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ego\Desktop\"/>
    </mc:Choice>
  </mc:AlternateContent>
  <xr:revisionPtr revIDLastSave="0" documentId="13_ncr:1_{2AD30CF2-69AE-4397-8E2F-D4C41F3803FA}" xr6:coauthVersionLast="45" xr6:coauthVersionMax="45" xr10:uidLastSave="{00000000-0000-0000-0000-000000000000}"/>
  <bookViews>
    <workbookView xWindow="-120" yWindow="-120" windowWidth="20730" windowHeight="10830" tabRatio="609" firstSheet="1" activeTab="1" xr2:uid="{00000000-000D-0000-FFFF-FFFF00000000}"/>
  </bookViews>
  <sheets>
    <sheet name="Geral 1º Turno" sheetId="3" state="hidden" r:id="rId1"/>
    <sheet name="Classificação" sheetId="4" r:id="rId2"/>
    <sheet name="Jogos" sheetId="5" r:id="rId3"/>
    <sheet name="Geral 2º Turno" sheetId="7" state="hidden" r:id="rId4"/>
    <sheet name="Geral" sheetId="8" r:id="rId5"/>
    <sheet name="Lista" sheetId="10" state="hidden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5" i="8" l="1"/>
  <c r="H25" i="8"/>
  <c r="G25" i="8"/>
  <c r="E25" i="8"/>
  <c r="D25" i="8"/>
  <c r="I24" i="8"/>
  <c r="H24" i="8"/>
  <c r="G24" i="8"/>
  <c r="E24" i="8"/>
  <c r="D24" i="8"/>
  <c r="I23" i="8"/>
  <c r="H23" i="8"/>
  <c r="G23" i="8"/>
  <c r="E23" i="8"/>
  <c r="D23" i="8"/>
  <c r="I22" i="8"/>
  <c r="H22" i="8"/>
  <c r="G22" i="8"/>
  <c r="E22" i="8"/>
  <c r="D22" i="8"/>
  <c r="I21" i="8"/>
  <c r="H21" i="8"/>
  <c r="G21" i="8"/>
  <c r="E21" i="8"/>
  <c r="D21" i="8"/>
  <c r="I20" i="8"/>
  <c r="H20" i="8"/>
  <c r="G20" i="8"/>
  <c r="E20" i="8"/>
  <c r="D20" i="8"/>
  <c r="I19" i="8"/>
  <c r="H19" i="8"/>
  <c r="G19" i="8"/>
  <c r="E19" i="8"/>
  <c r="D19" i="8"/>
  <c r="I18" i="8"/>
  <c r="H18" i="8"/>
  <c r="G18" i="8"/>
  <c r="E18" i="8"/>
  <c r="D18" i="8"/>
  <c r="I17" i="8"/>
  <c r="H17" i="8"/>
  <c r="G17" i="8"/>
  <c r="E17" i="8"/>
  <c r="D17" i="8"/>
  <c r="I16" i="8"/>
  <c r="H16" i="8"/>
  <c r="G16" i="8"/>
  <c r="E16" i="8"/>
  <c r="D16" i="8"/>
  <c r="I15" i="8"/>
  <c r="H15" i="8"/>
  <c r="G15" i="8"/>
  <c r="E15" i="8"/>
  <c r="D15" i="8"/>
  <c r="I14" i="8"/>
  <c r="H14" i="8"/>
  <c r="G14" i="8"/>
  <c r="E14" i="8"/>
  <c r="D14" i="8"/>
  <c r="I13" i="8"/>
  <c r="H13" i="8"/>
  <c r="G13" i="8"/>
  <c r="E13" i="8"/>
  <c r="D13" i="8"/>
  <c r="I12" i="8"/>
  <c r="H12" i="8"/>
  <c r="G12" i="8"/>
  <c r="E12" i="8"/>
  <c r="D12" i="8"/>
  <c r="I11" i="8"/>
  <c r="H11" i="8"/>
  <c r="G11" i="8"/>
  <c r="E11" i="8"/>
  <c r="D11" i="8"/>
  <c r="I10" i="8"/>
  <c r="H10" i="8"/>
  <c r="G10" i="8"/>
  <c r="E10" i="8"/>
  <c r="D10" i="8"/>
  <c r="I9" i="8"/>
  <c r="H9" i="8"/>
  <c r="G9" i="8"/>
  <c r="E9" i="8"/>
  <c r="D9" i="8"/>
  <c r="I8" i="8"/>
  <c r="H8" i="8"/>
  <c r="G8" i="8"/>
  <c r="E8" i="8"/>
  <c r="D8" i="8"/>
  <c r="I7" i="8"/>
  <c r="H7" i="8"/>
  <c r="G7" i="8"/>
  <c r="E7" i="8"/>
  <c r="D7" i="8"/>
  <c r="I6" i="8"/>
  <c r="H6" i="8"/>
  <c r="G6" i="8"/>
  <c r="E6" i="8"/>
  <c r="D6" i="8"/>
  <c r="C25" i="8"/>
  <c r="C23" i="8"/>
  <c r="C21" i="8"/>
  <c r="C19" i="8"/>
  <c r="C17" i="8"/>
  <c r="C15" i="8"/>
  <c r="C13" i="8"/>
  <c r="C11" i="8"/>
  <c r="C7" i="8"/>
  <c r="C24" i="8"/>
  <c r="C22" i="8"/>
  <c r="C20" i="8"/>
  <c r="C18" i="8"/>
  <c r="C16" i="8"/>
  <c r="C14" i="8"/>
  <c r="C12" i="8"/>
  <c r="C10" i="8"/>
  <c r="C8" i="8"/>
  <c r="C6" i="8"/>
  <c r="M153" i="5"/>
  <c r="M149" i="5"/>
  <c r="I153" i="5"/>
  <c r="I149" i="5"/>
  <c r="F153" i="5"/>
  <c r="F149" i="5"/>
  <c r="B153" i="5"/>
  <c r="B149" i="5"/>
  <c r="AS162" i="5"/>
  <c r="AS161" i="5"/>
  <c r="AS160" i="5"/>
  <c r="AS159" i="5"/>
  <c r="AS158" i="5"/>
  <c r="AS157" i="5"/>
  <c r="AS156" i="5"/>
  <c r="AS155" i="5"/>
  <c r="AP161" i="5"/>
  <c r="Q14" i="4"/>
  <c r="S14" i="4" s="1"/>
  <c r="R14" i="4"/>
  <c r="T14" i="4"/>
  <c r="U14" i="4"/>
  <c r="V14" i="4"/>
  <c r="Q15" i="4"/>
  <c r="Q13" i="4"/>
  <c r="T25" i="4" l="1"/>
  <c r="R25" i="4"/>
  <c r="Q25" i="8" l="1"/>
  <c r="Q24" i="8"/>
  <c r="CA24" i="8" s="1"/>
  <c r="Q23" i="8"/>
  <c r="Q22" i="8"/>
  <c r="Q21" i="8"/>
  <c r="Q20" i="8"/>
  <c r="Q19" i="8"/>
  <c r="Q18" i="8"/>
  <c r="Q17" i="8"/>
  <c r="Q16" i="8"/>
  <c r="P25" i="8"/>
  <c r="P24" i="8"/>
  <c r="P23" i="8"/>
  <c r="P22" i="8"/>
  <c r="P21" i="8"/>
  <c r="P20" i="8"/>
  <c r="P19" i="8"/>
  <c r="P18" i="8"/>
  <c r="P17" i="8"/>
  <c r="P15" i="8"/>
  <c r="P14" i="8"/>
  <c r="P13" i="8"/>
  <c r="P12" i="8"/>
  <c r="P11" i="8"/>
  <c r="P10" i="8"/>
  <c r="P9" i="8"/>
  <c r="P8" i="8"/>
  <c r="P7" i="8"/>
  <c r="P6" i="8"/>
  <c r="P16" i="8"/>
  <c r="Q15" i="8"/>
  <c r="Q14" i="8"/>
  <c r="Q13" i="8"/>
  <c r="Q12" i="8"/>
  <c r="Q11" i="8"/>
  <c r="Q10" i="8"/>
  <c r="Q9" i="8"/>
  <c r="Q8" i="8"/>
  <c r="Q7" i="8"/>
  <c r="Q6" i="8"/>
  <c r="CA25" i="8"/>
  <c r="Z228" i="5"/>
  <c r="BQ32" i="8" s="1"/>
  <c r="Z227" i="5"/>
  <c r="BQ31" i="8" s="1"/>
  <c r="Z226" i="5"/>
  <c r="BQ30" i="8" s="1"/>
  <c r="Z225" i="5"/>
  <c r="BQ29" i="8" s="1"/>
  <c r="Y228" i="5"/>
  <c r="AA228" i="5" s="1"/>
  <c r="BR32" i="8" s="1"/>
  <c r="Y227" i="5"/>
  <c r="BP31" i="8" s="1"/>
  <c r="Y226" i="5"/>
  <c r="BP30" i="8" s="1"/>
  <c r="Y225" i="5"/>
  <c r="BP29" i="8" s="1"/>
  <c r="X228" i="5"/>
  <c r="BO32" i="8" s="1"/>
  <c r="X227" i="5"/>
  <c r="BO31" i="8" s="1"/>
  <c r="X226" i="5"/>
  <c r="BO30" i="8" s="1"/>
  <c r="X225" i="5"/>
  <c r="BO29" i="8" s="1"/>
  <c r="V228" i="5"/>
  <c r="BM32" i="8" s="1"/>
  <c r="V227" i="5"/>
  <c r="BM31" i="8" s="1"/>
  <c r="V226" i="5"/>
  <c r="BM30" i="8" s="1"/>
  <c r="V225" i="5"/>
  <c r="BM29" i="8" s="1"/>
  <c r="U228" i="5"/>
  <c r="BL32" i="8" s="1"/>
  <c r="U227" i="5"/>
  <c r="BL31" i="8" s="1"/>
  <c r="U226" i="5"/>
  <c r="BL30" i="8" s="1"/>
  <c r="U225" i="5"/>
  <c r="W225" i="5" s="1"/>
  <c r="AB225" i="5" s="1"/>
  <c r="BS29" i="8" s="1"/>
  <c r="U200" i="5"/>
  <c r="AF228" i="5"/>
  <c r="AF227" i="5"/>
  <c r="AF226" i="5"/>
  <c r="AF225" i="5"/>
  <c r="AZ29" i="8"/>
  <c r="AL162" i="5"/>
  <c r="AI37" i="8" s="1"/>
  <c r="AL161" i="5"/>
  <c r="AI36" i="8" s="1"/>
  <c r="AL160" i="5"/>
  <c r="AI35" i="8" s="1"/>
  <c r="AL159" i="5"/>
  <c r="AI34" i="8" s="1"/>
  <c r="AL158" i="5"/>
  <c r="AI33" i="8" s="1"/>
  <c r="AL157" i="5"/>
  <c r="AI32" i="8" s="1"/>
  <c r="AL156" i="5"/>
  <c r="AI31" i="8" s="1"/>
  <c r="AK162" i="5"/>
  <c r="AH37" i="8" s="1"/>
  <c r="AK161" i="5"/>
  <c r="AH36" i="8" s="1"/>
  <c r="AK160" i="5"/>
  <c r="AH35" i="8" s="1"/>
  <c r="AK159" i="5"/>
  <c r="AH34" i="8" s="1"/>
  <c r="AK158" i="5"/>
  <c r="AH33" i="8" s="1"/>
  <c r="AK157" i="5"/>
  <c r="AH32" i="8" s="1"/>
  <c r="AK156" i="5"/>
  <c r="AH31" i="8" s="1"/>
  <c r="AH30" i="8"/>
  <c r="AJ162" i="5"/>
  <c r="AG37" i="8" s="1"/>
  <c r="AJ161" i="5"/>
  <c r="AG36" i="8" s="1"/>
  <c r="AJ160" i="5"/>
  <c r="AG35" i="8" s="1"/>
  <c r="AJ159" i="5"/>
  <c r="AG34" i="8" s="1"/>
  <c r="AJ158" i="5"/>
  <c r="AG33" i="8" s="1"/>
  <c r="AJ157" i="5"/>
  <c r="AG32" i="8" s="1"/>
  <c r="AJ156" i="5"/>
  <c r="AG31" i="8" s="1"/>
  <c r="AG30" i="8"/>
  <c r="AH162" i="5"/>
  <c r="AE37" i="8" s="1"/>
  <c r="AH161" i="5"/>
  <c r="AE36" i="8" s="1"/>
  <c r="AH160" i="5"/>
  <c r="AE35" i="8" s="1"/>
  <c r="AH159" i="5"/>
  <c r="AE34" i="8" s="1"/>
  <c r="AH158" i="5"/>
  <c r="AE33" i="8" s="1"/>
  <c r="AH157" i="5"/>
  <c r="AH156" i="5"/>
  <c r="AE31" i="8" s="1"/>
  <c r="V178" i="5"/>
  <c r="AP30" i="8" s="1"/>
  <c r="AG162" i="5"/>
  <c r="AG161" i="5"/>
  <c r="AD36" i="8" s="1"/>
  <c r="AG160" i="5"/>
  <c r="AD35" i="8" s="1"/>
  <c r="AG159" i="5"/>
  <c r="AD34" i="8" s="1"/>
  <c r="AG158" i="5"/>
  <c r="AD33" i="8" s="1"/>
  <c r="AG157" i="5"/>
  <c r="AD32" i="8" s="1"/>
  <c r="AG156" i="5"/>
  <c r="AD31" i="8" s="1"/>
  <c r="AD30" i="8"/>
  <c r="U178" i="5"/>
  <c r="AO30" i="8" s="1"/>
  <c r="AM157" i="5"/>
  <c r="AJ32" i="8" s="1"/>
  <c r="Z203" i="5"/>
  <c r="BE32" i="8" s="1"/>
  <c r="Z202" i="5"/>
  <c r="BE31" i="8" s="1"/>
  <c r="Z201" i="5"/>
  <c r="BE30" i="8" s="1"/>
  <c r="Z200" i="5"/>
  <c r="BE29" i="8" s="1"/>
  <c r="Y203" i="5"/>
  <c r="BD32" i="8" s="1"/>
  <c r="Y202" i="5"/>
  <c r="BD31" i="8" s="1"/>
  <c r="Y201" i="5"/>
  <c r="AA201" i="5" s="1"/>
  <c r="BF30" i="8" s="1"/>
  <c r="Y200" i="5"/>
  <c r="BD29" i="8" s="1"/>
  <c r="X203" i="5"/>
  <c r="BC32" i="8" s="1"/>
  <c r="X202" i="5"/>
  <c r="BC31" i="8" s="1"/>
  <c r="X201" i="5"/>
  <c r="BC30" i="8" s="1"/>
  <c r="X200" i="5"/>
  <c r="BC29" i="8" s="1"/>
  <c r="V203" i="5"/>
  <c r="V202" i="5"/>
  <c r="BA31" i="8" s="1"/>
  <c r="V201" i="5"/>
  <c r="BA30" i="8" s="1"/>
  <c r="V200" i="5"/>
  <c r="BA29" i="8" s="1"/>
  <c r="U203" i="5"/>
  <c r="AZ32" i="8" s="1"/>
  <c r="U202" i="5"/>
  <c r="AZ31" i="8" s="1"/>
  <c r="U201" i="5"/>
  <c r="AZ30" i="8" s="1"/>
  <c r="Z185" i="5"/>
  <c r="AT37" i="8" s="1"/>
  <c r="Z184" i="5"/>
  <c r="AT36" i="8" s="1"/>
  <c r="Z183" i="5"/>
  <c r="AT35" i="8" s="1"/>
  <c r="Z182" i="5"/>
  <c r="AT34" i="8" s="1"/>
  <c r="Z181" i="5"/>
  <c r="AT33" i="8" s="1"/>
  <c r="Z180" i="5"/>
  <c r="AT32" i="8" s="1"/>
  <c r="Z179" i="5"/>
  <c r="Z178" i="5"/>
  <c r="AT30" i="8" s="1"/>
  <c r="Y185" i="5"/>
  <c r="AS37" i="8" s="1"/>
  <c r="Y184" i="5"/>
  <c r="AA184" i="5" s="1"/>
  <c r="AU36" i="8" s="1"/>
  <c r="Y183" i="5"/>
  <c r="AA183" i="5" s="1"/>
  <c r="AU35" i="8" s="1"/>
  <c r="Y182" i="5"/>
  <c r="AA182" i="5" s="1"/>
  <c r="AU34" i="8" s="1"/>
  <c r="Y181" i="5"/>
  <c r="AS33" i="8" s="1"/>
  <c r="Y180" i="5"/>
  <c r="AS32" i="8" s="1"/>
  <c r="Y179" i="5"/>
  <c r="AS31" i="8" s="1"/>
  <c r="Y178" i="5"/>
  <c r="AA178" i="5" s="1"/>
  <c r="AU30" i="8" s="1"/>
  <c r="X185" i="5"/>
  <c r="AR37" i="8" s="1"/>
  <c r="X184" i="5"/>
  <c r="AR36" i="8" s="1"/>
  <c r="X183" i="5"/>
  <c r="AR35" i="8" s="1"/>
  <c r="X182" i="5"/>
  <c r="AR34" i="8" s="1"/>
  <c r="X181" i="5"/>
  <c r="AR33" i="8" s="1"/>
  <c r="X180" i="5"/>
  <c r="AR32" i="8" s="1"/>
  <c r="X179" i="5"/>
  <c r="AR31" i="8" s="1"/>
  <c r="X178" i="5"/>
  <c r="AR30" i="8" s="1"/>
  <c r="V185" i="5"/>
  <c r="W185" i="5" s="1"/>
  <c r="AQ37" i="8" s="1"/>
  <c r="V184" i="5"/>
  <c r="AP36" i="8" s="1"/>
  <c r="V183" i="5"/>
  <c r="AP35" i="8" s="1"/>
  <c r="V182" i="5"/>
  <c r="AP34" i="8" s="1"/>
  <c r="V181" i="5"/>
  <c r="AP33" i="8" s="1"/>
  <c r="V180" i="5"/>
  <c r="AP32" i="8" s="1"/>
  <c r="V179" i="5"/>
  <c r="AP31" i="8" s="1"/>
  <c r="U185" i="5"/>
  <c r="AO37" i="8" s="1"/>
  <c r="U184" i="5"/>
  <c r="AO36" i="8" s="1"/>
  <c r="U183" i="5"/>
  <c r="AO35" i="8" s="1"/>
  <c r="U182" i="5"/>
  <c r="AO34" i="8" s="1"/>
  <c r="U181" i="5"/>
  <c r="AO33" i="8" s="1"/>
  <c r="U180" i="5"/>
  <c r="AO32" i="8" s="1"/>
  <c r="U179" i="5"/>
  <c r="AA203" i="5" l="1"/>
  <c r="BF32" i="8" s="1"/>
  <c r="AS34" i="8"/>
  <c r="AI157" i="5"/>
  <c r="AF32" i="8" s="1"/>
  <c r="AM158" i="5"/>
  <c r="AJ33" i="8" s="1"/>
  <c r="AI162" i="5"/>
  <c r="AN162" i="5" s="1"/>
  <c r="AK37" i="8" s="1"/>
  <c r="AM162" i="5"/>
  <c r="AJ37" i="8" s="1"/>
  <c r="AF30" i="8"/>
  <c r="AS36" i="8"/>
  <c r="AA181" i="5"/>
  <c r="AU33" i="8" s="1"/>
  <c r="AM161" i="5"/>
  <c r="AJ36" i="8" s="1"/>
  <c r="AD37" i="8"/>
  <c r="AA180" i="5"/>
  <c r="AU32" i="8" s="1"/>
  <c r="AI158" i="5"/>
  <c r="AS30" i="8"/>
  <c r="AA179" i="5"/>
  <c r="AU31" i="8" s="1"/>
  <c r="AA225" i="5"/>
  <c r="BR29" i="8" s="1"/>
  <c r="AA226" i="5"/>
  <c r="BR30" i="8" s="1"/>
  <c r="BL29" i="8"/>
  <c r="W226" i="5"/>
  <c r="AB226" i="5" s="1"/>
  <c r="BS30" i="8" s="1"/>
  <c r="AA227" i="5"/>
  <c r="BR31" i="8" s="1"/>
  <c r="W200" i="5"/>
  <c r="AB200" i="5" s="1"/>
  <c r="BG29" i="8" s="1"/>
  <c r="W203" i="5"/>
  <c r="BB32" i="8" s="1"/>
  <c r="BA32" i="8"/>
  <c r="BN29" i="8"/>
  <c r="BP32" i="8"/>
  <c r="W227" i="5"/>
  <c r="BN31" i="8" s="1"/>
  <c r="W228" i="5"/>
  <c r="BN32" i="8" s="1"/>
  <c r="AE32" i="8"/>
  <c r="AM156" i="5"/>
  <c r="AJ31" i="8" s="1"/>
  <c r="AM160" i="5"/>
  <c r="AJ35" i="8" s="1"/>
  <c r="W179" i="5"/>
  <c r="AQ31" i="8" s="1"/>
  <c r="AT31" i="8"/>
  <c r="AS35" i="8"/>
  <c r="W183" i="5"/>
  <c r="AQ35" i="8" s="1"/>
  <c r="AO31" i="8"/>
  <c r="AM155" i="5"/>
  <c r="AJ30" i="8" s="1"/>
  <c r="AE30" i="8"/>
  <c r="AM159" i="5"/>
  <c r="AJ34" i="8" s="1"/>
  <c r="AI30" i="8"/>
  <c r="AP37" i="8"/>
  <c r="BB29" i="8"/>
  <c r="BD30" i="8"/>
  <c r="AA202" i="5"/>
  <c r="BF31" i="8" s="1"/>
  <c r="AN155" i="5"/>
  <c r="AI156" i="5"/>
  <c r="AI161" i="5"/>
  <c r="AI160" i="5"/>
  <c r="AI159" i="5"/>
  <c r="AA200" i="5"/>
  <c r="BF29" i="8" s="1"/>
  <c r="W184" i="5"/>
  <c r="AQ36" i="8" s="1"/>
  <c r="W202" i="5"/>
  <c r="BB31" i="8" s="1"/>
  <c r="W201" i="5"/>
  <c r="AB203" i="5"/>
  <c r="BG32" i="8" s="1"/>
  <c r="AA185" i="5"/>
  <c r="AU37" i="8" s="1"/>
  <c r="W182" i="5"/>
  <c r="W181" i="5"/>
  <c r="W180" i="5"/>
  <c r="W178" i="5"/>
  <c r="AB185" i="5"/>
  <c r="AV37" i="8" s="1"/>
  <c r="U148" i="5"/>
  <c r="U147" i="5"/>
  <c r="U146" i="5"/>
  <c r="U145" i="5"/>
  <c r="U144" i="5"/>
  <c r="U143" i="5"/>
  <c r="U142" i="5"/>
  <c r="U141" i="5"/>
  <c r="U140" i="5"/>
  <c r="U139" i="5"/>
  <c r="S148" i="5"/>
  <c r="S147" i="5"/>
  <c r="S146" i="5"/>
  <c r="S145" i="5"/>
  <c r="S144" i="5"/>
  <c r="S143" i="5"/>
  <c r="S142" i="5"/>
  <c r="S141" i="5"/>
  <c r="S140" i="5"/>
  <c r="S139" i="5"/>
  <c r="U132" i="5"/>
  <c r="U131" i="5"/>
  <c r="U130" i="5"/>
  <c r="U129" i="5"/>
  <c r="U128" i="5"/>
  <c r="U127" i="5"/>
  <c r="U126" i="5"/>
  <c r="U125" i="5"/>
  <c r="U124" i="5"/>
  <c r="U123" i="5"/>
  <c r="S132" i="5"/>
  <c r="S131" i="5"/>
  <c r="S130" i="5"/>
  <c r="S129" i="5"/>
  <c r="S128" i="5"/>
  <c r="S127" i="5"/>
  <c r="S126" i="5"/>
  <c r="S125" i="5"/>
  <c r="S124" i="5"/>
  <c r="S123" i="5"/>
  <c r="AK30" i="8" l="1"/>
  <c r="AP155" i="5"/>
  <c r="AB228" i="5"/>
  <c r="BS32" i="8" s="1"/>
  <c r="AB202" i="5"/>
  <c r="BG31" i="8" s="1"/>
  <c r="AB179" i="5"/>
  <c r="AV31" i="8" s="1"/>
  <c r="AN157" i="5"/>
  <c r="AK32" i="8" s="1"/>
  <c r="AF37" i="8"/>
  <c r="AB184" i="5"/>
  <c r="AV36" i="8" s="1"/>
  <c r="AN158" i="5"/>
  <c r="AK33" i="8" s="1"/>
  <c r="AF33" i="8"/>
  <c r="AB178" i="5"/>
  <c r="AV30" i="8" s="1"/>
  <c r="AQ30" i="8"/>
  <c r="AB182" i="5"/>
  <c r="AV34" i="8" s="1"/>
  <c r="AQ34" i="8"/>
  <c r="BN30" i="8"/>
  <c r="AB227" i="5"/>
  <c r="BS31" i="8" s="1"/>
  <c r="AB180" i="5"/>
  <c r="AV32" i="8" s="1"/>
  <c r="AQ32" i="8"/>
  <c r="AN161" i="5"/>
  <c r="AK36" i="8" s="1"/>
  <c r="AF36" i="8"/>
  <c r="AB183" i="5"/>
  <c r="AV35" i="8" s="1"/>
  <c r="AN160" i="5"/>
  <c r="AK35" i="8" s="1"/>
  <c r="AF35" i="8"/>
  <c r="AN156" i="5"/>
  <c r="AK31" i="8" s="1"/>
  <c r="AF31" i="8"/>
  <c r="AN159" i="5"/>
  <c r="AK34" i="8" s="1"/>
  <c r="AF34" i="8"/>
  <c r="AB181" i="5"/>
  <c r="AV33" i="8" s="1"/>
  <c r="AQ33" i="8"/>
  <c r="AB201" i="5"/>
  <c r="BG30" i="8" s="1"/>
  <c r="BB30" i="8"/>
  <c r="V29" i="4" l="1"/>
  <c r="W21" i="8" s="1"/>
  <c r="U17" i="8"/>
  <c r="S17" i="8"/>
  <c r="V33" i="4"/>
  <c r="W25" i="8" s="1"/>
  <c r="U33" i="4"/>
  <c r="V25" i="8" s="1"/>
  <c r="V32" i="4"/>
  <c r="W24" i="8" s="1"/>
  <c r="U32" i="4"/>
  <c r="V24" i="8" s="1"/>
  <c r="V31" i="4"/>
  <c r="W23" i="8" s="1"/>
  <c r="U31" i="4"/>
  <c r="V23" i="8" s="1"/>
  <c r="V30" i="4"/>
  <c r="W22" i="8" s="1"/>
  <c r="U30" i="4"/>
  <c r="V22" i="8" s="1"/>
  <c r="U29" i="4"/>
  <c r="V21" i="8" s="1"/>
  <c r="V28" i="4"/>
  <c r="W20" i="8" s="1"/>
  <c r="U28" i="4"/>
  <c r="V20" i="8" s="1"/>
  <c r="V27" i="4"/>
  <c r="W19" i="8" s="1"/>
  <c r="U27" i="4"/>
  <c r="V19" i="8" s="1"/>
  <c r="V26" i="4"/>
  <c r="W18" i="8" s="1"/>
  <c r="U26" i="4"/>
  <c r="V18" i="8" s="1"/>
  <c r="V25" i="4"/>
  <c r="W17" i="8" s="1"/>
  <c r="U25" i="4"/>
  <c r="V17" i="8" s="1"/>
  <c r="V24" i="4"/>
  <c r="W16" i="8" s="1"/>
  <c r="U24" i="4"/>
  <c r="V16" i="8" s="1"/>
  <c r="V19" i="4"/>
  <c r="W15" i="8" s="1"/>
  <c r="U19" i="4"/>
  <c r="V15" i="8" s="1"/>
  <c r="V18" i="4"/>
  <c r="W14" i="8" s="1"/>
  <c r="U18" i="4"/>
  <c r="V14" i="8" s="1"/>
  <c r="V17" i="4"/>
  <c r="W13" i="8" s="1"/>
  <c r="U17" i="4"/>
  <c r="V13" i="8" s="1"/>
  <c r="V16" i="4"/>
  <c r="W12" i="8" s="1"/>
  <c r="U16" i="4"/>
  <c r="V12" i="8" s="1"/>
  <c r="V15" i="4"/>
  <c r="W11" i="8" s="1"/>
  <c r="U15" i="4"/>
  <c r="V11" i="8" s="1"/>
  <c r="W10" i="8"/>
  <c r="V10" i="8"/>
  <c r="V13" i="4"/>
  <c r="W9" i="8" s="1"/>
  <c r="U13" i="4"/>
  <c r="V9" i="8" s="1"/>
  <c r="V12" i="4"/>
  <c r="W8" i="8" s="1"/>
  <c r="U12" i="4"/>
  <c r="V8" i="8" s="1"/>
  <c r="V11" i="4"/>
  <c r="W7" i="8" s="1"/>
  <c r="U11" i="4"/>
  <c r="V7" i="8" s="1"/>
  <c r="V10" i="4"/>
  <c r="W6" i="8" s="1"/>
  <c r="U10" i="4"/>
  <c r="V6" i="8" s="1"/>
  <c r="T33" i="4"/>
  <c r="U25" i="8" s="1"/>
  <c r="T32" i="4"/>
  <c r="U24" i="8" s="1"/>
  <c r="T31" i="4"/>
  <c r="U23" i="8" s="1"/>
  <c r="T30" i="4"/>
  <c r="U22" i="8" s="1"/>
  <c r="T29" i="4"/>
  <c r="U21" i="8" s="1"/>
  <c r="T28" i="4"/>
  <c r="U20" i="8" s="1"/>
  <c r="T27" i="4"/>
  <c r="U19" i="8" s="1"/>
  <c r="T26" i="4"/>
  <c r="U18" i="8" s="1"/>
  <c r="T24" i="4"/>
  <c r="U16" i="8" s="1"/>
  <c r="T19" i="4"/>
  <c r="U15" i="8" s="1"/>
  <c r="T18" i="4"/>
  <c r="U14" i="8" s="1"/>
  <c r="T17" i="4"/>
  <c r="U13" i="8" s="1"/>
  <c r="T16" i="4"/>
  <c r="U12" i="8" s="1"/>
  <c r="T15" i="4"/>
  <c r="U11" i="8" s="1"/>
  <c r="U10" i="8"/>
  <c r="T13" i="4"/>
  <c r="U9" i="8" s="1"/>
  <c r="T12" i="4"/>
  <c r="U8" i="8" s="1"/>
  <c r="T11" i="4"/>
  <c r="U7" i="8" s="1"/>
  <c r="T10" i="4"/>
  <c r="U6" i="8" s="1"/>
  <c r="R33" i="4"/>
  <c r="S25" i="8" s="1"/>
  <c r="R32" i="4"/>
  <c r="S24" i="8" s="1"/>
  <c r="R31" i="4"/>
  <c r="S23" i="8" s="1"/>
  <c r="R30" i="4"/>
  <c r="S22" i="8" s="1"/>
  <c r="R29" i="4"/>
  <c r="S21" i="8" s="1"/>
  <c r="R28" i="4"/>
  <c r="S20" i="8" s="1"/>
  <c r="R27" i="4"/>
  <c r="S19" i="8" s="1"/>
  <c r="R26" i="4"/>
  <c r="S18" i="8" s="1"/>
  <c r="R24" i="4"/>
  <c r="S16" i="8" s="1"/>
  <c r="R19" i="4"/>
  <c r="S15" i="8" s="1"/>
  <c r="R18" i="4"/>
  <c r="S14" i="8" s="1"/>
  <c r="R17" i="4"/>
  <c r="S13" i="8" s="1"/>
  <c r="R16" i="4"/>
  <c r="S12" i="8" s="1"/>
  <c r="R15" i="4"/>
  <c r="S11" i="8" s="1"/>
  <c r="S10" i="8"/>
  <c r="R13" i="4"/>
  <c r="S9" i="8" s="1"/>
  <c r="R12" i="4"/>
  <c r="S8" i="8" s="1"/>
  <c r="R11" i="4"/>
  <c r="S7" i="8" s="1"/>
  <c r="R10" i="4"/>
  <c r="S6" i="8" s="1"/>
  <c r="R9" i="8"/>
  <c r="Q12" i="4"/>
  <c r="R8" i="8" s="1"/>
  <c r="Q33" i="4"/>
  <c r="R25" i="8" s="1"/>
  <c r="Q32" i="4"/>
  <c r="R24" i="8" s="1"/>
  <c r="Q31" i="4"/>
  <c r="R23" i="8" s="1"/>
  <c r="Q30" i="4"/>
  <c r="R22" i="8" s="1"/>
  <c r="Q29" i="4"/>
  <c r="R21" i="8" s="1"/>
  <c r="Q28" i="4"/>
  <c r="R20" i="8" s="1"/>
  <c r="Q27" i="4"/>
  <c r="R19" i="8" s="1"/>
  <c r="Q26" i="4"/>
  <c r="R18" i="8" s="1"/>
  <c r="Q25" i="4"/>
  <c r="R17" i="8" s="1"/>
  <c r="Q24" i="4"/>
  <c r="R16" i="8" s="1"/>
  <c r="Q19" i="4"/>
  <c r="R15" i="8" s="1"/>
  <c r="Q18" i="4"/>
  <c r="R14" i="8" s="1"/>
  <c r="Q17" i="4"/>
  <c r="R13" i="8" s="1"/>
  <c r="Q16" i="4"/>
  <c r="R12" i="8" s="1"/>
  <c r="R11" i="8"/>
  <c r="R10" i="8"/>
  <c r="Q11" i="4"/>
  <c r="R7" i="8" s="1"/>
  <c r="Q10" i="4"/>
  <c r="R6" i="8" s="1"/>
  <c r="I109" i="5"/>
  <c r="M86" i="5"/>
  <c r="I63" i="5"/>
  <c r="M40" i="5"/>
  <c r="I17" i="5"/>
  <c r="F119" i="5"/>
  <c r="B96" i="5"/>
  <c r="F73" i="5"/>
  <c r="B50" i="5"/>
  <c r="F27" i="5"/>
  <c r="I127" i="5"/>
  <c r="M84" i="5"/>
  <c r="I61" i="5"/>
  <c r="M38" i="5"/>
  <c r="I15" i="5"/>
  <c r="F117" i="5"/>
  <c r="B94" i="5"/>
  <c r="F71" i="5"/>
  <c r="B48" i="5"/>
  <c r="F25" i="5"/>
  <c r="I125" i="5"/>
  <c r="M102" i="5"/>
  <c r="I59" i="5"/>
  <c r="M36" i="5"/>
  <c r="I13" i="5"/>
  <c r="F115" i="5"/>
  <c r="B92" i="5"/>
  <c r="F69" i="5"/>
  <c r="B46" i="5"/>
  <c r="F23" i="5"/>
  <c r="I123" i="5"/>
  <c r="M100" i="5"/>
  <c r="I77" i="5"/>
  <c r="M34" i="5"/>
  <c r="I11" i="5"/>
  <c r="F113" i="5"/>
  <c r="B90" i="5"/>
  <c r="F67" i="5"/>
  <c r="B44" i="5"/>
  <c r="F21" i="5"/>
  <c r="I121" i="5"/>
  <c r="M98" i="5"/>
  <c r="I75" i="5"/>
  <c r="M52" i="5"/>
  <c r="I9" i="5"/>
  <c r="F111" i="5"/>
  <c r="B88" i="5"/>
  <c r="F65" i="5"/>
  <c r="B42" i="5"/>
  <c r="F19" i="5"/>
  <c r="I119" i="5"/>
  <c r="M96" i="5"/>
  <c r="I73" i="5"/>
  <c r="M50" i="5"/>
  <c r="I27" i="5"/>
  <c r="F109" i="5"/>
  <c r="B86" i="5"/>
  <c r="F63" i="5"/>
  <c r="B40" i="5"/>
  <c r="F17" i="5"/>
  <c r="I117" i="5"/>
  <c r="M94" i="5"/>
  <c r="I71" i="5"/>
  <c r="M48" i="5"/>
  <c r="I25" i="5"/>
  <c r="F127" i="5"/>
  <c r="B84" i="5"/>
  <c r="F61" i="5"/>
  <c r="B38" i="5"/>
  <c r="F15" i="5"/>
  <c r="I115" i="5"/>
  <c r="M92" i="5"/>
  <c r="I69" i="5"/>
  <c r="M46" i="5"/>
  <c r="I23" i="5"/>
  <c r="F125" i="5"/>
  <c r="B102" i="5"/>
  <c r="F59" i="5"/>
  <c r="B36" i="5"/>
  <c r="F13" i="5"/>
  <c r="I113" i="5"/>
  <c r="M90" i="5"/>
  <c r="I67" i="5"/>
  <c r="M44" i="5"/>
  <c r="I21" i="5"/>
  <c r="F123" i="5"/>
  <c r="B100" i="5"/>
  <c r="F77" i="5"/>
  <c r="B34" i="5"/>
  <c r="F11" i="5"/>
  <c r="I111" i="5"/>
  <c r="M88" i="5"/>
  <c r="I65" i="5"/>
  <c r="M42" i="5"/>
  <c r="I19" i="5"/>
  <c r="F121" i="5"/>
  <c r="B98" i="5"/>
  <c r="F75" i="5"/>
  <c r="B52" i="5"/>
  <c r="F9" i="5"/>
  <c r="M127" i="5"/>
  <c r="I102" i="5"/>
  <c r="M77" i="5"/>
  <c r="I52" i="5"/>
  <c r="M27" i="5"/>
  <c r="B127" i="5"/>
  <c r="F102" i="5"/>
  <c r="B77" i="5"/>
  <c r="F52" i="5"/>
  <c r="B27" i="5"/>
  <c r="M125" i="5"/>
  <c r="I100" i="5"/>
  <c r="M75" i="5"/>
  <c r="I50" i="5"/>
  <c r="M25" i="5"/>
  <c r="B125" i="5"/>
  <c r="F100" i="5"/>
  <c r="B75" i="5"/>
  <c r="F50" i="5"/>
  <c r="B25" i="5"/>
  <c r="M123" i="5"/>
  <c r="I98" i="5"/>
  <c r="M73" i="5"/>
  <c r="I48" i="5"/>
  <c r="M23" i="5"/>
  <c r="B123" i="5"/>
  <c r="F98" i="5"/>
  <c r="B73" i="5"/>
  <c r="F48" i="5"/>
  <c r="B23" i="5"/>
  <c r="M121" i="5"/>
  <c r="I96" i="5"/>
  <c r="M71" i="5"/>
  <c r="I46" i="5"/>
  <c r="M21" i="5"/>
  <c r="B121" i="5"/>
  <c r="F96" i="5"/>
  <c r="B71" i="5"/>
  <c r="F46" i="5"/>
  <c r="B21" i="5"/>
  <c r="M119" i="5"/>
  <c r="I94" i="5"/>
  <c r="M69" i="5"/>
  <c r="I44" i="5"/>
  <c r="M19" i="5"/>
  <c r="B119" i="5"/>
  <c r="F94" i="5"/>
  <c r="B69" i="5"/>
  <c r="F44" i="5"/>
  <c r="B19" i="5"/>
  <c r="M117" i="5"/>
  <c r="I92" i="5"/>
  <c r="M67" i="5"/>
  <c r="I42" i="5"/>
  <c r="M17" i="5"/>
  <c r="B117" i="5"/>
  <c r="F92" i="5"/>
  <c r="B67" i="5"/>
  <c r="F42" i="5"/>
  <c r="B17" i="5"/>
  <c r="M115" i="5"/>
  <c r="I90" i="5"/>
  <c r="M65" i="5"/>
  <c r="I40" i="5"/>
  <c r="M15" i="5"/>
  <c r="B115" i="5"/>
  <c r="F90" i="5"/>
  <c r="B65" i="5"/>
  <c r="F40" i="5"/>
  <c r="B15" i="5"/>
  <c r="M113" i="5"/>
  <c r="I88" i="5"/>
  <c r="M63" i="5"/>
  <c r="I38" i="5"/>
  <c r="M13" i="5"/>
  <c r="B113" i="5"/>
  <c r="F88" i="5"/>
  <c r="B63" i="5"/>
  <c r="F38" i="5"/>
  <c r="B13" i="5"/>
  <c r="M111" i="5"/>
  <c r="I86" i="5"/>
  <c r="M61" i="5"/>
  <c r="I36" i="5"/>
  <c r="M11" i="5"/>
  <c r="B111" i="5"/>
  <c r="F86" i="5"/>
  <c r="B61" i="5"/>
  <c r="F36" i="5"/>
  <c r="B11" i="5"/>
  <c r="M109" i="5"/>
  <c r="I84" i="5"/>
  <c r="M59" i="5"/>
  <c r="I34" i="5"/>
  <c r="M9" i="5"/>
  <c r="B109" i="5"/>
  <c r="F84" i="5"/>
  <c r="B59" i="5"/>
  <c r="F34" i="5"/>
  <c r="B9" i="5"/>
  <c r="W19" i="4" l="1"/>
  <c r="X15" i="8" s="1"/>
  <c r="W33" i="4"/>
  <c r="X25" i="8" s="1"/>
  <c r="S33" i="4"/>
  <c r="S19" i="4"/>
  <c r="CA23" i="8"/>
  <c r="CA22" i="8"/>
  <c r="CA21" i="8"/>
  <c r="CA20" i="8"/>
  <c r="CA19" i="8"/>
  <c r="CA18" i="8"/>
  <c r="CA17" i="8"/>
  <c r="CA16" i="8"/>
  <c r="CA15" i="8"/>
  <c r="CA14" i="8"/>
  <c r="CA13" i="8"/>
  <c r="CA12" i="8"/>
  <c r="CA11" i="8"/>
  <c r="CA10" i="8"/>
  <c r="CA9" i="8"/>
  <c r="CA8" i="8"/>
  <c r="CA7" i="8"/>
  <c r="CA6" i="8"/>
  <c r="H8" i="10"/>
  <c r="H6" i="10"/>
  <c r="H5" i="10"/>
  <c r="E10" i="10"/>
  <c r="X19" i="4" l="1"/>
  <c r="T15" i="8"/>
  <c r="X33" i="4"/>
  <c r="T25" i="8"/>
  <c r="E11" i="10"/>
  <c r="H7" i="10"/>
  <c r="E9" i="10"/>
  <c r="E12" i="10"/>
  <c r="AA33" i="4" l="1"/>
  <c r="T148" i="5" s="1"/>
  <c r="Y25" i="8"/>
  <c r="AA19" i="4"/>
  <c r="T132" i="5" s="1"/>
  <c r="Y15" i="8"/>
  <c r="AL23" i="7"/>
  <c r="P23" i="7"/>
  <c r="BY23" i="7" s="1"/>
  <c r="AL22" i="7"/>
  <c r="P22" i="7"/>
  <c r="BY22" i="7" s="1"/>
  <c r="AL21" i="7"/>
  <c r="P21" i="7"/>
  <c r="BY21" i="7" s="1"/>
  <c r="AL20" i="7"/>
  <c r="P20" i="7"/>
  <c r="BY20" i="7" s="1"/>
  <c r="AL19" i="7"/>
  <c r="P19" i="7"/>
  <c r="BY19" i="7" s="1"/>
  <c r="AL18" i="7"/>
  <c r="P18" i="7"/>
  <c r="BY18" i="7" s="1"/>
  <c r="AL17" i="7"/>
  <c r="P17" i="7"/>
  <c r="BY17" i="7" s="1"/>
  <c r="AL16" i="7"/>
  <c r="P16" i="7"/>
  <c r="BY16" i="7" s="1"/>
  <c r="AL15" i="7"/>
  <c r="P15" i="7"/>
  <c r="BY15" i="7" s="1"/>
  <c r="AL14" i="7"/>
  <c r="P14" i="7"/>
  <c r="BY14" i="7" s="1"/>
  <c r="AL13" i="7"/>
  <c r="P13" i="7"/>
  <c r="BY13" i="7" s="1"/>
  <c r="AL12" i="7"/>
  <c r="P12" i="7"/>
  <c r="BY12" i="7" s="1"/>
  <c r="AL11" i="7"/>
  <c r="P11" i="7"/>
  <c r="BY11" i="7" s="1"/>
  <c r="AL10" i="7"/>
  <c r="P10" i="7"/>
  <c r="AL9" i="7"/>
  <c r="P9" i="7"/>
  <c r="BY9" i="7" s="1"/>
  <c r="AL8" i="7"/>
  <c r="P8" i="7"/>
  <c r="BY8" i="7" s="1"/>
  <c r="AL7" i="7"/>
  <c r="P7" i="7"/>
  <c r="BY7" i="7" s="1"/>
  <c r="AL6" i="7"/>
  <c r="P6" i="7"/>
  <c r="BY6" i="7" s="1"/>
  <c r="BP27" i="7"/>
  <c r="BN27" i="7"/>
  <c r="BL27" i="7"/>
  <c r="BK27" i="7"/>
  <c r="BO26" i="7"/>
  <c r="BL26" i="7"/>
  <c r="BK26" i="7"/>
  <c r="BD29" i="7"/>
  <c r="BC29" i="7"/>
  <c r="BB29" i="7"/>
  <c r="AY29" i="7"/>
  <c r="BD28" i="7"/>
  <c r="BC28" i="7"/>
  <c r="BB28" i="7"/>
  <c r="AZ28" i="7"/>
  <c r="AY28" i="7"/>
  <c r="BD27" i="7"/>
  <c r="BB27" i="7"/>
  <c r="AZ27" i="7"/>
  <c r="AY27" i="7"/>
  <c r="BD26" i="7"/>
  <c r="BC26" i="7"/>
  <c r="BB26" i="7"/>
  <c r="AZ26" i="7"/>
  <c r="AY26" i="7"/>
  <c r="AS34" i="7"/>
  <c r="AR34" i="7"/>
  <c r="AQ34" i="7"/>
  <c r="AO34" i="7"/>
  <c r="AN34" i="7"/>
  <c r="AS33" i="7"/>
  <c r="AR33" i="7"/>
  <c r="AQ33" i="7"/>
  <c r="AO33" i="7"/>
  <c r="AN33" i="7"/>
  <c r="AS32" i="7"/>
  <c r="AR32" i="7"/>
  <c r="AQ32" i="7"/>
  <c r="AO32" i="7"/>
  <c r="AN32" i="7"/>
  <c r="AS31" i="7"/>
  <c r="AQ31" i="7"/>
  <c r="AO31" i="7"/>
  <c r="AS30" i="7"/>
  <c r="AR30" i="7"/>
  <c r="AQ30" i="7"/>
  <c r="AN30" i="7"/>
  <c r="AS29" i="7"/>
  <c r="AR29" i="7"/>
  <c r="AQ29" i="7"/>
  <c r="AO29" i="7"/>
  <c r="AN29" i="7"/>
  <c r="AS28" i="7"/>
  <c r="AQ28" i="7"/>
  <c r="AO28" i="7"/>
  <c r="AN28" i="7"/>
  <c r="AS27" i="7"/>
  <c r="AR27" i="7"/>
  <c r="AQ27" i="7"/>
  <c r="AO27" i="7"/>
  <c r="AN27" i="7"/>
  <c r="W11" i="7"/>
  <c r="V19" i="7"/>
  <c r="W23" i="7"/>
  <c r="W22" i="7"/>
  <c r="W21" i="7"/>
  <c r="W20" i="7"/>
  <c r="W19" i="7"/>
  <c r="W18" i="7"/>
  <c r="W17" i="7"/>
  <c r="W16" i="7"/>
  <c r="W15" i="7"/>
  <c r="W14" i="7"/>
  <c r="W13" i="7"/>
  <c r="W12" i="7"/>
  <c r="W10" i="7"/>
  <c r="W9" i="7"/>
  <c r="W8" i="7"/>
  <c r="W7" i="7"/>
  <c r="W6" i="7"/>
  <c r="V23" i="7"/>
  <c r="V22" i="7"/>
  <c r="V21" i="7"/>
  <c r="V20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U23" i="7"/>
  <c r="U22" i="7"/>
  <c r="U21" i="7"/>
  <c r="U20" i="7"/>
  <c r="U19" i="7"/>
  <c r="U18" i="7"/>
  <c r="U17" i="7"/>
  <c r="U16" i="7"/>
  <c r="U15" i="7"/>
  <c r="U14" i="7"/>
  <c r="U13" i="7"/>
  <c r="U12" i="7"/>
  <c r="U11" i="7"/>
  <c r="U10" i="7"/>
  <c r="U9" i="7"/>
  <c r="U8" i="7"/>
  <c r="U7" i="7"/>
  <c r="U6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R23" i="7"/>
  <c r="R22" i="7"/>
  <c r="R21" i="7"/>
  <c r="R20" i="7"/>
  <c r="R19" i="7"/>
  <c r="R18" i="7"/>
  <c r="R17" i="7"/>
  <c r="R16" i="7"/>
  <c r="R15" i="7"/>
  <c r="R14" i="7"/>
  <c r="R13" i="7"/>
  <c r="R12" i="7"/>
  <c r="R11" i="7"/>
  <c r="R10" i="7"/>
  <c r="R9" i="7"/>
  <c r="R8" i="7"/>
  <c r="R7" i="7"/>
  <c r="R6" i="7"/>
  <c r="BQ27" i="7" l="1"/>
  <c r="BE28" i="7"/>
  <c r="BQ26" i="7"/>
  <c r="AT31" i="7"/>
  <c r="Q8" i="7"/>
  <c r="BZ8" i="7" s="1"/>
  <c r="Q20" i="7"/>
  <c r="BZ20" i="7" s="1"/>
  <c r="Q16" i="7"/>
  <c r="BZ16" i="7" s="1"/>
  <c r="Q12" i="7"/>
  <c r="BZ12" i="7" s="1"/>
  <c r="Q15" i="7"/>
  <c r="BZ15" i="7" s="1"/>
  <c r="Q10" i="7"/>
  <c r="BZ10" i="7" s="1"/>
  <c r="Q23" i="7"/>
  <c r="BZ23" i="7" s="1"/>
  <c r="Q6" i="7"/>
  <c r="BZ6" i="7" s="1"/>
  <c r="Q11" i="7"/>
  <c r="BZ11" i="7" s="1"/>
  <c r="Q18" i="7"/>
  <c r="BZ18" i="7" s="1"/>
  <c r="Q7" i="7"/>
  <c r="BZ7" i="7" s="1"/>
  <c r="Q19" i="7"/>
  <c r="BZ19" i="7" s="1"/>
  <c r="Q9" i="7"/>
  <c r="BZ9" i="7" s="1"/>
  <c r="Q13" i="7"/>
  <c r="BZ13" i="7" s="1"/>
  <c r="Q17" i="7"/>
  <c r="BZ17" i="7" s="1"/>
  <c r="Q14" i="7"/>
  <c r="BZ14" i="7" s="1"/>
  <c r="Q21" i="7"/>
  <c r="BZ21" i="7" s="1"/>
  <c r="BY10" i="7"/>
  <c r="BE27" i="7"/>
  <c r="AT28" i="7"/>
  <c r="BE26" i="7"/>
  <c r="BA26" i="7"/>
  <c r="BC27" i="7"/>
  <c r="AU33" i="7"/>
  <c r="AT33" i="7"/>
  <c r="AT34" i="7"/>
  <c r="AT29" i="7"/>
  <c r="AU29" i="7"/>
  <c r="AP30" i="7"/>
  <c r="AT30" i="7"/>
  <c r="AO30" i="7"/>
  <c r="AP31" i="7"/>
  <c r="AT32" i="7"/>
  <c r="AN31" i="7"/>
  <c r="AR31" i="7"/>
  <c r="AR28" i="7"/>
  <c r="Q22" i="7"/>
  <c r="BZ22" i="7" s="1"/>
  <c r="BE29" i="7"/>
  <c r="BA29" i="7"/>
  <c r="AZ29" i="7"/>
  <c r="BA28" i="7"/>
  <c r="BM26" i="7"/>
  <c r="BP26" i="7"/>
  <c r="BM27" i="7"/>
  <c r="BO27" i="7"/>
  <c r="BN26" i="7"/>
  <c r="AT27" i="7"/>
  <c r="S29" i="4"/>
  <c r="T21" i="8" s="1"/>
  <c r="T10" i="8"/>
  <c r="S31" i="4"/>
  <c r="T23" i="8" s="1"/>
  <c r="W16" i="4"/>
  <c r="X12" i="8" s="1"/>
  <c r="W25" i="4"/>
  <c r="X17" i="8" s="1"/>
  <c r="W13" i="4"/>
  <c r="X9" i="8" s="1"/>
  <c r="W17" i="4"/>
  <c r="X13" i="8" s="1"/>
  <c r="W32" i="4"/>
  <c r="X24" i="8" s="1"/>
  <c r="S10" i="4"/>
  <c r="T6" i="8" s="1"/>
  <c r="S12" i="4"/>
  <c r="T8" i="8" s="1"/>
  <c r="S27" i="4"/>
  <c r="T19" i="8" s="1"/>
  <c r="W27" i="4"/>
  <c r="X19" i="8" s="1"/>
  <c r="S24" i="4"/>
  <c r="T16" i="8" s="1"/>
  <c r="S26" i="4"/>
  <c r="T18" i="8" s="1"/>
  <c r="W11" i="4"/>
  <c r="X7" i="8" s="1"/>
  <c r="W15" i="4"/>
  <c r="X11" i="8" s="1"/>
  <c r="W28" i="4"/>
  <c r="X20" i="8" s="1"/>
  <c r="S18" i="4"/>
  <c r="T14" i="8" s="1"/>
  <c r="W18" i="4"/>
  <c r="X14" i="8" s="1"/>
  <c r="S32" i="4"/>
  <c r="T24" i="8" s="1"/>
  <c r="S17" i="4"/>
  <c r="T13" i="8" s="1"/>
  <c r="W31" i="4"/>
  <c r="X23" i="8" s="1"/>
  <c r="S30" i="4"/>
  <c r="T22" i="8" s="1"/>
  <c r="S16" i="4"/>
  <c r="T12" i="8" s="1"/>
  <c r="W30" i="4"/>
  <c r="X22" i="8" s="1"/>
  <c r="W29" i="4"/>
  <c r="X21" i="8" s="1"/>
  <c r="S15" i="4"/>
  <c r="T11" i="8" s="1"/>
  <c r="W14" i="4"/>
  <c r="S28" i="4"/>
  <c r="T20" i="8" s="1"/>
  <c r="S13" i="4"/>
  <c r="T9" i="8" s="1"/>
  <c r="W26" i="4"/>
  <c r="X18" i="8" s="1"/>
  <c r="W12" i="4"/>
  <c r="X8" i="8" s="1"/>
  <c r="S25" i="4"/>
  <c r="T17" i="8" s="1"/>
  <c r="S11" i="4"/>
  <c r="T7" i="8" s="1"/>
  <c r="W10" i="4"/>
  <c r="X6" i="8" s="1"/>
  <c r="W24" i="4"/>
  <c r="X16" i="8" s="1"/>
  <c r="BP27" i="3"/>
  <c r="BP26" i="3"/>
  <c r="BO27" i="3"/>
  <c r="BO26" i="3"/>
  <c r="BN27" i="3"/>
  <c r="BN26" i="3"/>
  <c r="BL26" i="3"/>
  <c r="BK27" i="3"/>
  <c r="X10" i="8" l="1"/>
  <c r="X20" i="7"/>
  <c r="X22" i="7"/>
  <c r="X9" i="7"/>
  <c r="X21" i="7"/>
  <c r="X19" i="7"/>
  <c r="X16" i="7"/>
  <c r="X15" i="7"/>
  <c r="X8" i="7"/>
  <c r="X10" i="7"/>
  <c r="X11" i="7"/>
  <c r="X18" i="7"/>
  <c r="X23" i="7"/>
  <c r="X12" i="7"/>
  <c r="X6" i="7"/>
  <c r="X17" i="7"/>
  <c r="X14" i="7"/>
  <c r="X7" i="7"/>
  <c r="X13" i="7"/>
  <c r="T22" i="7"/>
  <c r="AP33" i="7"/>
  <c r="BF29" i="7"/>
  <c r="AU31" i="7"/>
  <c r="X31" i="4"/>
  <c r="Y23" i="8" s="1"/>
  <c r="X28" i="4"/>
  <c r="Y20" i="8" s="1"/>
  <c r="T19" i="7"/>
  <c r="X18" i="4"/>
  <c r="Y14" i="8" s="1"/>
  <c r="T14" i="7"/>
  <c r="X26" i="4"/>
  <c r="Y18" i="8" s="1"/>
  <c r="T17" i="7"/>
  <c r="X14" i="4"/>
  <c r="Y10" i="8" s="1"/>
  <c r="T10" i="7"/>
  <c r="X16" i="4"/>
  <c r="Y12" i="8" s="1"/>
  <c r="T12" i="7"/>
  <c r="X17" i="4"/>
  <c r="Y13" i="8" s="1"/>
  <c r="T13" i="7"/>
  <c r="X24" i="4"/>
  <c r="Y16" i="8" s="1"/>
  <c r="T15" i="7"/>
  <c r="X10" i="4"/>
  <c r="Y6" i="8" s="1"/>
  <c r="T6" i="7"/>
  <c r="X29" i="4"/>
  <c r="Y21" i="8" s="1"/>
  <c r="T20" i="7"/>
  <c r="X15" i="4"/>
  <c r="Y11" i="8" s="1"/>
  <c r="T11" i="7"/>
  <c r="X30" i="4"/>
  <c r="Y22" i="8" s="1"/>
  <c r="T21" i="7"/>
  <c r="X32" i="4"/>
  <c r="Y24" i="8" s="1"/>
  <c r="T23" i="7"/>
  <c r="X11" i="4"/>
  <c r="Y7" i="8" s="1"/>
  <c r="T7" i="7"/>
  <c r="X13" i="4"/>
  <c r="Y9" i="8" s="1"/>
  <c r="T9" i="7"/>
  <c r="X27" i="4"/>
  <c r="Y19" i="8" s="1"/>
  <c r="T18" i="7"/>
  <c r="BF26" i="7"/>
  <c r="AP29" i="7"/>
  <c r="BF28" i="7"/>
  <c r="BA27" i="7"/>
  <c r="AP34" i="7"/>
  <c r="AP32" i="7"/>
  <c r="AP27" i="7"/>
  <c r="AP28" i="7"/>
  <c r="BL27" i="3"/>
  <c r="BR27" i="3"/>
  <c r="BK26" i="3"/>
  <c r="BR26" i="3"/>
  <c r="X25" i="4"/>
  <c r="T16" i="7"/>
  <c r="X12" i="4"/>
  <c r="Y8" i="8" s="1"/>
  <c r="T8" i="7"/>
  <c r="BR26" i="7"/>
  <c r="BR27" i="7"/>
  <c r="BM27" i="3"/>
  <c r="BQ27" i="3"/>
  <c r="BQ26" i="3"/>
  <c r="AL23" i="3"/>
  <c r="AL22" i="3"/>
  <c r="AL21" i="3"/>
  <c r="AL20" i="3"/>
  <c r="AL19" i="3"/>
  <c r="AL18" i="3"/>
  <c r="AL17" i="3"/>
  <c r="AL16" i="3"/>
  <c r="AL15" i="3"/>
  <c r="P15" i="3"/>
  <c r="BY15" i="3" s="1"/>
  <c r="AL14" i="3"/>
  <c r="AL13" i="3"/>
  <c r="AL12" i="3"/>
  <c r="AL11" i="3"/>
  <c r="AL10" i="3"/>
  <c r="AL9" i="3"/>
  <c r="AL8" i="3"/>
  <c r="AL7" i="3"/>
  <c r="AL6" i="3"/>
  <c r="P6" i="3"/>
  <c r="BY6" i="3" s="1"/>
  <c r="R10" i="3"/>
  <c r="P23" i="3"/>
  <c r="BY23" i="3" s="1"/>
  <c r="P22" i="3"/>
  <c r="BY22" i="3" s="1"/>
  <c r="P21" i="3"/>
  <c r="BY21" i="3" s="1"/>
  <c r="P20" i="3"/>
  <c r="BY20" i="3" s="1"/>
  <c r="P19" i="3"/>
  <c r="BY19" i="3" s="1"/>
  <c r="P18" i="3"/>
  <c r="BY18" i="3" s="1"/>
  <c r="P17" i="3"/>
  <c r="BY17" i="3" s="1"/>
  <c r="P16" i="3"/>
  <c r="BY16" i="3" s="1"/>
  <c r="P14" i="3"/>
  <c r="BY14" i="3" s="1"/>
  <c r="P13" i="3"/>
  <c r="BY13" i="3" s="1"/>
  <c r="P12" i="3"/>
  <c r="BY12" i="3" s="1"/>
  <c r="P11" i="3"/>
  <c r="BY11" i="3" s="1"/>
  <c r="P10" i="3"/>
  <c r="BY10" i="3" s="1"/>
  <c r="P9" i="3"/>
  <c r="BY9" i="3" s="1"/>
  <c r="P8" i="3"/>
  <c r="BY8" i="3" s="1"/>
  <c r="P7" i="3"/>
  <c r="BY7" i="3" s="1"/>
  <c r="Q23" i="3"/>
  <c r="BZ23" i="3" s="1"/>
  <c r="Q22" i="3"/>
  <c r="BZ22" i="3" s="1"/>
  <c r="Q21" i="3"/>
  <c r="BZ21" i="3" s="1"/>
  <c r="Q20" i="3"/>
  <c r="BZ20" i="3" s="1"/>
  <c r="Q19" i="3"/>
  <c r="BZ19" i="3" s="1"/>
  <c r="Q18" i="3"/>
  <c r="BZ18" i="3" s="1"/>
  <c r="Q17" i="3"/>
  <c r="BZ17" i="3" s="1"/>
  <c r="Q16" i="3"/>
  <c r="BZ16" i="3" s="1"/>
  <c r="Q15" i="3"/>
  <c r="BZ15" i="3" s="1"/>
  <c r="Q14" i="3"/>
  <c r="BZ14" i="3" s="1"/>
  <c r="Q13" i="3"/>
  <c r="BZ13" i="3" s="1"/>
  <c r="Q12" i="3"/>
  <c r="BZ12" i="3" s="1"/>
  <c r="Q11" i="3"/>
  <c r="BZ11" i="3" s="1"/>
  <c r="Q10" i="3"/>
  <c r="BZ10" i="3" s="1"/>
  <c r="Q9" i="3"/>
  <c r="BZ9" i="3" s="1"/>
  <c r="Q8" i="3"/>
  <c r="BZ8" i="3" s="1"/>
  <c r="Q7" i="3"/>
  <c r="BZ7" i="3" s="1"/>
  <c r="Q6" i="3"/>
  <c r="BZ6" i="3" s="1"/>
  <c r="AA14" i="4" l="1"/>
  <c r="T127" i="5" s="1"/>
  <c r="AA25" i="4"/>
  <c r="T140" i="5" s="1"/>
  <c r="Y17" i="8"/>
  <c r="AA24" i="4"/>
  <c r="T139" i="5" s="1"/>
  <c r="Y22" i="7"/>
  <c r="Z22" i="7" s="1"/>
  <c r="Y16" i="7"/>
  <c r="Z16" i="7" s="1"/>
  <c r="Y9" i="7"/>
  <c r="Z9" i="7" s="1"/>
  <c r="AA10" i="4"/>
  <c r="Y13" i="7"/>
  <c r="Z13" i="7" s="1"/>
  <c r="Y10" i="7"/>
  <c r="Z10" i="7" s="1"/>
  <c r="Y14" i="7"/>
  <c r="Z14" i="7" s="1"/>
  <c r="Y8" i="7"/>
  <c r="Z8" i="7" s="1"/>
  <c r="Y18" i="7"/>
  <c r="Z18" i="7" s="1"/>
  <c r="Y7" i="7"/>
  <c r="Z7" i="7" s="1"/>
  <c r="Y21" i="7"/>
  <c r="Z21" i="7" s="1"/>
  <c r="Y20" i="7"/>
  <c r="Z20" i="7" s="1"/>
  <c r="Y12" i="7"/>
  <c r="Z12" i="7" s="1"/>
  <c r="Y19" i="7"/>
  <c r="Z19" i="7" s="1"/>
  <c r="Y15" i="7"/>
  <c r="Z15" i="7" s="1"/>
  <c r="Y17" i="7"/>
  <c r="Z17" i="7" s="1"/>
  <c r="AA26" i="4"/>
  <c r="T141" i="5" s="1"/>
  <c r="Y6" i="7"/>
  <c r="Z6" i="7" s="1"/>
  <c r="AA29" i="4"/>
  <c r="T144" i="5" s="1"/>
  <c r="AA27" i="4"/>
  <c r="T142" i="5" s="1"/>
  <c r="AA30" i="4"/>
  <c r="T145" i="5" s="1"/>
  <c r="AA13" i="4"/>
  <c r="T126" i="5" s="1"/>
  <c r="AA11" i="4"/>
  <c r="T124" i="5" s="1"/>
  <c r="AA12" i="4"/>
  <c r="T125" i="5" s="1"/>
  <c r="AA31" i="4"/>
  <c r="T146" i="5" s="1"/>
  <c r="AA18" i="4"/>
  <c r="T131" i="5" s="1"/>
  <c r="AA17" i="4"/>
  <c r="T130" i="5" s="1"/>
  <c r="AA28" i="4"/>
  <c r="T143" i="5" s="1"/>
  <c r="AA32" i="4"/>
  <c r="T147" i="5" s="1"/>
  <c r="Y23" i="7"/>
  <c r="Z23" i="7" s="1"/>
  <c r="AA15" i="4"/>
  <c r="T128" i="5" s="1"/>
  <c r="Y11" i="7"/>
  <c r="Z11" i="7" s="1"/>
  <c r="AA16" i="4"/>
  <c r="T129" i="5" s="1"/>
  <c r="AU30" i="7"/>
  <c r="BF27" i="7"/>
  <c r="AU34" i="7"/>
  <c r="AU32" i="7"/>
  <c r="AU28" i="7"/>
  <c r="AU27" i="7"/>
  <c r="BM26" i="3"/>
  <c r="BD29" i="3"/>
  <c r="BD27" i="3"/>
  <c r="BD26" i="3"/>
  <c r="BC29" i="3"/>
  <c r="BC28" i="3"/>
  <c r="BC27" i="3"/>
  <c r="BB29" i="3"/>
  <c r="BB28" i="3"/>
  <c r="BB27" i="3"/>
  <c r="BB26" i="3"/>
  <c r="AZ29" i="3"/>
  <c r="AZ28" i="3"/>
  <c r="AZ27" i="3"/>
  <c r="AZ26" i="3"/>
  <c r="AY29" i="3"/>
  <c r="AY27" i="3"/>
  <c r="AQ34" i="3"/>
  <c r="AQ33" i="3"/>
  <c r="AQ32" i="3"/>
  <c r="AQ31" i="3"/>
  <c r="AQ30" i="3"/>
  <c r="AQ29" i="3"/>
  <c r="AQ28" i="3"/>
  <c r="AS34" i="3"/>
  <c r="AS33" i="3"/>
  <c r="AS32" i="3"/>
  <c r="AS31" i="3"/>
  <c r="AS30" i="3"/>
  <c r="AS29" i="3"/>
  <c r="AS28" i="3"/>
  <c r="AS27" i="3"/>
  <c r="AR34" i="3"/>
  <c r="AR32" i="3"/>
  <c r="AR30" i="3"/>
  <c r="AR28" i="3"/>
  <c r="AO34" i="3"/>
  <c r="AO33" i="3"/>
  <c r="AO32" i="3"/>
  <c r="AO31" i="3"/>
  <c r="AO30" i="3"/>
  <c r="AO29" i="3"/>
  <c r="AO28" i="3"/>
  <c r="AO27" i="3"/>
  <c r="AN34" i="3"/>
  <c r="AN32" i="3"/>
  <c r="AN31" i="3"/>
  <c r="AN28" i="3"/>
  <c r="AN27" i="3"/>
  <c r="X143" i="5" l="1"/>
  <c r="AB143" i="5" s="1"/>
  <c r="X142" i="5"/>
  <c r="AB142" i="5" s="1"/>
  <c r="X145" i="5"/>
  <c r="AB145" i="5" s="1"/>
  <c r="X141" i="5"/>
  <c r="AB141" i="5" s="1"/>
  <c r="X140" i="5"/>
  <c r="AB140" i="5" s="1"/>
  <c r="X148" i="5"/>
  <c r="AB148" i="5" s="1"/>
  <c r="X139" i="5"/>
  <c r="AB139" i="5" s="1"/>
  <c r="X147" i="5"/>
  <c r="AB147" i="5" s="1"/>
  <c r="X146" i="5"/>
  <c r="AB146" i="5" s="1"/>
  <c r="X144" i="5"/>
  <c r="AB144" i="5" s="1"/>
  <c r="AE31" i="4"/>
  <c r="AH31" i="4" s="1"/>
  <c r="AE32" i="4"/>
  <c r="AH32" i="4" s="1"/>
  <c r="D32" i="4" s="1"/>
  <c r="AE24" i="4"/>
  <c r="AH24" i="4" s="1"/>
  <c r="AE33" i="4"/>
  <c r="AH33" i="4" s="1"/>
  <c r="AE29" i="4"/>
  <c r="AH29" i="4" s="1"/>
  <c r="AE25" i="4"/>
  <c r="AH25" i="4" s="1"/>
  <c r="AE26" i="4"/>
  <c r="AH26" i="4" s="1"/>
  <c r="AE28" i="4"/>
  <c r="AH28" i="4" s="1"/>
  <c r="AE27" i="4"/>
  <c r="AH27" i="4" s="1"/>
  <c r="AE30" i="4"/>
  <c r="AH30" i="4" s="1"/>
  <c r="T123" i="5"/>
  <c r="AE16" i="4"/>
  <c r="AH16" i="4" s="1"/>
  <c r="AE15" i="4"/>
  <c r="AH15" i="4" s="1"/>
  <c r="AE11" i="4"/>
  <c r="AH11" i="4" s="1"/>
  <c r="AE18" i="4"/>
  <c r="AH18" i="4" s="1"/>
  <c r="AE14" i="4"/>
  <c r="AH14" i="4" s="1"/>
  <c r="AE13" i="4"/>
  <c r="AH13" i="4" s="1"/>
  <c r="AE10" i="4"/>
  <c r="AH10" i="4" s="1"/>
  <c r="AE12" i="4"/>
  <c r="AH12" i="4" s="1"/>
  <c r="AE19" i="4"/>
  <c r="AH19" i="4" s="1"/>
  <c r="AE17" i="4"/>
  <c r="AH17" i="4" s="1"/>
  <c r="AT31" i="3"/>
  <c r="AR31" i="3"/>
  <c r="BA28" i="3"/>
  <c r="AY28" i="3"/>
  <c r="BF26" i="3"/>
  <c r="AY26" i="3"/>
  <c r="BE26" i="3"/>
  <c r="BC26" i="3"/>
  <c r="AP29" i="3"/>
  <c r="AN29" i="3"/>
  <c r="AT29" i="3"/>
  <c r="AR29" i="3"/>
  <c r="AL30" i="7"/>
  <c r="AN33" i="3"/>
  <c r="AT33" i="3"/>
  <c r="AR33" i="3"/>
  <c r="AN30" i="3"/>
  <c r="AT30" i="3"/>
  <c r="AT27" i="3"/>
  <c r="AR27" i="3"/>
  <c r="AP27" i="3"/>
  <c r="AQ27" i="3"/>
  <c r="AM30" i="7"/>
  <c r="AM34" i="7"/>
  <c r="BE27" i="3"/>
  <c r="BE29" i="3"/>
  <c r="BD28" i="3"/>
  <c r="BA29" i="3"/>
  <c r="AP31" i="3"/>
  <c r="AT34" i="3"/>
  <c r="AT32" i="3"/>
  <c r="AT28" i="3"/>
  <c r="U167" i="5" l="1"/>
  <c r="S167" i="5"/>
  <c r="T167" i="5"/>
  <c r="U168" i="5"/>
  <c r="S168" i="5"/>
  <c r="T168" i="5"/>
  <c r="S157" i="5"/>
  <c r="T157" i="5"/>
  <c r="U157" i="5"/>
  <c r="U160" i="5"/>
  <c r="T160" i="5"/>
  <c r="S160" i="5"/>
  <c r="T158" i="5"/>
  <c r="S158" i="5"/>
  <c r="U158" i="5"/>
  <c r="X131" i="5"/>
  <c r="AB131" i="5" s="1"/>
  <c r="X123" i="5"/>
  <c r="AB123" i="5" s="1"/>
  <c r="T165" i="5" s="1"/>
  <c r="X130" i="5"/>
  <c r="AB130" i="5" s="1"/>
  <c r="X132" i="5"/>
  <c r="AB132" i="5" s="1"/>
  <c r="X129" i="5"/>
  <c r="AB129" i="5" s="1"/>
  <c r="X125" i="5"/>
  <c r="AB125" i="5" s="1"/>
  <c r="X128" i="5"/>
  <c r="AB128" i="5" s="1"/>
  <c r="X127" i="5"/>
  <c r="AB127" i="5" s="1"/>
  <c r="X124" i="5"/>
  <c r="AB124" i="5" s="1"/>
  <c r="X126" i="5"/>
  <c r="AB126" i="5" s="1"/>
  <c r="U159" i="5"/>
  <c r="T159" i="5"/>
  <c r="S159" i="5"/>
  <c r="G24" i="4"/>
  <c r="F24" i="4"/>
  <c r="E24" i="4"/>
  <c r="I24" i="4"/>
  <c r="K24" i="4"/>
  <c r="J24" i="4"/>
  <c r="H24" i="4"/>
  <c r="D33" i="4"/>
  <c r="G12" i="4"/>
  <c r="D12" i="4"/>
  <c r="I12" i="4"/>
  <c r="H12" i="4"/>
  <c r="F12" i="4"/>
  <c r="E12" i="4"/>
  <c r="K12" i="4"/>
  <c r="J12" i="4"/>
  <c r="E10" i="4"/>
  <c r="G10" i="4"/>
  <c r="F10" i="4"/>
  <c r="K10" i="4"/>
  <c r="D10" i="4"/>
  <c r="J10" i="4"/>
  <c r="I10" i="4"/>
  <c r="H10" i="4"/>
  <c r="F11" i="4"/>
  <c r="E11" i="4"/>
  <c r="D11" i="4"/>
  <c r="H11" i="4"/>
  <c r="K11" i="4"/>
  <c r="J11" i="4"/>
  <c r="G11" i="4"/>
  <c r="I11" i="4"/>
  <c r="H13" i="4"/>
  <c r="G13" i="4"/>
  <c r="F13" i="4"/>
  <c r="J13" i="4"/>
  <c r="I13" i="4"/>
  <c r="E13" i="4"/>
  <c r="K13" i="4"/>
  <c r="D13" i="4"/>
  <c r="E18" i="4"/>
  <c r="K18" i="4"/>
  <c r="D18" i="4"/>
  <c r="G18" i="4"/>
  <c r="F18" i="4"/>
  <c r="J18" i="4"/>
  <c r="I18" i="4"/>
  <c r="H18" i="4"/>
  <c r="K17" i="4"/>
  <c r="E17" i="4"/>
  <c r="J17" i="4"/>
  <c r="I17" i="4"/>
  <c r="D17" i="4"/>
  <c r="F17" i="4"/>
  <c r="H17" i="4"/>
  <c r="G17" i="4"/>
  <c r="J15" i="4"/>
  <c r="I15" i="4"/>
  <c r="H15" i="4"/>
  <c r="G15" i="4"/>
  <c r="F15" i="4"/>
  <c r="K15" i="4"/>
  <c r="E15" i="4"/>
  <c r="D15" i="4"/>
  <c r="K16" i="4"/>
  <c r="J16" i="4"/>
  <c r="E16" i="4"/>
  <c r="I16" i="4"/>
  <c r="H16" i="4"/>
  <c r="G16" i="4"/>
  <c r="D16" i="4"/>
  <c r="F16" i="4"/>
  <c r="I14" i="4"/>
  <c r="H14" i="4"/>
  <c r="G14" i="4"/>
  <c r="D14" i="4"/>
  <c r="F14" i="4"/>
  <c r="J14" i="4"/>
  <c r="E14" i="4"/>
  <c r="K14" i="4"/>
  <c r="F19" i="4"/>
  <c r="H19" i="4"/>
  <c r="G19" i="4"/>
  <c r="E19" i="4"/>
  <c r="D19" i="4"/>
  <c r="K19" i="4"/>
  <c r="J19" i="4"/>
  <c r="I19" i="4"/>
  <c r="J29" i="4"/>
  <c r="I29" i="4"/>
  <c r="D29" i="4"/>
  <c r="H29" i="4"/>
  <c r="G29" i="4"/>
  <c r="F29" i="4"/>
  <c r="E29" i="4"/>
  <c r="K29" i="4"/>
  <c r="J25" i="4"/>
  <c r="D25" i="4"/>
  <c r="I25" i="4"/>
  <c r="H25" i="4"/>
  <c r="G25" i="4"/>
  <c r="F25" i="4"/>
  <c r="E25" i="4"/>
  <c r="K25" i="4"/>
  <c r="J30" i="4"/>
  <c r="I30" i="4"/>
  <c r="H30" i="4"/>
  <c r="D30" i="4"/>
  <c r="G30" i="4"/>
  <c r="F30" i="4"/>
  <c r="E30" i="4"/>
  <c r="K30" i="4"/>
  <c r="J28" i="4"/>
  <c r="I28" i="4"/>
  <c r="H28" i="4"/>
  <c r="G28" i="4"/>
  <c r="F28" i="4"/>
  <c r="E28" i="4"/>
  <c r="N28" i="4" s="1"/>
  <c r="K28" i="4"/>
  <c r="D28" i="4"/>
  <c r="J32" i="4"/>
  <c r="I32" i="4"/>
  <c r="H32" i="4"/>
  <c r="G32" i="4"/>
  <c r="F32" i="4"/>
  <c r="E32" i="4"/>
  <c r="K32" i="4"/>
  <c r="J31" i="4"/>
  <c r="I31" i="4"/>
  <c r="H31" i="4"/>
  <c r="G31" i="4"/>
  <c r="D31" i="4"/>
  <c r="F31" i="4"/>
  <c r="E31" i="4"/>
  <c r="N31" i="4" s="1"/>
  <c r="K31" i="4"/>
  <c r="D24" i="4"/>
  <c r="K33" i="4"/>
  <c r="J33" i="4"/>
  <c r="I33" i="4"/>
  <c r="H33" i="4"/>
  <c r="G33" i="4"/>
  <c r="F33" i="4"/>
  <c r="C7" i="10"/>
  <c r="C8" i="10"/>
  <c r="C6" i="10"/>
  <c r="F5" i="10"/>
  <c r="E5" i="10"/>
  <c r="C11" i="10"/>
  <c r="C9" i="10"/>
  <c r="E6" i="10"/>
  <c r="F6" i="10"/>
  <c r="F7" i="10"/>
  <c r="E7" i="10"/>
  <c r="C10" i="10"/>
  <c r="E8" i="10"/>
  <c r="F8" i="10"/>
  <c r="C12" i="10"/>
  <c r="C5" i="10"/>
  <c r="AL27" i="7"/>
  <c r="BA26" i="3"/>
  <c r="AL34" i="7"/>
  <c r="AM31" i="7"/>
  <c r="AL31" i="7"/>
  <c r="AM27" i="7"/>
  <c r="AM28" i="7"/>
  <c r="AU31" i="3"/>
  <c r="BF28" i="3"/>
  <c r="AP32" i="3"/>
  <c r="AU29" i="3"/>
  <c r="AL32" i="7"/>
  <c r="AP34" i="3"/>
  <c r="AP33" i="3"/>
  <c r="AP30" i="3"/>
  <c r="AP28" i="3"/>
  <c r="AL33" i="7"/>
  <c r="AM29" i="7"/>
  <c r="AM33" i="7"/>
  <c r="AM32" i="7"/>
  <c r="AL28" i="7"/>
  <c r="AL29" i="7"/>
  <c r="BA27" i="3"/>
  <c r="BE28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W7" i="3"/>
  <c r="W6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9" i="3"/>
  <c r="R8" i="3"/>
  <c r="R7" i="3"/>
  <c r="R6" i="3"/>
  <c r="L16" i="4" l="1"/>
  <c r="L11" i="4"/>
  <c r="L13" i="4"/>
  <c r="U166" i="5"/>
  <c r="S166" i="5"/>
  <c r="T166" i="5"/>
  <c r="U155" i="5"/>
  <c r="T155" i="5"/>
  <c r="S155" i="5"/>
  <c r="L24" i="4"/>
  <c r="U156" i="5"/>
  <c r="T156" i="5"/>
  <c r="S156" i="5"/>
  <c r="U153" i="5"/>
  <c r="T153" i="5"/>
  <c r="S153" i="5"/>
  <c r="L19" i="4"/>
  <c r="L31" i="4"/>
  <c r="M31" i="4" s="1"/>
  <c r="L32" i="4"/>
  <c r="L28" i="4"/>
  <c r="M28" i="4" s="1"/>
  <c r="L14" i="4"/>
  <c r="L15" i="4"/>
  <c r="L18" i="4"/>
  <c r="L12" i="4"/>
  <c r="U154" i="5"/>
  <c r="T154" i="5"/>
  <c r="S154" i="5"/>
  <c r="U165" i="5"/>
  <c r="S165" i="5"/>
  <c r="L33" i="4"/>
  <c r="L30" i="4"/>
  <c r="L25" i="4"/>
  <c r="L29" i="4"/>
  <c r="L17" i="4"/>
  <c r="L10" i="4"/>
  <c r="E33" i="4"/>
  <c r="N33" i="4" s="1"/>
  <c r="N24" i="4"/>
  <c r="N32" i="4"/>
  <c r="N30" i="4"/>
  <c r="N25" i="4"/>
  <c r="N29" i="4"/>
  <c r="N14" i="4"/>
  <c r="N15" i="4"/>
  <c r="N10" i="4"/>
  <c r="N13" i="4"/>
  <c r="N19" i="4"/>
  <c r="N12" i="4"/>
  <c r="N16" i="4"/>
  <c r="N17" i="4"/>
  <c r="N18" i="4"/>
  <c r="N11" i="4"/>
  <c r="J27" i="4"/>
  <c r="D27" i="4"/>
  <c r="I27" i="4"/>
  <c r="H27" i="4"/>
  <c r="G27" i="4"/>
  <c r="F27" i="4"/>
  <c r="E27" i="4"/>
  <c r="N27" i="4" s="1"/>
  <c r="K27" i="4"/>
  <c r="J26" i="4"/>
  <c r="I26" i="4"/>
  <c r="H26" i="4"/>
  <c r="G26" i="4"/>
  <c r="F26" i="4"/>
  <c r="E26" i="4"/>
  <c r="N26" i="4" s="1"/>
  <c r="D26" i="4"/>
  <c r="K26" i="4"/>
  <c r="B12" i="10"/>
  <c r="B8" i="10"/>
  <c r="B11" i="10"/>
  <c r="B6" i="10"/>
  <c r="B9" i="10"/>
  <c r="B5" i="10"/>
  <c r="B7" i="10"/>
  <c r="B10" i="10"/>
  <c r="AQ7" i="7"/>
  <c r="AR7" i="7"/>
  <c r="AO7" i="7"/>
  <c r="AN7" i="7"/>
  <c r="AM7" i="7"/>
  <c r="AS7" i="7"/>
  <c r="AU32" i="3"/>
  <c r="AU27" i="3"/>
  <c r="AW26" i="7"/>
  <c r="AQ17" i="7"/>
  <c r="AO8" i="7"/>
  <c r="AM13" i="7"/>
  <c r="AU33" i="3"/>
  <c r="AU34" i="3"/>
  <c r="AU30" i="3"/>
  <c r="AU28" i="3"/>
  <c r="AR11" i="7"/>
  <c r="AR8" i="7"/>
  <c r="AS16" i="7"/>
  <c r="AO17" i="7"/>
  <c r="AQ8" i="7"/>
  <c r="AN8" i="7"/>
  <c r="AM18" i="7"/>
  <c r="AN17" i="7"/>
  <c r="AS14" i="7"/>
  <c r="AO19" i="7"/>
  <c r="AS12" i="7"/>
  <c r="AN23" i="7"/>
  <c r="AR21" i="7"/>
  <c r="AM19" i="7"/>
  <c r="AO16" i="7"/>
  <c r="AR20" i="7"/>
  <c r="AO22" i="7"/>
  <c r="AR6" i="7"/>
  <c r="AO12" i="7"/>
  <c r="AO10" i="7"/>
  <c r="AR15" i="7"/>
  <c r="AN9" i="7"/>
  <c r="AS9" i="7"/>
  <c r="AN6" i="7"/>
  <c r="AR9" i="7"/>
  <c r="AM15" i="7"/>
  <c r="AS18" i="7"/>
  <c r="AS10" i="7"/>
  <c r="AR14" i="7"/>
  <c r="AM9" i="7"/>
  <c r="AQ11" i="7"/>
  <c r="AS17" i="7"/>
  <c r="AR13" i="7"/>
  <c r="AO9" i="7"/>
  <c r="AN22" i="7"/>
  <c r="AQ9" i="7"/>
  <c r="AM12" i="7"/>
  <c r="AQ14" i="7"/>
  <c r="AS21" i="7"/>
  <c r="AR10" i="7"/>
  <c r="AQ16" i="7"/>
  <c r="AN11" i="7"/>
  <c r="AQ18" i="7"/>
  <c r="AQ10" i="7"/>
  <c r="AR22" i="7"/>
  <c r="AS13" i="7"/>
  <c r="AN20" i="7"/>
  <c r="AM22" i="7"/>
  <c r="AR19" i="7"/>
  <c r="AM11" i="7"/>
  <c r="AS23" i="7"/>
  <c r="AM6" i="7"/>
  <c r="AO15" i="7"/>
  <c r="AR12" i="7"/>
  <c r="AQ22" i="7"/>
  <c r="AS19" i="7"/>
  <c r="AN14" i="7"/>
  <c r="AN12" i="7"/>
  <c r="AN18" i="7"/>
  <c r="AQ19" i="7"/>
  <c r="AQ6" i="7"/>
  <c r="AS15" i="7"/>
  <c r="AS11" i="7"/>
  <c r="AQ21" i="7"/>
  <c r="AO11" i="7"/>
  <c r="AN15" i="7"/>
  <c r="AO20" i="7"/>
  <c r="AS6" i="7"/>
  <c r="AS22" i="7"/>
  <c r="AQ12" i="7"/>
  <c r="AO21" i="7"/>
  <c r="AM23" i="7"/>
  <c r="AS20" i="7"/>
  <c r="AR18" i="7"/>
  <c r="AM16" i="7"/>
  <c r="AM14" i="7"/>
  <c r="AQ23" i="7"/>
  <c r="AO14" i="7"/>
  <c r="AN19" i="7"/>
  <c r="AO18" i="7"/>
  <c r="AS8" i="7"/>
  <c r="AN16" i="7"/>
  <c r="AM20" i="7"/>
  <c r="AR23" i="7"/>
  <c r="AQ13" i="7"/>
  <c r="AQ15" i="7"/>
  <c r="AM8" i="7"/>
  <c r="AQ20" i="7"/>
  <c r="AN10" i="7"/>
  <c r="AM17" i="7"/>
  <c r="AR16" i="7"/>
  <c r="AR17" i="7"/>
  <c r="AM10" i="7"/>
  <c r="AO13" i="7"/>
  <c r="AN13" i="7"/>
  <c r="AO23" i="7"/>
  <c r="AO6" i="7"/>
  <c r="AM21" i="7"/>
  <c r="AN21" i="7"/>
  <c r="BF27" i="3"/>
  <c r="BF29" i="3"/>
  <c r="X11" i="3"/>
  <c r="X13" i="3"/>
  <c r="X15" i="3"/>
  <c r="X18" i="3"/>
  <c r="X22" i="3"/>
  <c r="X16" i="3"/>
  <c r="X20" i="3"/>
  <c r="X19" i="3"/>
  <c r="X17" i="3"/>
  <c r="X21" i="3"/>
  <c r="X7" i="3"/>
  <c r="X9" i="3"/>
  <c r="X8" i="3"/>
  <c r="X10" i="3"/>
  <c r="X14" i="3"/>
  <c r="X12" i="3"/>
  <c r="X23" i="3"/>
  <c r="X6" i="3"/>
  <c r="M16" i="4" l="1"/>
  <c r="M15" i="4"/>
  <c r="M13" i="4"/>
  <c r="M11" i="4"/>
  <c r="M14" i="4"/>
  <c r="M19" i="4"/>
  <c r="M24" i="4"/>
  <c r="M12" i="4"/>
  <c r="M30" i="4"/>
  <c r="M32" i="4"/>
  <c r="X155" i="5"/>
  <c r="AB155" i="5" s="1"/>
  <c r="X154" i="5"/>
  <c r="AB154" i="5" s="1"/>
  <c r="X157" i="5"/>
  <c r="AB157" i="5" s="1"/>
  <c r="X153" i="5"/>
  <c r="AB153" i="5" s="1"/>
  <c r="X160" i="5"/>
  <c r="AB160" i="5" s="1"/>
  <c r="X159" i="5"/>
  <c r="AB159" i="5" s="1"/>
  <c r="X156" i="5"/>
  <c r="AB156" i="5" s="1"/>
  <c r="X158" i="5"/>
  <c r="AB158" i="5" s="1"/>
  <c r="M18" i="4"/>
  <c r="L26" i="4"/>
  <c r="M26" i="4" s="1"/>
  <c r="M17" i="4"/>
  <c r="M29" i="4"/>
  <c r="L27" i="4"/>
  <c r="M27" i="4" s="1"/>
  <c r="M10" i="4"/>
  <c r="M33" i="4"/>
  <c r="M25" i="4"/>
  <c r="F10" i="10"/>
  <c r="AW28" i="7"/>
  <c r="AP17" i="7"/>
  <c r="AU17" i="7" s="1"/>
  <c r="AT7" i="7"/>
  <c r="AP7" i="7"/>
  <c r="AU7" i="7" s="1"/>
  <c r="AX26" i="7"/>
  <c r="T19" i="3"/>
  <c r="Y20" i="3"/>
  <c r="Z20" i="3" s="1"/>
  <c r="T20" i="3"/>
  <c r="Y11" i="3"/>
  <c r="Z11" i="3" s="1"/>
  <c r="T11" i="3"/>
  <c r="Y21" i="3"/>
  <c r="Z21" i="3" s="1"/>
  <c r="T21" i="3"/>
  <c r="Y6" i="3"/>
  <c r="Z6" i="3" s="1"/>
  <c r="T6" i="3"/>
  <c r="T22" i="3"/>
  <c r="Y14" i="3"/>
  <c r="Z14" i="3" s="1"/>
  <c r="T14" i="3"/>
  <c r="T13" i="3"/>
  <c r="Y17" i="3"/>
  <c r="Z17" i="3" s="1"/>
  <c r="T17" i="3"/>
  <c r="Y7" i="3"/>
  <c r="Z7" i="3" s="1"/>
  <c r="T7" i="3"/>
  <c r="Y15" i="3"/>
  <c r="Z15" i="3" s="1"/>
  <c r="T15" i="3"/>
  <c r="Y8" i="3"/>
  <c r="Z8" i="3" s="1"/>
  <c r="T8" i="3"/>
  <c r="Y12" i="3"/>
  <c r="Z12" i="3" s="1"/>
  <c r="T12" i="3"/>
  <c r="Y9" i="3"/>
  <c r="Z9" i="3" s="1"/>
  <c r="T9" i="3"/>
  <c r="Y16" i="3"/>
  <c r="Z16" i="3" s="1"/>
  <c r="T16" i="3"/>
  <c r="T10" i="3"/>
  <c r="AP8" i="7"/>
  <c r="AU8" i="7" s="1"/>
  <c r="AT8" i="7"/>
  <c r="AP15" i="7"/>
  <c r="AU15" i="7" s="1"/>
  <c r="AT19" i="7"/>
  <c r="AP9" i="7"/>
  <c r="AT21" i="7"/>
  <c r="AP21" i="7"/>
  <c r="AT12" i="7"/>
  <c r="AT15" i="7"/>
  <c r="AP23" i="7"/>
  <c r="AU23" i="7" s="1"/>
  <c r="AT18" i="7"/>
  <c r="AP6" i="7"/>
  <c r="AU6" i="7" s="1"/>
  <c r="AP14" i="7"/>
  <c r="AU14" i="7" s="1"/>
  <c r="AP20" i="7"/>
  <c r="AU20" i="7" s="1"/>
  <c r="AT13" i="7"/>
  <c r="AT14" i="7"/>
  <c r="AP16" i="7"/>
  <c r="AU16" i="7" s="1"/>
  <c r="AT17" i="7"/>
  <c r="AT23" i="7"/>
  <c r="AP18" i="7"/>
  <c r="AT22" i="7"/>
  <c r="AP22" i="7"/>
  <c r="AT11" i="7"/>
  <c r="AP13" i="7"/>
  <c r="AU13" i="7" s="1"/>
  <c r="AT16" i="7"/>
  <c r="AP19" i="7"/>
  <c r="AU19" i="7" s="1"/>
  <c r="AP12" i="7"/>
  <c r="AP11" i="7"/>
  <c r="AT20" i="7"/>
  <c r="AP10" i="7"/>
  <c r="AU10" i="7" s="1"/>
  <c r="AT10" i="7"/>
  <c r="AT9" i="7"/>
  <c r="AT6" i="7"/>
  <c r="AW27" i="7"/>
  <c r="AX28" i="7"/>
  <c r="T23" i="3"/>
  <c r="T18" i="3"/>
  <c r="B137" i="5" l="1"/>
  <c r="AR155" i="5" s="1"/>
  <c r="B136" i="5"/>
  <c r="F137" i="5"/>
  <c r="AR159" i="5" s="1"/>
  <c r="F138" i="5"/>
  <c r="AE159" i="5" s="1"/>
  <c r="AP159" i="5" s="1"/>
  <c r="F136" i="5"/>
  <c r="AF159" i="5" s="1"/>
  <c r="AC34" i="8" s="1"/>
  <c r="M142" i="5"/>
  <c r="M141" i="5"/>
  <c r="AR162" i="5" s="1"/>
  <c r="M140" i="5"/>
  <c r="I138" i="5"/>
  <c r="I137" i="5"/>
  <c r="AR157" i="5" s="1"/>
  <c r="I136" i="5"/>
  <c r="B138" i="5"/>
  <c r="AE155" i="5" s="1"/>
  <c r="M137" i="5"/>
  <c r="AR161" i="5" s="1"/>
  <c r="M136" i="5"/>
  <c r="AF161" i="5" s="1"/>
  <c r="AC36" i="8" s="1"/>
  <c r="M138" i="5"/>
  <c r="AE161" i="5" s="1"/>
  <c r="I140" i="5"/>
  <c r="AF158" i="5" s="1"/>
  <c r="AC33" i="8" s="1"/>
  <c r="I141" i="5"/>
  <c r="AR158" i="5" s="1"/>
  <c r="I142" i="5"/>
  <c r="AE158" i="5" s="1"/>
  <c r="AP158" i="5" s="1"/>
  <c r="B140" i="5"/>
  <c r="AF156" i="5" s="1"/>
  <c r="AC31" i="8" s="1"/>
  <c r="B142" i="5"/>
  <c r="AE156" i="5" s="1"/>
  <c r="AP156" i="5" s="1"/>
  <c r="B141" i="5"/>
  <c r="AR156" i="5" s="1"/>
  <c r="F142" i="5"/>
  <c r="F141" i="5"/>
  <c r="AR160" i="5" s="1"/>
  <c r="F140" i="5"/>
  <c r="K181" i="5"/>
  <c r="K169" i="5"/>
  <c r="K173" i="5"/>
  <c r="K177" i="5"/>
  <c r="F11" i="10"/>
  <c r="F9" i="10"/>
  <c r="F12" i="10"/>
  <c r="AX29" i="7"/>
  <c r="AW29" i="7"/>
  <c r="BB19" i="7" s="1"/>
  <c r="AX27" i="7"/>
  <c r="Y13" i="3"/>
  <c r="Z13" i="3" s="1"/>
  <c r="Y22" i="3"/>
  <c r="Z22" i="3" s="1"/>
  <c r="Y19" i="3"/>
  <c r="Z19" i="3" s="1"/>
  <c r="Y10" i="3"/>
  <c r="Z10" i="3" s="1"/>
  <c r="AU11" i="7"/>
  <c r="AU22" i="7"/>
  <c r="AU9" i="7"/>
  <c r="AU18" i="7"/>
  <c r="AU12" i="7"/>
  <c r="AU21" i="7"/>
  <c r="Y18" i="3"/>
  <c r="Y23" i="3"/>
  <c r="AB36" i="8" l="1"/>
  <c r="U171" i="5"/>
  <c r="AE157" i="5"/>
  <c r="AP157" i="5" s="1"/>
  <c r="S172" i="5"/>
  <c r="AF162" i="5"/>
  <c r="AC37" i="8" s="1"/>
  <c r="U170" i="5"/>
  <c r="AE160" i="5"/>
  <c r="AP160" i="5" s="1"/>
  <c r="AB31" i="8"/>
  <c r="S169" i="5"/>
  <c r="AF155" i="5"/>
  <c r="AC30" i="8" s="1"/>
  <c r="U172" i="5"/>
  <c r="AE162" i="5"/>
  <c r="AP162" i="5" s="1"/>
  <c r="U169" i="5"/>
  <c r="AB33" i="8"/>
  <c r="AB34" i="8"/>
  <c r="S170" i="5"/>
  <c r="AF160" i="5"/>
  <c r="AC35" i="8" s="1"/>
  <c r="S171" i="5"/>
  <c r="AF157" i="5"/>
  <c r="AC32" i="8" s="1"/>
  <c r="AZ18" i="7"/>
  <c r="I8" i="10"/>
  <c r="I6" i="10"/>
  <c r="I5" i="10"/>
  <c r="I7" i="10"/>
  <c r="BC20" i="7"/>
  <c r="BB20" i="7"/>
  <c r="BB18" i="7"/>
  <c r="AZ20" i="7"/>
  <c r="AZ12" i="7"/>
  <c r="AX20" i="7"/>
  <c r="BB12" i="7"/>
  <c r="AY12" i="7"/>
  <c r="BC18" i="7"/>
  <c r="BD12" i="7"/>
  <c r="BC12" i="7"/>
  <c r="AY20" i="7"/>
  <c r="BD20" i="7"/>
  <c r="BD18" i="7"/>
  <c r="AY18" i="7"/>
  <c r="AX18" i="7"/>
  <c r="AX19" i="7"/>
  <c r="AX8" i="7"/>
  <c r="AZ10" i="7"/>
  <c r="AY7" i="7"/>
  <c r="BC23" i="7"/>
  <c r="BC13" i="7"/>
  <c r="BB10" i="7"/>
  <c r="AX10" i="7"/>
  <c r="BD10" i="7"/>
  <c r="BD8" i="7"/>
  <c r="BD13" i="7"/>
  <c r="AY11" i="7"/>
  <c r="BB9" i="7"/>
  <c r="AX16" i="7"/>
  <c r="BC22" i="7"/>
  <c r="BB13" i="7"/>
  <c r="BD15" i="7"/>
  <c r="AX23" i="7"/>
  <c r="BD23" i="7"/>
  <c r="AX22" i="7"/>
  <c r="AY23" i="7"/>
  <c r="BB6" i="7"/>
  <c r="BD14" i="7"/>
  <c r="BB7" i="7"/>
  <c r="AY22" i="7"/>
  <c r="AZ21" i="7"/>
  <c r="BD16" i="7"/>
  <c r="AY21" i="7"/>
  <c r="BC16" i="7"/>
  <c r="AZ23" i="7"/>
  <c r="AZ16" i="7"/>
  <c r="AZ9" i="7"/>
  <c r="BI26" i="7"/>
  <c r="AZ19" i="7"/>
  <c r="AX14" i="7"/>
  <c r="AZ6" i="7"/>
  <c r="AY10" i="7"/>
  <c r="BC8" i="7"/>
  <c r="BB16" i="7"/>
  <c r="BB15" i="7"/>
  <c r="BC14" i="7"/>
  <c r="BC10" i="7"/>
  <c r="AZ15" i="7"/>
  <c r="BC17" i="7"/>
  <c r="BC6" i="7"/>
  <c r="AY9" i="7"/>
  <c r="BB23" i="7"/>
  <c r="AZ11" i="7"/>
  <c r="AY8" i="7"/>
  <c r="BB11" i="7"/>
  <c r="BD19" i="7"/>
  <c r="BJ26" i="7"/>
  <c r="BB14" i="7"/>
  <c r="AY15" i="7"/>
  <c r="BB8" i="7"/>
  <c r="AX6" i="7"/>
  <c r="AY14" i="7"/>
  <c r="BD7" i="7"/>
  <c r="BB22" i="7"/>
  <c r="AX21" i="7"/>
  <c r="AZ17" i="7"/>
  <c r="BC11" i="7"/>
  <c r="AY17" i="7"/>
  <c r="BC19" i="7"/>
  <c r="BD9" i="7"/>
  <c r="BC9" i="7"/>
  <c r="AZ14" i="7"/>
  <c r="AZ22" i="7"/>
  <c r="BD21" i="7"/>
  <c r="AZ8" i="7"/>
  <c r="AX11" i="7"/>
  <c r="AY6" i="7"/>
  <c r="BD6" i="7"/>
  <c r="AZ13" i="7"/>
  <c r="BC21" i="7"/>
  <c r="AX15" i="7"/>
  <c r="BD11" i="7"/>
  <c r="BC15" i="7"/>
  <c r="AY16" i="7"/>
  <c r="BA16" i="7" s="1"/>
  <c r="BD22" i="7"/>
  <c r="AX7" i="7"/>
  <c r="AY13" i="7"/>
  <c r="BC7" i="7"/>
  <c r="BB21" i="7"/>
  <c r="BD17" i="7"/>
  <c r="BB17" i="7"/>
  <c r="AZ7" i="7"/>
  <c r="AX13" i="7"/>
  <c r="AY19" i="7"/>
  <c r="AX12" i="7"/>
  <c r="AX17" i="7"/>
  <c r="AX9" i="7"/>
  <c r="AM27" i="3"/>
  <c r="AM34" i="3"/>
  <c r="AL33" i="3"/>
  <c r="AM30" i="3"/>
  <c r="AL32" i="3"/>
  <c r="BJ27" i="7"/>
  <c r="Z23" i="3"/>
  <c r="Z18" i="3"/>
  <c r="AB32" i="8" l="1"/>
  <c r="T171" i="5"/>
  <c r="AB37" i="8"/>
  <c r="AB30" i="8"/>
  <c r="AB35" i="8"/>
  <c r="T170" i="5"/>
  <c r="BE20" i="7"/>
  <c r="BE8" i="7"/>
  <c r="BA18" i="7"/>
  <c r="BF18" i="7" s="1"/>
  <c r="BA20" i="7"/>
  <c r="BF20" i="7" s="1"/>
  <c r="BE12" i="7"/>
  <c r="BA12" i="7"/>
  <c r="BF12" i="7" s="1"/>
  <c r="BE18" i="7"/>
  <c r="BE15" i="7"/>
  <c r="BE13" i="7"/>
  <c r="BE9" i="7"/>
  <c r="BA14" i="7"/>
  <c r="BF14" i="7" s="1"/>
  <c r="BE14" i="7"/>
  <c r="BA10" i="7"/>
  <c r="BF10" i="7" s="1"/>
  <c r="BE16" i="7"/>
  <c r="BA21" i="7"/>
  <c r="BF21" i="7" s="1"/>
  <c r="BA6" i="7"/>
  <c r="BF6" i="7" s="1"/>
  <c r="BA23" i="7"/>
  <c r="BF23" i="7" s="1"/>
  <c r="BE21" i="7"/>
  <c r="BA9" i="7"/>
  <c r="BF9" i="7" s="1"/>
  <c r="BA11" i="7"/>
  <c r="BF11" i="7" s="1"/>
  <c r="BA7" i="7"/>
  <c r="BF7" i="7" s="1"/>
  <c r="BE19" i="7"/>
  <c r="BE23" i="7"/>
  <c r="BA13" i="7"/>
  <c r="BF13" i="7" s="1"/>
  <c r="BE10" i="7"/>
  <c r="BE6" i="7"/>
  <c r="BA22" i="7"/>
  <c r="BF22" i="7" s="1"/>
  <c r="BE22" i="7"/>
  <c r="BE17" i="7"/>
  <c r="BA17" i="7"/>
  <c r="BF17" i="7" s="1"/>
  <c r="BA8" i="7"/>
  <c r="BF8" i="7" s="1"/>
  <c r="BE11" i="7"/>
  <c r="BE7" i="7"/>
  <c r="BA15" i="7"/>
  <c r="BF15" i="7" s="1"/>
  <c r="BA19" i="7"/>
  <c r="BF19" i="7" s="1"/>
  <c r="AL29" i="3"/>
  <c r="AM33" i="3"/>
  <c r="AL34" i="3"/>
  <c r="AM32" i="3"/>
  <c r="AL27" i="3"/>
  <c r="AL30" i="3"/>
  <c r="BI27" i="7"/>
  <c r="BN8" i="7" s="1"/>
  <c r="CD8" i="7" s="1"/>
  <c r="BF16" i="7"/>
  <c r="AL28" i="3"/>
  <c r="AM29" i="3"/>
  <c r="AM28" i="3"/>
  <c r="T172" i="5" l="1"/>
  <c r="T169" i="5"/>
  <c r="AI25" i="8"/>
  <c r="AI17" i="8"/>
  <c r="AI7" i="8"/>
  <c r="AH19" i="8"/>
  <c r="AH9" i="8"/>
  <c r="AG21" i="8"/>
  <c r="AG11" i="8"/>
  <c r="AE23" i="8"/>
  <c r="AE13" i="8"/>
  <c r="AD25" i="8"/>
  <c r="AD17" i="8"/>
  <c r="AD7" i="8"/>
  <c r="AC23" i="8"/>
  <c r="AC15" i="8"/>
  <c r="AC7" i="8"/>
  <c r="AE25" i="8"/>
  <c r="AC17" i="8"/>
  <c r="AI24" i="8"/>
  <c r="AI15" i="8"/>
  <c r="AI6" i="8"/>
  <c r="AH18" i="8"/>
  <c r="AH8" i="8"/>
  <c r="AG20" i="8"/>
  <c r="AG10" i="8"/>
  <c r="AE22" i="8"/>
  <c r="AE12" i="8"/>
  <c r="AD24" i="8"/>
  <c r="AD15" i="8"/>
  <c r="AD6" i="8"/>
  <c r="AC22" i="8"/>
  <c r="AC14" i="8"/>
  <c r="AC6" i="8"/>
  <c r="AH21" i="8"/>
  <c r="AE17" i="8"/>
  <c r="AI23" i="8"/>
  <c r="AI13" i="8"/>
  <c r="AH25" i="8"/>
  <c r="AH17" i="8"/>
  <c r="AJ17" i="8" s="1"/>
  <c r="AH7" i="8"/>
  <c r="AJ7" i="8" s="1"/>
  <c r="AG19" i="8"/>
  <c r="AG9" i="8"/>
  <c r="AE21" i="8"/>
  <c r="AE11" i="8"/>
  <c r="AD23" i="8"/>
  <c r="AD13" i="8"/>
  <c r="AC21" i="8"/>
  <c r="AC13" i="8"/>
  <c r="AH11" i="8"/>
  <c r="AD19" i="8"/>
  <c r="AI22" i="8"/>
  <c r="AI12" i="8"/>
  <c r="AH24" i="8"/>
  <c r="AH15" i="8"/>
  <c r="AH6" i="8"/>
  <c r="AG18" i="8"/>
  <c r="AG8" i="8"/>
  <c r="AE20" i="8"/>
  <c r="AE10" i="8"/>
  <c r="AD22" i="8"/>
  <c r="AD12" i="8"/>
  <c r="AC20" i="8"/>
  <c r="AC12" i="8"/>
  <c r="AG23" i="8"/>
  <c r="AI21" i="8"/>
  <c r="AI11" i="8"/>
  <c r="AH23" i="8"/>
  <c r="AH13" i="8"/>
  <c r="AG25" i="8"/>
  <c r="AG17" i="8"/>
  <c r="AG7" i="8"/>
  <c r="AE19" i="8"/>
  <c r="AE9" i="8"/>
  <c r="AD21" i="8"/>
  <c r="AD11" i="8"/>
  <c r="AC19" i="8"/>
  <c r="AC11" i="8"/>
  <c r="AI9" i="8"/>
  <c r="AE7" i="8"/>
  <c r="AC9" i="8"/>
  <c r="AI20" i="8"/>
  <c r="AI10" i="8"/>
  <c r="AH22" i="8"/>
  <c r="AJ22" i="8" s="1"/>
  <c r="AH12" i="8"/>
  <c r="AJ12" i="8" s="1"/>
  <c r="AG24" i="8"/>
  <c r="AG15" i="8"/>
  <c r="AG6" i="8"/>
  <c r="AE18" i="8"/>
  <c r="AE8" i="8"/>
  <c r="AD20" i="8"/>
  <c r="AD10" i="8"/>
  <c r="AC18" i="8"/>
  <c r="AC10" i="8"/>
  <c r="AI19" i="8"/>
  <c r="AC25" i="8"/>
  <c r="AI18" i="8"/>
  <c r="AI8" i="8"/>
  <c r="AH20" i="8"/>
  <c r="AH10" i="8"/>
  <c r="AG22" i="8"/>
  <c r="AG12" i="8"/>
  <c r="AE24" i="8"/>
  <c r="AE15" i="8"/>
  <c r="AE6" i="8"/>
  <c r="AD18" i="8"/>
  <c r="AD8" i="8"/>
  <c r="AC24" i="8"/>
  <c r="AC16" i="8"/>
  <c r="AC8" i="8"/>
  <c r="AG13" i="8"/>
  <c r="AD9" i="8"/>
  <c r="AI14" i="8"/>
  <c r="AD16" i="8"/>
  <c r="AH16" i="8"/>
  <c r="AG16" i="8"/>
  <c r="AH14" i="8"/>
  <c r="AD14" i="8"/>
  <c r="AE14" i="8"/>
  <c r="AG14" i="8"/>
  <c r="AI16" i="8"/>
  <c r="AE16" i="8"/>
  <c r="BL7" i="7"/>
  <c r="CB7" i="7" s="1"/>
  <c r="BP17" i="7"/>
  <c r="CF17" i="7" s="1"/>
  <c r="BL17" i="7"/>
  <c r="CB17" i="7" s="1"/>
  <c r="BO17" i="7"/>
  <c r="CE17" i="7" s="1"/>
  <c r="BJ17" i="7"/>
  <c r="BL16" i="7"/>
  <c r="CB16" i="7" s="1"/>
  <c r="BJ16" i="7"/>
  <c r="BJ18" i="7"/>
  <c r="BN12" i="7"/>
  <c r="CD12" i="7" s="1"/>
  <c r="BK19" i="7"/>
  <c r="CA19" i="7" s="1"/>
  <c r="BO14" i="7"/>
  <c r="CE14" i="7" s="1"/>
  <c r="BK13" i="7"/>
  <c r="CA13" i="7" s="1"/>
  <c r="BK8" i="7"/>
  <c r="CA8" i="7" s="1"/>
  <c r="BP16" i="7"/>
  <c r="CF16" i="7" s="1"/>
  <c r="BJ19" i="7"/>
  <c r="BN20" i="7"/>
  <c r="CD20" i="7" s="1"/>
  <c r="BK6" i="7"/>
  <c r="CA6" i="7" s="1"/>
  <c r="BK23" i="7"/>
  <c r="CA23" i="7" s="1"/>
  <c r="BL23" i="7"/>
  <c r="CB23" i="7" s="1"/>
  <c r="BN16" i="7"/>
  <c r="CD16" i="7" s="1"/>
  <c r="BN21" i="7"/>
  <c r="CD21" i="7" s="1"/>
  <c r="BO6" i="7"/>
  <c r="CE6" i="7" s="1"/>
  <c r="BL20" i="7"/>
  <c r="CB20" i="7" s="1"/>
  <c r="BL9" i="7"/>
  <c r="CB9" i="7" s="1"/>
  <c r="BP14" i="7"/>
  <c r="CF14" i="7" s="1"/>
  <c r="BJ13" i="7"/>
  <c r="BN7" i="7"/>
  <c r="CD7" i="7" s="1"/>
  <c r="BP22" i="7"/>
  <c r="CF22" i="7" s="1"/>
  <c r="BP11" i="7"/>
  <c r="CF11" i="7" s="1"/>
  <c r="BK7" i="7"/>
  <c r="BN23" i="7"/>
  <c r="CD23" i="7" s="1"/>
  <c r="BN9" i="7"/>
  <c r="CD9" i="7" s="1"/>
  <c r="BP13" i="7"/>
  <c r="CF13" i="7" s="1"/>
  <c r="BN19" i="7"/>
  <c r="CD19" i="7" s="1"/>
  <c r="BL11" i="7"/>
  <c r="CB11" i="7" s="1"/>
  <c r="BJ12" i="7"/>
  <c r="BN6" i="7"/>
  <c r="CD6" i="7" s="1"/>
  <c r="BO23" i="7"/>
  <c r="CE23" i="7" s="1"/>
  <c r="BP12" i="7"/>
  <c r="CF12" i="7" s="1"/>
  <c r="BK20" i="7"/>
  <c r="CA20" i="7" s="1"/>
  <c r="BJ8" i="7"/>
  <c r="BL12" i="7"/>
  <c r="CB12" i="7" s="1"/>
  <c r="BP20" i="7"/>
  <c r="CF20" i="7" s="1"/>
  <c r="BN15" i="7"/>
  <c r="CD15" i="7" s="1"/>
  <c r="BJ7" i="7"/>
  <c r="BL13" i="7"/>
  <c r="CB13" i="7" s="1"/>
  <c r="BJ14" i="7"/>
  <c r="BL10" i="7"/>
  <c r="CB10" i="7" s="1"/>
  <c r="BJ11" i="7"/>
  <c r="BO22" i="7"/>
  <c r="BO20" i="7"/>
  <c r="CE20" i="7" s="1"/>
  <c r="BK18" i="7"/>
  <c r="CA18" i="7" s="1"/>
  <c r="BJ6" i="7"/>
  <c r="BP15" i="7"/>
  <c r="CF15" i="7" s="1"/>
  <c r="BJ10" i="7"/>
  <c r="BK9" i="7"/>
  <c r="CA9" i="7" s="1"/>
  <c r="BO8" i="7"/>
  <c r="CE8" i="7" s="1"/>
  <c r="BO19" i="7"/>
  <c r="CE19" i="7" s="1"/>
  <c r="BP21" i="7"/>
  <c r="CF21" i="7" s="1"/>
  <c r="BL14" i="7"/>
  <c r="CB14" i="7" s="1"/>
  <c r="BK11" i="7"/>
  <c r="CA11" i="7" s="1"/>
  <c r="BO12" i="7"/>
  <c r="CE12" i="7" s="1"/>
  <c r="BK15" i="7"/>
  <c r="BO13" i="7"/>
  <c r="CE13" i="7" s="1"/>
  <c r="BK14" i="7"/>
  <c r="CA14" i="7" s="1"/>
  <c r="BL8" i="7"/>
  <c r="CB8" i="7" s="1"/>
  <c r="BO15" i="7"/>
  <c r="CE15" i="7" s="1"/>
  <c r="BN13" i="7"/>
  <c r="CD13" i="7" s="1"/>
  <c r="BO10" i="7"/>
  <c r="BP19" i="7"/>
  <c r="CF19" i="7" s="1"/>
  <c r="BJ20" i="7"/>
  <c r="BK10" i="7"/>
  <c r="CA10" i="7" s="1"/>
  <c r="BL22" i="7"/>
  <c r="CB22" i="7" s="1"/>
  <c r="BP6" i="7"/>
  <c r="CF6" i="7" s="1"/>
  <c r="BO11" i="7"/>
  <c r="CE11" i="7" s="1"/>
  <c r="BN10" i="7"/>
  <c r="CD10" i="7" s="1"/>
  <c r="BK21" i="7"/>
  <c r="CA21" i="7" s="1"/>
  <c r="BJ15" i="7"/>
  <c r="BL21" i="7"/>
  <c r="CB21" i="7" s="1"/>
  <c r="BO9" i="7"/>
  <c r="CE9" i="7" s="1"/>
  <c r="BJ23" i="7"/>
  <c r="BL15" i="7"/>
  <c r="CB15" i="7" s="1"/>
  <c r="BK22" i="7"/>
  <c r="CA22" i="7" s="1"/>
  <c r="BO16" i="7"/>
  <c r="BP9" i="7"/>
  <c r="CF9" i="7" s="1"/>
  <c r="BP10" i="7"/>
  <c r="CF10" i="7" s="1"/>
  <c r="BP8" i="7"/>
  <c r="CF8" i="7" s="1"/>
  <c r="BK12" i="7"/>
  <c r="CA12" i="7" s="1"/>
  <c r="BO21" i="7"/>
  <c r="BJ9" i="7"/>
  <c r="BJ21" i="7"/>
  <c r="BP7" i="7"/>
  <c r="CF7" i="7" s="1"/>
  <c r="BJ22" i="7"/>
  <c r="BN22" i="7"/>
  <c r="CD22" i="7" s="1"/>
  <c r="BN11" i="7"/>
  <c r="CD11" i="7" s="1"/>
  <c r="BP23" i="7"/>
  <c r="CF23" i="7" s="1"/>
  <c r="BN17" i="7"/>
  <c r="CD17" i="7" s="1"/>
  <c r="BL19" i="7"/>
  <c r="CB19" i="7" s="1"/>
  <c r="BL6" i="7"/>
  <c r="CB6" i="7" s="1"/>
  <c r="BL18" i="7"/>
  <c r="CB18" i="7" s="1"/>
  <c r="BN14" i="7"/>
  <c r="CD14" i="7" s="1"/>
  <c r="BN18" i="7"/>
  <c r="BK16" i="7"/>
  <c r="CA16" i="7" s="1"/>
  <c r="BO18" i="7"/>
  <c r="CE18" i="7" s="1"/>
  <c r="BP18" i="7"/>
  <c r="CF18" i="7" s="1"/>
  <c r="BO7" i="7"/>
  <c r="BK17" i="7"/>
  <c r="CA17" i="7" s="1"/>
  <c r="AL31" i="3"/>
  <c r="AS13" i="3" s="1"/>
  <c r="AM31" i="3"/>
  <c r="X165" i="5" l="1"/>
  <c r="AB165" i="5" s="1"/>
  <c r="X169" i="5"/>
  <c r="AB169" i="5" s="1"/>
  <c r="X170" i="5"/>
  <c r="AB170" i="5" s="1"/>
  <c r="X167" i="5"/>
  <c r="AB167" i="5" s="1"/>
  <c r="X172" i="5"/>
  <c r="AB172" i="5" s="1"/>
  <c r="X168" i="5"/>
  <c r="AB168" i="5" s="1"/>
  <c r="X171" i="5"/>
  <c r="AB171" i="5" s="1"/>
  <c r="X166" i="5"/>
  <c r="AB166" i="5" s="1"/>
  <c r="AJ24" i="8"/>
  <c r="AJ6" i="8"/>
  <c r="AJ23" i="8"/>
  <c r="AJ15" i="8"/>
  <c r="AJ25" i="8"/>
  <c r="AJ13" i="8"/>
  <c r="AF21" i="8"/>
  <c r="AK21" i="8" s="1"/>
  <c r="AJ10" i="8"/>
  <c r="AF18" i="8"/>
  <c r="AK18" i="8" s="1"/>
  <c r="AJ14" i="8"/>
  <c r="AF11" i="8"/>
  <c r="AK11" i="8" s="1"/>
  <c r="AF20" i="8"/>
  <c r="AK20" i="8" s="1"/>
  <c r="AJ16" i="8"/>
  <c r="AF9" i="8"/>
  <c r="AK9" i="8" s="1"/>
  <c r="AF14" i="8"/>
  <c r="AK14" i="8" s="1"/>
  <c r="AF10" i="8"/>
  <c r="AK10" i="8" s="1"/>
  <c r="AF8" i="8"/>
  <c r="AK8" i="8" s="1"/>
  <c r="AJ20" i="8"/>
  <c r="AF16" i="8"/>
  <c r="AK16" i="8" s="1"/>
  <c r="AJ11" i="8"/>
  <c r="AJ8" i="8"/>
  <c r="AF13" i="8"/>
  <c r="AK13" i="8" s="1"/>
  <c r="AF6" i="8"/>
  <c r="AK6" i="8" s="1"/>
  <c r="AJ18" i="8"/>
  <c r="AJ9" i="8"/>
  <c r="AF12" i="8"/>
  <c r="AK12" i="8" s="1"/>
  <c r="AF23" i="8"/>
  <c r="AK23" i="8" s="1"/>
  <c r="AF15" i="8"/>
  <c r="AK15" i="8" s="1"/>
  <c r="AF7" i="8"/>
  <c r="AK7" i="8" s="1"/>
  <c r="AJ19" i="8"/>
  <c r="AF22" i="8"/>
  <c r="AK22" i="8" s="1"/>
  <c r="AF24" i="8"/>
  <c r="AK24" i="8" s="1"/>
  <c r="AF17" i="8"/>
  <c r="AK17" i="8" s="1"/>
  <c r="AF25" i="8"/>
  <c r="AK25" i="8" s="1"/>
  <c r="AF19" i="8"/>
  <c r="AK19" i="8" s="1"/>
  <c r="AJ21" i="8"/>
  <c r="AR6" i="3"/>
  <c r="AO6" i="3"/>
  <c r="AQ18" i="3"/>
  <c r="AQ6" i="3"/>
  <c r="AN6" i="3"/>
  <c r="AM6" i="3"/>
  <c r="AM18" i="3"/>
  <c r="AR18" i="3"/>
  <c r="AS6" i="3"/>
  <c r="BQ17" i="7"/>
  <c r="CG17" i="7" s="1"/>
  <c r="AX26" i="3"/>
  <c r="AW27" i="3"/>
  <c r="AR23" i="3"/>
  <c r="AR22" i="3"/>
  <c r="AO8" i="3"/>
  <c r="AO18" i="3"/>
  <c r="AN18" i="3"/>
  <c r="AM22" i="3"/>
  <c r="AS18" i="3"/>
  <c r="AN22" i="3"/>
  <c r="AQ22" i="3"/>
  <c r="AO22" i="3"/>
  <c r="AS22" i="3"/>
  <c r="AR8" i="3"/>
  <c r="AN8" i="3"/>
  <c r="AS8" i="3"/>
  <c r="AO11" i="3"/>
  <c r="AM8" i="3"/>
  <c r="AQ8" i="3"/>
  <c r="AQ20" i="3"/>
  <c r="AS15" i="3"/>
  <c r="BM7" i="7"/>
  <c r="BR7" i="7" s="1"/>
  <c r="CH7" i="7" s="1"/>
  <c r="AO20" i="3"/>
  <c r="AN11" i="3"/>
  <c r="AX29" i="3"/>
  <c r="BQ6" i="7"/>
  <c r="CG6" i="7" s="1"/>
  <c r="AQ23" i="3"/>
  <c r="AS14" i="3"/>
  <c r="BM9" i="7"/>
  <c r="CC9" i="7" s="1"/>
  <c r="BQ21" i="7"/>
  <c r="CG21" i="7" s="1"/>
  <c r="CA7" i="7"/>
  <c r="BQ10" i="7"/>
  <c r="CG10" i="7" s="1"/>
  <c r="BQ16" i="7"/>
  <c r="CG16" i="7" s="1"/>
  <c r="BM10" i="7"/>
  <c r="BR10" i="7" s="1"/>
  <c r="CH10" i="7" s="1"/>
  <c r="BQ13" i="7"/>
  <c r="CG13" i="7" s="1"/>
  <c r="BM20" i="7"/>
  <c r="CC20" i="7" s="1"/>
  <c r="BM8" i="7"/>
  <c r="BR8" i="7" s="1"/>
  <c r="CH8" i="7" s="1"/>
  <c r="BQ11" i="7"/>
  <c r="CG11" i="7" s="1"/>
  <c r="BM12" i="7"/>
  <c r="CC12" i="7" s="1"/>
  <c r="BQ15" i="7"/>
  <c r="CG15" i="7" s="1"/>
  <c r="AM11" i="3"/>
  <c r="AQ9" i="3"/>
  <c r="AQ14" i="3"/>
  <c r="AR12" i="3"/>
  <c r="AO9" i="3"/>
  <c r="AR13" i="3"/>
  <c r="AT13" i="3" s="1"/>
  <c r="AS9" i="3"/>
  <c r="AN13" i="3"/>
  <c r="AQ17" i="3"/>
  <c r="AM12" i="3"/>
  <c r="AM13" i="3"/>
  <c r="AO17" i="3"/>
  <c r="AR21" i="3"/>
  <c r="AN20" i="3"/>
  <c r="AS10" i="3"/>
  <c r="AN21" i="3"/>
  <c r="AR7" i="3"/>
  <c r="AN14" i="3"/>
  <c r="AO12" i="3"/>
  <c r="AM21" i="3"/>
  <c r="AQ7" i="3"/>
  <c r="AO14" i="3"/>
  <c r="AQ12" i="3"/>
  <c r="AM15" i="3"/>
  <c r="AM23" i="3"/>
  <c r="AO19" i="3"/>
  <c r="AR15" i="3"/>
  <c r="AM20" i="3"/>
  <c r="AR20" i="3"/>
  <c r="AN19" i="3"/>
  <c r="AQ15" i="3"/>
  <c r="AM14" i="3"/>
  <c r="AN12" i="3"/>
  <c r="AR14" i="3"/>
  <c r="AS20" i="3"/>
  <c r="AS23" i="3"/>
  <c r="AS17" i="3"/>
  <c r="BQ14" i="7"/>
  <c r="CG14" i="7" s="1"/>
  <c r="BQ7" i="7"/>
  <c r="CG7" i="7" s="1"/>
  <c r="BM15" i="7"/>
  <c r="BR15" i="7" s="1"/>
  <c r="CH15" i="7" s="1"/>
  <c r="CE21" i="7"/>
  <c r="CE10" i="7"/>
  <c r="CE16" i="7"/>
  <c r="BQ20" i="7"/>
  <c r="CG20" i="7" s="1"/>
  <c r="BM13" i="7"/>
  <c r="CC13" i="7" s="1"/>
  <c r="BQ22" i="7"/>
  <c r="CG22" i="7" s="1"/>
  <c r="AW28" i="3"/>
  <c r="BQ12" i="7"/>
  <c r="CG12" i="7" s="1"/>
  <c r="BM23" i="7"/>
  <c r="CC23" i="7" s="1"/>
  <c r="CA15" i="7"/>
  <c r="BM21" i="7"/>
  <c r="BR21" i="7" s="1"/>
  <c r="CH21" i="7" s="1"/>
  <c r="BQ23" i="7"/>
  <c r="CG23" i="7" s="1"/>
  <c r="CE22" i="7"/>
  <c r="BQ8" i="7"/>
  <c r="CG8" i="7" s="1"/>
  <c r="BQ19" i="7"/>
  <c r="CG19" i="7" s="1"/>
  <c r="BQ9" i="7"/>
  <c r="CG9" i="7" s="1"/>
  <c r="CE7" i="7"/>
  <c r="BM22" i="7"/>
  <c r="BR22" i="7" s="1"/>
  <c r="CH22" i="7" s="1"/>
  <c r="BM11" i="7"/>
  <c r="BR11" i="7" s="1"/>
  <c r="CH11" i="7" s="1"/>
  <c r="BM18" i="7"/>
  <c r="BR18" i="7" s="1"/>
  <c r="CH18" i="7" s="1"/>
  <c r="BM6" i="7"/>
  <c r="BR6" i="7" s="1"/>
  <c r="CH6" i="7" s="1"/>
  <c r="CD18" i="7"/>
  <c r="BM14" i="7"/>
  <c r="CC14" i="7" s="1"/>
  <c r="BM16" i="7"/>
  <c r="BR16" i="7" s="1"/>
  <c r="CH16" i="7" s="1"/>
  <c r="BM19" i="7"/>
  <c r="BR19" i="7" s="1"/>
  <c r="CH19" i="7" s="1"/>
  <c r="BM17" i="7"/>
  <c r="CC17" i="7" s="1"/>
  <c r="BQ18" i="7"/>
  <c r="CG18" i="7" s="1"/>
  <c r="AM7" i="3"/>
  <c r="AN9" i="3"/>
  <c r="AO7" i="3"/>
  <c r="AO23" i="3"/>
  <c r="AQ21" i="3"/>
  <c r="AR19" i="3"/>
  <c r="AM16" i="3"/>
  <c r="AO16" i="3"/>
  <c r="AR16" i="3"/>
  <c r="AM17" i="3"/>
  <c r="AN15" i="3"/>
  <c r="AO13" i="3"/>
  <c r="AQ11" i="3"/>
  <c r="AR9" i="3"/>
  <c r="AM10" i="3"/>
  <c r="AO10" i="3"/>
  <c r="AR10" i="3"/>
  <c r="AS11" i="3"/>
  <c r="AS7" i="3"/>
  <c r="AS16" i="3"/>
  <c r="AS19" i="3"/>
  <c r="AS21" i="3"/>
  <c r="AM19" i="3"/>
  <c r="AN17" i="3"/>
  <c r="AO15" i="3"/>
  <c r="AQ13" i="3"/>
  <c r="AR11" i="3"/>
  <c r="AN10" i="3"/>
  <c r="AQ10" i="3"/>
  <c r="AM9" i="3"/>
  <c r="AN7" i="3"/>
  <c r="AN23" i="3"/>
  <c r="AO21" i="3"/>
  <c r="AQ19" i="3"/>
  <c r="AR17" i="3"/>
  <c r="AN16" i="3"/>
  <c r="AQ16" i="3"/>
  <c r="AS12" i="3"/>
  <c r="AX28" i="3"/>
  <c r="AW26" i="3"/>
  <c r="I155" i="5" l="1"/>
  <c r="S181" i="5" s="1"/>
  <c r="AD181" i="5" s="1"/>
  <c r="T178" i="5"/>
  <c r="AN30" i="8" s="1"/>
  <c r="B151" i="5"/>
  <c r="S178" i="5" s="1"/>
  <c r="B150" i="5"/>
  <c r="AF178" i="5" s="1"/>
  <c r="I150" i="5"/>
  <c r="AF180" i="5" s="1"/>
  <c r="M150" i="5"/>
  <c r="AF184" i="5" s="1"/>
  <c r="S192" i="5"/>
  <c r="I154" i="5"/>
  <c r="AF181" i="5" s="1"/>
  <c r="F151" i="5"/>
  <c r="S182" i="5" s="1"/>
  <c r="T179" i="5"/>
  <c r="AN31" i="8" s="1"/>
  <c r="M154" i="5"/>
  <c r="AF185" i="5" s="1"/>
  <c r="T185" i="5"/>
  <c r="AN37" i="8" s="1"/>
  <c r="F154" i="5"/>
  <c r="AF183" i="5" s="1"/>
  <c r="F150" i="5"/>
  <c r="AF182" i="5" s="1"/>
  <c r="M151" i="5"/>
  <c r="S184" i="5" s="1"/>
  <c r="F155" i="5"/>
  <c r="S183" i="5" s="1"/>
  <c r="T181" i="5"/>
  <c r="AN33" i="8" s="1"/>
  <c r="T180" i="5"/>
  <c r="AN32" i="8" s="1"/>
  <c r="M155" i="5"/>
  <c r="S185" i="5" s="1"/>
  <c r="AD185" i="5" s="1"/>
  <c r="I151" i="5"/>
  <c r="S180" i="5" s="1"/>
  <c r="AD180" i="5" s="1"/>
  <c r="B155" i="5"/>
  <c r="S179" i="5" s="1"/>
  <c r="AD179" i="5" s="1"/>
  <c r="S190" i="5"/>
  <c r="B154" i="5"/>
  <c r="AF179" i="5" s="1"/>
  <c r="S191" i="5"/>
  <c r="T183" i="5"/>
  <c r="AN35" i="8" s="1"/>
  <c r="AT18" i="3"/>
  <c r="AT6" i="3"/>
  <c r="AT23" i="3"/>
  <c r="AP6" i="3"/>
  <c r="AU6" i="3" s="1"/>
  <c r="AX27" i="3"/>
  <c r="AT22" i="3"/>
  <c r="AP18" i="3"/>
  <c r="AU18" i="3" s="1"/>
  <c r="AT8" i="3"/>
  <c r="AP22" i="3"/>
  <c r="AU22" i="3" s="1"/>
  <c r="AP8" i="3"/>
  <c r="AU8" i="3" s="1"/>
  <c r="AW29" i="3"/>
  <c r="AZ17" i="3" s="1"/>
  <c r="AT15" i="3"/>
  <c r="CC7" i="7"/>
  <c r="BR9" i="7"/>
  <c r="CH9" i="7" s="1"/>
  <c r="CJ9" i="7" s="1"/>
  <c r="BR23" i="7"/>
  <c r="CH23" i="7" s="1"/>
  <c r="AT17" i="3"/>
  <c r="AT7" i="3"/>
  <c r="AT10" i="3"/>
  <c r="AP11" i="3"/>
  <c r="AU11" i="3" s="1"/>
  <c r="AP20" i="3"/>
  <c r="AU20" i="3" s="1"/>
  <c r="AP7" i="3"/>
  <c r="AU7" i="3" s="1"/>
  <c r="AT12" i="3"/>
  <c r="AP23" i="3"/>
  <c r="AU23" i="3" s="1"/>
  <c r="AT14" i="3"/>
  <c r="BR12" i="7"/>
  <c r="CH12" i="7" s="1"/>
  <c r="CJ12" i="7" s="1"/>
  <c r="BR20" i="7"/>
  <c r="CH20" i="7" s="1"/>
  <c r="CC18" i="7"/>
  <c r="BR13" i="7"/>
  <c r="CH13" i="7" s="1"/>
  <c r="CJ13" i="7" s="1"/>
  <c r="AT21" i="3"/>
  <c r="CC8" i="7"/>
  <c r="AT20" i="3"/>
  <c r="AP12" i="3"/>
  <c r="AU12" i="3" s="1"/>
  <c r="AP9" i="3"/>
  <c r="AU9" i="3" s="1"/>
  <c r="CC6" i="7"/>
  <c r="AP17" i="3"/>
  <c r="AU17" i="3" s="1"/>
  <c r="CC10" i="7"/>
  <c r="BR14" i="7"/>
  <c r="CH14" i="7" s="1"/>
  <c r="AP14" i="3"/>
  <c r="AU14" i="3" s="1"/>
  <c r="AP19" i="3"/>
  <c r="AU19" i="3" s="1"/>
  <c r="AT9" i="3"/>
  <c r="AP21" i="3"/>
  <c r="AU21" i="3" s="1"/>
  <c r="AP15" i="3"/>
  <c r="AU15" i="3" s="1"/>
  <c r="CC15" i="7"/>
  <c r="AP16" i="3"/>
  <c r="AU16" i="3" s="1"/>
  <c r="AT11" i="3"/>
  <c r="AT19" i="3"/>
  <c r="CC21" i="7"/>
  <c r="CC22" i="7"/>
  <c r="AP10" i="3"/>
  <c r="AU10" i="3" s="1"/>
  <c r="AT16" i="3"/>
  <c r="AP13" i="3"/>
  <c r="AU13" i="3" s="1"/>
  <c r="CC11" i="7"/>
  <c r="CC16" i="7"/>
  <c r="CC19" i="7"/>
  <c r="BR17" i="7"/>
  <c r="CH17" i="7" s="1"/>
  <c r="CJ17" i="7" s="1"/>
  <c r="CJ10" i="7"/>
  <c r="CJ18" i="7"/>
  <c r="CJ15" i="7"/>
  <c r="CJ16" i="7"/>
  <c r="CJ7" i="7"/>
  <c r="CJ6" i="7"/>
  <c r="CJ11" i="7"/>
  <c r="CJ8" i="7"/>
  <c r="CJ19" i="7"/>
  <c r="CJ21" i="7"/>
  <c r="CJ22" i="7"/>
  <c r="AM33" i="8" l="1"/>
  <c r="U190" i="5"/>
  <c r="AG180" i="5"/>
  <c r="AM30" i="8"/>
  <c r="AD178" i="5"/>
  <c r="AG178" i="5" s="1"/>
  <c r="AG185" i="5"/>
  <c r="AG181" i="5"/>
  <c r="T193" i="5" s="1"/>
  <c r="AM31" i="8"/>
  <c r="T184" i="5"/>
  <c r="AN36" i="8" s="1"/>
  <c r="U191" i="5"/>
  <c r="AG179" i="5"/>
  <c r="U192" i="5"/>
  <c r="T182" i="5"/>
  <c r="AN34" i="8" s="1"/>
  <c r="AM32" i="8"/>
  <c r="U193" i="5"/>
  <c r="AM37" i="8"/>
  <c r="S193" i="5"/>
  <c r="AD182" i="5"/>
  <c r="AG182" i="5" s="1"/>
  <c r="T190" i="5" s="1"/>
  <c r="AM34" i="8"/>
  <c r="AD184" i="5"/>
  <c r="AG184" i="5" s="1"/>
  <c r="T192" i="5" s="1"/>
  <c r="AM36" i="8"/>
  <c r="AD183" i="5"/>
  <c r="AG183" i="5" s="1"/>
  <c r="T191" i="5" s="1"/>
  <c r="AM35" i="8"/>
  <c r="BJ27" i="3"/>
  <c r="BD18" i="3"/>
  <c r="BC18" i="3"/>
  <c r="AX18" i="3"/>
  <c r="AZ18" i="3"/>
  <c r="AY18" i="3"/>
  <c r="BB18" i="3"/>
  <c r="AZ15" i="3"/>
  <c r="BB15" i="3"/>
  <c r="BC15" i="3"/>
  <c r="AY15" i="3"/>
  <c r="BD15" i="3"/>
  <c r="AX15" i="3"/>
  <c r="AX16" i="3"/>
  <c r="CJ23" i="7"/>
  <c r="AX23" i="3"/>
  <c r="BC9" i="3"/>
  <c r="BB8" i="3"/>
  <c r="AY6" i="3"/>
  <c r="AY8" i="3"/>
  <c r="BC6" i="3"/>
  <c r="AZ21" i="3"/>
  <c r="BC10" i="3"/>
  <c r="AY9" i="3"/>
  <c r="AX21" i="3"/>
  <c r="AZ16" i="3"/>
  <c r="AZ13" i="3"/>
  <c r="BB16" i="3"/>
  <c r="BB6" i="3"/>
  <c r="AZ11" i="3"/>
  <c r="BC19" i="3"/>
  <c r="AX14" i="3"/>
  <c r="AX10" i="3"/>
  <c r="BB19" i="3"/>
  <c r="BD23" i="3"/>
  <c r="AX17" i="3"/>
  <c r="BB13" i="3"/>
  <c r="BD6" i="3"/>
  <c r="AZ6" i="3"/>
  <c r="AY23" i="3"/>
  <c r="BD16" i="3"/>
  <c r="AZ22" i="3"/>
  <c r="AX6" i="3"/>
  <c r="AY7" i="3"/>
  <c r="AY17" i="3"/>
  <c r="BC14" i="3"/>
  <c r="AY12" i="3"/>
  <c r="AZ20" i="3"/>
  <c r="BB9" i="3"/>
  <c r="BD10" i="3"/>
  <c r="BC8" i="3"/>
  <c r="AY22" i="3"/>
  <c r="BD9" i="3"/>
  <c r="AY21" i="3"/>
  <c r="BB20" i="3"/>
  <c r="AX8" i="3"/>
  <c r="AY16" i="3"/>
  <c r="BD21" i="3"/>
  <c r="BC20" i="3"/>
  <c r="AZ10" i="3"/>
  <c r="BB17" i="3"/>
  <c r="BD11" i="3"/>
  <c r="BB23" i="3"/>
  <c r="BB10" i="3"/>
  <c r="AY11" i="3"/>
  <c r="BD8" i="3"/>
  <c r="BC7" i="3"/>
  <c r="AX13" i="3"/>
  <c r="BD14" i="3"/>
  <c r="BD13" i="3"/>
  <c r="AZ23" i="3"/>
  <c r="BC22" i="3"/>
  <c r="BB7" i="3"/>
  <c r="AZ9" i="3"/>
  <c r="AX12" i="3"/>
  <c r="BB22" i="3"/>
  <c r="AZ19" i="3"/>
  <c r="AY14" i="3"/>
  <c r="AX7" i="3"/>
  <c r="BB14" i="3"/>
  <c r="BC16" i="3"/>
  <c r="BE16" i="3" s="1"/>
  <c r="AZ14" i="3"/>
  <c r="BC17" i="3"/>
  <c r="BD17" i="3"/>
  <c r="BC11" i="3"/>
  <c r="AZ12" i="3"/>
  <c r="BD12" i="3"/>
  <c r="BD22" i="3"/>
  <c r="AZ7" i="3"/>
  <c r="AY19" i="3"/>
  <c r="BC23" i="3"/>
  <c r="BE23" i="3" s="1"/>
  <c r="BD19" i="3"/>
  <c r="AY10" i="3"/>
  <c r="AY13" i="3"/>
  <c r="BB12" i="3"/>
  <c r="AX19" i="3"/>
  <c r="BB21" i="3"/>
  <c r="AX9" i="3"/>
  <c r="BC21" i="3"/>
  <c r="BC12" i="3"/>
  <c r="AZ8" i="3"/>
  <c r="AX11" i="3"/>
  <c r="BD20" i="3"/>
  <c r="BC13" i="3"/>
  <c r="AY20" i="3"/>
  <c r="BB11" i="3"/>
  <c r="AX20" i="3"/>
  <c r="BD7" i="3"/>
  <c r="AX22" i="3"/>
  <c r="CJ20" i="7"/>
  <c r="CJ14" i="7"/>
  <c r="AN6" i="8" l="1"/>
  <c r="AN21" i="8"/>
  <c r="AR6" i="8"/>
  <c r="AO6" i="8"/>
  <c r="AT16" i="8"/>
  <c r="AS12" i="8"/>
  <c r="AT12" i="8"/>
  <c r="AP21" i="8"/>
  <c r="AT21" i="8"/>
  <c r="AO12" i="8"/>
  <c r="AR12" i="8"/>
  <c r="AS21" i="8"/>
  <c r="AP12" i="8"/>
  <c r="AO21" i="8"/>
  <c r="AN12" i="8"/>
  <c r="AT6" i="8"/>
  <c r="AR21" i="8"/>
  <c r="AP6" i="8"/>
  <c r="AS6" i="8"/>
  <c r="AR16" i="8"/>
  <c r="AN16" i="8"/>
  <c r="AN25" i="8"/>
  <c r="AS16" i="8"/>
  <c r="AP16" i="8"/>
  <c r="AR24" i="8"/>
  <c r="AO16" i="8"/>
  <c r="AP25" i="8"/>
  <c r="AT25" i="8"/>
  <c r="AT22" i="8"/>
  <c r="AS9" i="8"/>
  <c r="AR18" i="8"/>
  <c r="AS22" i="8"/>
  <c r="AN11" i="8"/>
  <c r="AR10" i="8"/>
  <c r="AT13" i="8"/>
  <c r="AN20" i="8"/>
  <c r="AS24" i="8"/>
  <c r="AS25" i="8"/>
  <c r="AN7" i="8"/>
  <c r="AO20" i="8"/>
  <c r="AT18" i="8"/>
  <c r="AP11" i="8"/>
  <c r="AP15" i="8"/>
  <c r="AP7" i="8"/>
  <c r="AP22" i="8"/>
  <c r="AP8" i="8"/>
  <c r="AT17" i="8"/>
  <c r="AS18" i="8"/>
  <c r="AS8" i="8"/>
  <c r="AS19" i="8"/>
  <c r="AR8" i="8"/>
  <c r="AP14" i="8"/>
  <c r="AO8" i="8"/>
  <c r="AR7" i="8"/>
  <c r="AT15" i="8"/>
  <c r="AN22" i="8"/>
  <c r="AO23" i="8"/>
  <c r="AP9" i="8"/>
  <c r="AR23" i="8"/>
  <c r="AR13" i="8"/>
  <c r="AO14" i="8"/>
  <c r="AS17" i="8"/>
  <c r="AO17" i="8"/>
  <c r="AT10" i="8"/>
  <c r="AN14" i="8"/>
  <c r="AT11" i="8"/>
  <c r="AP13" i="8"/>
  <c r="AN13" i="8"/>
  <c r="AS14" i="8"/>
  <c r="AR19" i="8"/>
  <c r="AT20" i="8"/>
  <c r="AP10" i="8"/>
  <c r="AS7" i="8"/>
  <c r="AR20" i="8"/>
  <c r="AT14" i="8"/>
  <c r="AR9" i="8"/>
  <c r="AS15" i="8"/>
  <c r="AN24" i="8"/>
  <c r="AN10" i="8"/>
  <c r="AR11" i="8"/>
  <c r="AO19" i="8"/>
  <c r="AT19" i="8"/>
  <c r="AP17" i="8"/>
  <c r="AP20" i="8"/>
  <c r="AO10" i="8"/>
  <c r="AR15" i="8"/>
  <c r="AO18" i="8"/>
  <c r="AO22" i="8"/>
  <c r="AO13" i="8"/>
  <c r="AR14" i="8"/>
  <c r="AN23" i="8"/>
  <c r="AO24" i="8"/>
  <c r="AR17" i="8"/>
  <c r="AN8" i="8"/>
  <c r="AR22" i="8"/>
  <c r="AN15" i="8"/>
  <c r="AN19" i="8"/>
  <c r="AS11" i="8"/>
  <c r="AP23" i="8"/>
  <c r="AO11" i="8"/>
  <c r="AS13" i="8"/>
  <c r="AS10" i="8"/>
  <c r="AP18" i="8"/>
  <c r="AT8" i="8"/>
  <c r="AN17" i="8"/>
  <c r="AR25" i="8"/>
  <c r="AP24" i="8"/>
  <c r="AS20" i="8"/>
  <c r="AT7" i="8"/>
  <c r="AO15" i="8"/>
  <c r="AN18" i="8"/>
  <c r="AO7" i="8"/>
  <c r="AT9" i="8"/>
  <c r="AP19" i="8"/>
  <c r="AS23" i="8"/>
  <c r="AN9" i="8"/>
  <c r="AO9" i="8"/>
  <c r="AT23" i="8"/>
  <c r="AT24" i="8"/>
  <c r="X192" i="5"/>
  <c r="AB192" i="5" s="1"/>
  <c r="M162" i="5" s="1"/>
  <c r="X191" i="5"/>
  <c r="AB191" i="5" s="1"/>
  <c r="I164" i="5" s="1"/>
  <c r="X190" i="5"/>
  <c r="AB190" i="5" s="1"/>
  <c r="B164" i="5" s="1"/>
  <c r="X193" i="5"/>
  <c r="AB193" i="5" s="1"/>
  <c r="AO25" i="8"/>
  <c r="BI27" i="3"/>
  <c r="BE18" i="3"/>
  <c r="BA18" i="3"/>
  <c r="BF18" i="3" s="1"/>
  <c r="BA15" i="3"/>
  <c r="BF15" i="3" s="1"/>
  <c r="BE15" i="3"/>
  <c r="BA16" i="3"/>
  <c r="BF16" i="3" s="1"/>
  <c r="BA17" i="3"/>
  <c r="BF17" i="3" s="1"/>
  <c r="BE9" i="3"/>
  <c r="BA19" i="3"/>
  <c r="BF19" i="3" s="1"/>
  <c r="BE6" i="3"/>
  <c r="BA11" i="3"/>
  <c r="BF11" i="3" s="1"/>
  <c r="BA8" i="3"/>
  <c r="BF8" i="3" s="1"/>
  <c r="BA6" i="3"/>
  <c r="BF6" i="3" s="1"/>
  <c r="BA13" i="3"/>
  <c r="BF13" i="3" s="1"/>
  <c r="BE13" i="3"/>
  <c r="BA7" i="3"/>
  <c r="BF7" i="3" s="1"/>
  <c r="BA9" i="3"/>
  <c r="BF9" i="3" s="1"/>
  <c r="BE10" i="3"/>
  <c r="BA21" i="3"/>
  <c r="BF21" i="3" s="1"/>
  <c r="BE19" i="3"/>
  <c r="BE17" i="3"/>
  <c r="BE11" i="3"/>
  <c r="BE21" i="3"/>
  <c r="BE14" i="3"/>
  <c r="BE12" i="3"/>
  <c r="BA23" i="3"/>
  <c r="BF23" i="3" s="1"/>
  <c r="BE7" i="3"/>
  <c r="BE8" i="3"/>
  <c r="BA14" i="3"/>
  <c r="BF14" i="3" s="1"/>
  <c r="BA20" i="3"/>
  <c r="BF20" i="3" s="1"/>
  <c r="BA10" i="3"/>
  <c r="BF10" i="3" s="1"/>
  <c r="BE20" i="3"/>
  <c r="BE22" i="3"/>
  <c r="BA22" i="3"/>
  <c r="BF22" i="3" s="1"/>
  <c r="BA12" i="3"/>
  <c r="BF12" i="3" s="1"/>
  <c r="CL9" i="7"/>
  <c r="CO9" i="7" s="1"/>
  <c r="H9" i="7" s="1"/>
  <c r="CL18" i="7"/>
  <c r="CO18" i="7" s="1"/>
  <c r="E18" i="7" s="1"/>
  <c r="CL19" i="7"/>
  <c r="CO19" i="7" s="1"/>
  <c r="E19" i="7" s="1"/>
  <c r="CL14" i="7"/>
  <c r="CO14" i="7" s="1"/>
  <c r="D14" i="7" s="1"/>
  <c r="CL7" i="7"/>
  <c r="CO7" i="7" s="1"/>
  <c r="G7" i="7" s="1"/>
  <c r="CL12" i="7"/>
  <c r="CO12" i="7" s="1"/>
  <c r="C12" i="7" s="1"/>
  <c r="CL20" i="7"/>
  <c r="CO20" i="7" s="1"/>
  <c r="I20" i="7" s="1"/>
  <c r="CL22" i="7"/>
  <c r="CO22" i="7" s="1"/>
  <c r="D22" i="7" s="1"/>
  <c r="CL8" i="7"/>
  <c r="CO8" i="7" s="1"/>
  <c r="G8" i="7" s="1"/>
  <c r="CL10" i="7"/>
  <c r="CO10" i="7" s="1"/>
  <c r="G10" i="7" s="1"/>
  <c r="CL16" i="7"/>
  <c r="CO16" i="7" s="1"/>
  <c r="C16" i="7" s="1"/>
  <c r="CL6" i="7"/>
  <c r="CO6" i="7" s="1"/>
  <c r="E6" i="7" s="1"/>
  <c r="CL21" i="7"/>
  <c r="CO21" i="7" s="1"/>
  <c r="G21" i="7" s="1"/>
  <c r="CL17" i="7"/>
  <c r="CO17" i="7" s="1"/>
  <c r="H17" i="7" s="1"/>
  <c r="CL23" i="7"/>
  <c r="CO23" i="7" s="1"/>
  <c r="I23" i="7" s="1"/>
  <c r="CL11" i="7"/>
  <c r="CO11" i="7" s="1"/>
  <c r="H11" i="7" s="1"/>
  <c r="CL13" i="7"/>
  <c r="CO13" i="7" s="1"/>
  <c r="E13" i="7" s="1"/>
  <c r="CL15" i="7"/>
  <c r="CO15" i="7" s="1"/>
  <c r="C15" i="7" s="1"/>
  <c r="BI26" i="3"/>
  <c r="BJ26" i="3"/>
  <c r="AQ6" i="8" l="1"/>
  <c r="AV6" i="8" s="1"/>
  <c r="AU6" i="8"/>
  <c r="AU12" i="8"/>
  <c r="AQ12" i="8"/>
  <c r="AV12" i="8" s="1"/>
  <c r="AQ21" i="8"/>
  <c r="AV21" i="8" s="1"/>
  <c r="AU21" i="8"/>
  <c r="AQ15" i="8"/>
  <c r="AU10" i="8"/>
  <c r="AQ7" i="8"/>
  <c r="AU22" i="8"/>
  <c r="AU13" i="8"/>
  <c r="AU15" i="8"/>
  <c r="AU16" i="8"/>
  <c r="AU20" i="8"/>
  <c r="AQ16" i="8"/>
  <c r="AQ13" i="8"/>
  <c r="B162" i="5"/>
  <c r="B163" i="5"/>
  <c r="AF200" i="5" s="1"/>
  <c r="AQ8" i="8"/>
  <c r="AQ19" i="8"/>
  <c r="AU7" i="8"/>
  <c r="AQ23" i="8"/>
  <c r="I162" i="5"/>
  <c r="T201" i="5" s="1"/>
  <c r="AY30" i="8" s="1"/>
  <c r="I163" i="5"/>
  <c r="AF201" i="5" s="1"/>
  <c r="AQ9" i="8"/>
  <c r="AU17" i="8"/>
  <c r="AQ11" i="8"/>
  <c r="AQ10" i="8"/>
  <c r="AU11" i="8"/>
  <c r="M163" i="5"/>
  <c r="AF202" i="5" s="1"/>
  <c r="AQ22" i="8"/>
  <c r="AU18" i="8"/>
  <c r="AQ20" i="8"/>
  <c r="AU8" i="8"/>
  <c r="M164" i="5"/>
  <c r="S203" i="5" s="1"/>
  <c r="AQ18" i="8"/>
  <c r="AQ17" i="8"/>
  <c r="AU25" i="8"/>
  <c r="AU9" i="8"/>
  <c r="AU14" i="8"/>
  <c r="AQ14" i="8"/>
  <c r="AU24" i="8"/>
  <c r="F163" i="5"/>
  <c r="AF203" i="5" s="1"/>
  <c r="F162" i="5"/>
  <c r="F164" i="5"/>
  <c r="U216" i="5" s="1"/>
  <c r="AU23" i="8"/>
  <c r="AQ24" i="8"/>
  <c r="AQ25" i="8"/>
  <c r="AU19" i="8"/>
  <c r="S200" i="5"/>
  <c r="S201" i="5"/>
  <c r="T202" i="5"/>
  <c r="AY31" i="8" s="1"/>
  <c r="H18" i="7"/>
  <c r="G18" i="7"/>
  <c r="C9" i="7"/>
  <c r="G9" i="7"/>
  <c r="E9" i="7"/>
  <c r="D9" i="7"/>
  <c r="I9" i="7"/>
  <c r="J9" i="7" s="1"/>
  <c r="C18" i="7"/>
  <c r="D18" i="7"/>
  <c r="BL8" i="3"/>
  <c r="CB8" i="3" s="1"/>
  <c r="I19" i="7"/>
  <c r="D19" i="7"/>
  <c r="I16" i="7"/>
  <c r="I18" i="7"/>
  <c r="G23" i="7"/>
  <c r="G20" i="7"/>
  <c r="D23" i="7"/>
  <c r="C20" i="7"/>
  <c r="D20" i="7"/>
  <c r="G19" i="7"/>
  <c r="H19" i="7"/>
  <c r="H16" i="7"/>
  <c r="C23" i="7"/>
  <c r="C19" i="7"/>
  <c r="C14" i="7"/>
  <c r="G11" i="7"/>
  <c r="H20" i="7"/>
  <c r="J20" i="7" s="1"/>
  <c r="G16" i="7"/>
  <c r="H14" i="7"/>
  <c r="E23" i="7"/>
  <c r="E20" i="7"/>
  <c r="E16" i="7"/>
  <c r="E14" i="7"/>
  <c r="I10" i="7"/>
  <c r="D7" i="7"/>
  <c r="E12" i="7"/>
  <c r="G15" i="7"/>
  <c r="H10" i="7"/>
  <c r="I14" i="7"/>
  <c r="C17" i="7"/>
  <c r="D12" i="7"/>
  <c r="G12" i="7"/>
  <c r="E10" i="7"/>
  <c r="H15" i="7"/>
  <c r="I17" i="7"/>
  <c r="J17" i="7" s="1"/>
  <c r="E17" i="7"/>
  <c r="I12" i="7"/>
  <c r="H12" i="7"/>
  <c r="D10" i="7"/>
  <c r="D15" i="7"/>
  <c r="G17" i="7"/>
  <c r="D17" i="7"/>
  <c r="C10" i="7"/>
  <c r="H7" i="7"/>
  <c r="I15" i="7"/>
  <c r="E15" i="7"/>
  <c r="C7" i="7"/>
  <c r="G14" i="7"/>
  <c r="I21" i="7"/>
  <c r="E7" i="7"/>
  <c r="I7" i="7"/>
  <c r="H23" i="7"/>
  <c r="J23" i="7" s="1"/>
  <c r="D16" i="7"/>
  <c r="G22" i="7"/>
  <c r="I6" i="7"/>
  <c r="D11" i="7"/>
  <c r="E22" i="7"/>
  <c r="G6" i="7"/>
  <c r="I22" i="7"/>
  <c r="H6" i="7"/>
  <c r="H22" i="7"/>
  <c r="C6" i="7"/>
  <c r="C8" i="7"/>
  <c r="D21" i="7"/>
  <c r="H21" i="7"/>
  <c r="D6" i="7"/>
  <c r="C22" i="7"/>
  <c r="D8" i="7"/>
  <c r="H8" i="7"/>
  <c r="C21" i="7"/>
  <c r="I11" i="7"/>
  <c r="J11" i="7" s="1"/>
  <c r="E8" i="7"/>
  <c r="E21" i="7"/>
  <c r="G13" i="7"/>
  <c r="I8" i="7"/>
  <c r="C11" i="7"/>
  <c r="C13" i="7"/>
  <c r="I13" i="7"/>
  <c r="E11" i="7"/>
  <c r="D13" i="7"/>
  <c r="H13" i="7"/>
  <c r="BJ15" i="3"/>
  <c r="BK7" i="3"/>
  <c r="CA7" i="3" s="1"/>
  <c r="BP10" i="3"/>
  <c r="CF10" i="3" s="1"/>
  <c r="BN15" i="3"/>
  <c r="CD15" i="3" s="1"/>
  <c r="BL12" i="3"/>
  <c r="CB12" i="3" s="1"/>
  <c r="BO6" i="3"/>
  <c r="CE6" i="3" s="1"/>
  <c r="BK14" i="3"/>
  <c r="CA14" i="3" s="1"/>
  <c r="BK16" i="3"/>
  <c r="CA16" i="3" s="1"/>
  <c r="BP21" i="3"/>
  <c r="CF21" i="3" s="1"/>
  <c r="BK19" i="3"/>
  <c r="CA19" i="3" s="1"/>
  <c r="BN20" i="3"/>
  <c r="CD20" i="3" s="1"/>
  <c r="BN17" i="3"/>
  <c r="CD17" i="3" s="1"/>
  <c r="BK23" i="3"/>
  <c r="CA23" i="3" s="1"/>
  <c r="BO12" i="3"/>
  <c r="CE12" i="3" s="1"/>
  <c r="BO13" i="3"/>
  <c r="CE13" i="3" s="1"/>
  <c r="BJ22" i="3"/>
  <c r="BL15" i="3"/>
  <c r="CB15" i="3" s="1"/>
  <c r="BL13" i="3"/>
  <c r="CB13" i="3" s="1"/>
  <c r="BK15" i="3"/>
  <c r="CA15" i="3" s="1"/>
  <c r="BO18" i="3"/>
  <c r="CE18" i="3" s="1"/>
  <c r="BL17" i="3"/>
  <c r="CB17" i="3" s="1"/>
  <c r="BK20" i="3"/>
  <c r="CA20" i="3" s="1"/>
  <c r="BP18" i="3"/>
  <c r="CF18" i="3" s="1"/>
  <c r="BN18" i="3"/>
  <c r="CD18" i="3" s="1"/>
  <c r="BK12" i="3"/>
  <c r="CA12" i="3" s="1"/>
  <c r="BN14" i="3"/>
  <c r="CD14" i="3" s="1"/>
  <c r="BO7" i="3"/>
  <c r="CE7" i="3" s="1"/>
  <c r="BN13" i="3"/>
  <c r="CD13" i="3" s="1"/>
  <c r="BP12" i="3"/>
  <c r="CF12" i="3" s="1"/>
  <c r="BK21" i="3"/>
  <c r="CA21" i="3" s="1"/>
  <c r="BO19" i="3"/>
  <c r="CE19" i="3" s="1"/>
  <c r="BL10" i="3"/>
  <c r="CB10" i="3" s="1"/>
  <c r="BP7" i="3"/>
  <c r="CF7" i="3" s="1"/>
  <c r="BJ12" i="3"/>
  <c r="BO16" i="3"/>
  <c r="CE16" i="3" s="1"/>
  <c r="BP9" i="3"/>
  <c r="CF9" i="3" s="1"/>
  <c r="BP17" i="3"/>
  <c r="CF17" i="3" s="1"/>
  <c r="BL18" i="3"/>
  <c r="CB18" i="3" s="1"/>
  <c r="BL9" i="3"/>
  <c r="CB9" i="3" s="1"/>
  <c r="BN11" i="3"/>
  <c r="CD11" i="3" s="1"/>
  <c r="BP11" i="3"/>
  <c r="CF11" i="3" s="1"/>
  <c r="BO20" i="3"/>
  <c r="CE20" i="3" s="1"/>
  <c r="BK11" i="3"/>
  <c r="CA11" i="3" s="1"/>
  <c r="BO22" i="3"/>
  <c r="CE22" i="3" s="1"/>
  <c r="BN7" i="3"/>
  <c r="CD7" i="3" s="1"/>
  <c r="BL16" i="3"/>
  <c r="CB16" i="3" s="1"/>
  <c r="BP15" i="3"/>
  <c r="CF15" i="3" s="1"/>
  <c r="BO8" i="3"/>
  <c r="CE8" i="3" s="1"/>
  <c r="BK8" i="3"/>
  <c r="CA8" i="3" s="1"/>
  <c r="BP6" i="3"/>
  <c r="CF6" i="3" s="1"/>
  <c r="BJ18" i="3"/>
  <c r="BK6" i="3"/>
  <c r="BL22" i="3"/>
  <c r="CB22" i="3" s="1"/>
  <c r="BL11" i="3"/>
  <c r="CB11" i="3" s="1"/>
  <c r="BJ23" i="3"/>
  <c r="BJ7" i="3"/>
  <c r="BN6" i="3"/>
  <c r="CD6" i="3" s="1"/>
  <c r="BO14" i="3"/>
  <c r="CE14" i="3" s="1"/>
  <c r="BJ20" i="3"/>
  <c r="BP19" i="3"/>
  <c r="CF19" i="3" s="1"/>
  <c r="BN19" i="3"/>
  <c r="CD19" i="3" s="1"/>
  <c r="BO9" i="3"/>
  <c r="CE9" i="3" s="1"/>
  <c r="BN22" i="3"/>
  <c r="CD22" i="3" s="1"/>
  <c r="BJ16" i="3"/>
  <c r="BL21" i="3"/>
  <c r="CB21" i="3" s="1"/>
  <c r="BJ9" i="3"/>
  <c r="BK18" i="3"/>
  <c r="CA18" i="3" s="1"/>
  <c r="BL19" i="3"/>
  <c r="CB19" i="3" s="1"/>
  <c r="BJ21" i="3"/>
  <c r="BL20" i="3"/>
  <c r="CB20" i="3" s="1"/>
  <c r="BO23" i="3"/>
  <c r="CE23" i="3" s="1"/>
  <c r="BL23" i="3"/>
  <c r="CB23" i="3" s="1"/>
  <c r="BJ13" i="3"/>
  <c r="BO10" i="3"/>
  <c r="CE10" i="3" s="1"/>
  <c r="BK9" i="3"/>
  <c r="CA9" i="3" s="1"/>
  <c r="BN10" i="3"/>
  <c r="CD10" i="3" s="1"/>
  <c r="BP14" i="3"/>
  <c r="CF14" i="3" s="1"/>
  <c r="BP16" i="3"/>
  <c r="CF16" i="3" s="1"/>
  <c r="BL6" i="3"/>
  <c r="CB6" i="3" s="1"/>
  <c r="BJ10" i="3"/>
  <c r="BO17" i="3"/>
  <c r="CE17" i="3" s="1"/>
  <c r="BP23" i="3"/>
  <c r="CF23" i="3" s="1"/>
  <c r="BK22" i="3"/>
  <c r="CA22" i="3" s="1"/>
  <c r="BN16" i="3"/>
  <c r="CD16" i="3" s="1"/>
  <c r="BP13" i="3"/>
  <c r="CF13" i="3" s="1"/>
  <c r="BN23" i="3"/>
  <c r="CD23" i="3" s="1"/>
  <c r="BJ11" i="3"/>
  <c r="BN21" i="3"/>
  <c r="CD21" i="3" s="1"/>
  <c r="BP20" i="3"/>
  <c r="CF20" i="3" s="1"/>
  <c r="BN9" i="3"/>
  <c r="CD9" i="3" s="1"/>
  <c r="BK17" i="3"/>
  <c r="CA17" i="3" s="1"/>
  <c r="BL7" i="3"/>
  <c r="CB7" i="3" s="1"/>
  <c r="BN12" i="3"/>
  <c r="CD12" i="3" s="1"/>
  <c r="BO21" i="3"/>
  <c r="CE21" i="3" s="1"/>
  <c r="BJ19" i="3"/>
  <c r="BK10" i="3"/>
  <c r="CA10" i="3" s="1"/>
  <c r="BK13" i="3"/>
  <c r="CA13" i="3" s="1"/>
  <c r="BJ6" i="3"/>
  <c r="BP22" i="3"/>
  <c r="CF22" i="3" s="1"/>
  <c r="BO11" i="3"/>
  <c r="CE11" i="3" s="1"/>
  <c r="BN8" i="3"/>
  <c r="CD8" i="3" s="1"/>
  <c r="BL14" i="3"/>
  <c r="CB14" i="3" s="1"/>
  <c r="BO15" i="3"/>
  <c r="CE15" i="3" s="1"/>
  <c r="BJ14" i="3"/>
  <c r="BP8" i="3"/>
  <c r="CF8" i="3" s="1"/>
  <c r="BJ8" i="3"/>
  <c r="BJ17" i="3"/>
  <c r="S217" i="5" l="1"/>
  <c r="U209" i="5"/>
  <c r="S216" i="5"/>
  <c r="T200" i="5"/>
  <c r="AY29" i="8" s="1"/>
  <c r="AV17" i="8"/>
  <c r="AV23" i="8"/>
  <c r="AV18" i="8"/>
  <c r="AV10" i="8"/>
  <c r="AV19" i="8"/>
  <c r="AV16" i="8"/>
  <c r="AV11" i="8"/>
  <c r="AV8" i="8"/>
  <c r="AV7" i="8"/>
  <c r="AV14" i="8"/>
  <c r="AV20" i="8"/>
  <c r="AV9" i="8"/>
  <c r="AV25" i="8"/>
  <c r="AV15" i="8"/>
  <c r="AV22" i="8"/>
  <c r="AV13" i="8"/>
  <c r="S209" i="5"/>
  <c r="AD203" i="5"/>
  <c r="AG203" i="5" s="1"/>
  <c r="T208" i="5" s="1"/>
  <c r="AX32" i="8"/>
  <c r="AV24" i="8"/>
  <c r="U217" i="5"/>
  <c r="U208" i="5"/>
  <c r="S202" i="5"/>
  <c r="T203" i="5"/>
  <c r="AY32" i="8" s="1"/>
  <c r="S208" i="5"/>
  <c r="AD201" i="5"/>
  <c r="AG201" i="5" s="1"/>
  <c r="AX30" i="8"/>
  <c r="AD200" i="5"/>
  <c r="AG200" i="5" s="1"/>
  <c r="AX29" i="8"/>
  <c r="F6" i="7"/>
  <c r="K6" i="7" s="1"/>
  <c r="J18" i="7"/>
  <c r="J10" i="7"/>
  <c r="F9" i="7"/>
  <c r="K9" i="7" s="1"/>
  <c r="F18" i="7"/>
  <c r="K18" i="7" s="1"/>
  <c r="F19" i="7"/>
  <c r="K19" i="7" s="1"/>
  <c r="F16" i="7"/>
  <c r="K16" i="7" s="1"/>
  <c r="J16" i="7"/>
  <c r="F20" i="7"/>
  <c r="K20" i="7" s="1"/>
  <c r="J19" i="7"/>
  <c r="J7" i="7"/>
  <c r="F23" i="7"/>
  <c r="K23" i="7" s="1"/>
  <c r="J14" i="7"/>
  <c r="F7" i="7"/>
  <c r="K7" i="7" s="1"/>
  <c r="J12" i="7"/>
  <c r="F14" i="7"/>
  <c r="K14" i="7" s="1"/>
  <c r="J15" i="7"/>
  <c r="F17" i="7"/>
  <c r="K17" i="7" s="1"/>
  <c r="J6" i="7"/>
  <c r="F22" i="7"/>
  <c r="K22" i="7" s="1"/>
  <c r="F12" i="7"/>
  <c r="K12" i="7" s="1"/>
  <c r="F10" i="7"/>
  <c r="K10" i="7" s="1"/>
  <c r="F15" i="7"/>
  <c r="K15" i="7" s="1"/>
  <c r="J22" i="7"/>
  <c r="F8" i="7"/>
  <c r="K8" i="7" s="1"/>
  <c r="F21" i="7"/>
  <c r="K21" i="7" s="1"/>
  <c r="J21" i="7"/>
  <c r="J13" i="7"/>
  <c r="F11" i="7"/>
  <c r="K11" i="7" s="1"/>
  <c r="J8" i="7"/>
  <c r="F13" i="7"/>
  <c r="K13" i="7" s="1"/>
  <c r="BM15" i="3"/>
  <c r="BR15" i="3" s="1"/>
  <c r="CH15" i="3" s="1"/>
  <c r="BQ18" i="3"/>
  <c r="CG18" i="3" s="1"/>
  <c r="BQ12" i="3"/>
  <c r="CG12" i="3" s="1"/>
  <c r="BQ7" i="3"/>
  <c r="CG7" i="3" s="1"/>
  <c r="BM11" i="3"/>
  <c r="BR11" i="3" s="1"/>
  <c r="CH11" i="3" s="1"/>
  <c r="BQ9" i="3"/>
  <c r="CG9" i="3" s="1"/>
  <c r="BQ21" i="3"/>
  <c r="CG21" i="3" s="1"/>
  <c r="BQ6" i="3"/>
  <c r="CG6" i="3" s="1"/>
  <c r="BQ16" i="3"/>
  <c r="CG16" i="3" s="1"/>
  <c r="BM20" i="3"/>
  <c r="CC20" i="3" s="1"/>
  <c r="BM23" i="3"/>
  <c r="BR23" i="3" s="1"/>
  <c r="CH23" i="3" s="1"/>
  <c r="BM8" i="3"/>
  <c r="BQ10" i="3"/>
  <c r="CG10" i="3" s="1"/>
  <c r="BQ23" i="3"/>
  <c r="CG23" i="3" s="1"/>
  <c r="BM9" i="3"/>
  <c r="BR9" i="3" s="1"/>
  <c r="CH9" i="3" s="1"/>
  <c r="BM6" i="3"/>
  <c r="BR6" i="3" s="1"/>
  <c r="CH6" i="3" s="1"/>
  <c r="BM16" i="3"/>
  <c r="BR16" i="3" s="1"/>
  <c r="CH16" i="3" s="1"/>
  <c r="BQ19" i="3"/>
  <c r="CG19" i="3" s="1"/>
  <c r="BQ8" i="3"/>
  <c r="CG8" i="3" s="1"/>
  <c r="CA6" i="3"/>
  <c r="BM7" i="3"/>
  <c r="BR7" i="3" s="1"/>
  <c r="CH7" i="3" s="1"/>
  <c r="BQ22" i="3"/>
  <c r="CG22" i="3" s="1"/>
  <c r="BM19" i="3"/>
  <c r="CC19" i="3" s="1"/>
  <c r="BQ17" i="3"/>
  <c r="CG17" i="3" s="1"/>
  <c r="BQ20" i="3"/>
  <c r="CG20" i="3" s="1"/>
  <c r="BM12" i="3"/>
  <c r="CC12" i="3" s="1"/>
  <c r="BM21" i="3"/>
  <c r="CC21" i="3" s="1"/>
  <c r="BQ14" i="3"/>
  <c r="CG14" i="3" s="1"/>
  <c r="BQ13" i="3"/>
  <c r="CG13" i="3" s="1"/>
  <c r="BM10" i="3"/>
  <c r="BR10" i="3" s="1"/>
  <c r="CH10" i="3" s="1"/>
  <c r="BM13" i="3"/>
  <c r="BR13" i="3" s="1"/>
  <c r="CH13" i="3" s="1"/>
  <c r="BM22" i="3"/>
  <c r="BR22" i="3" s="1"/>
  <c r="CH22" i="3" s="1"/>
  <c r="BQ11" i="3"/>
  <c r="CG11" i="3" s="1"/>
  <c r="BM18" i="3"/>
  <c r="BR18" i="3" s="1"/>
  <c r="CH18" i="3" s="1"/>
  <c r="BM17" i="3"/>
  <c r="CC17" i="3" s="1"/>
  <c r="BM14" i="3"/>
  <c r="BR14" i="3" s="1"/>
  <c r="CH14" i="3" s="1"/>
  <c r="BQ15" i="3"/>
  <c r="CG15" i="3" s="1"/>
  <c r="T216" i="5" l="1"/>
  <c r="AD202" i="5"/>
  <c r="AG202" i="5" s="1"/>
  <c r="T217" i="5" s="1"/>
  <c r="AX31" i="8"/>
  <c r="BE24" i="8" s="1"/>
  <c r="CC11" i="3"/>
  <c r="BR20" i="3"/>
  <c r="CH20" i="3" s="1"/>
  <c r="CJ18" i="3"/>
  <c r="CC15" i="3"/>
  <c r="CJ9" i="3"/>
  <c r="BR19" i="3"/>
  <c r="CH19" i="3" s="1"/>
  <c r="CJ19" i="3" s="1"/>
  <c r="CC9" i="3"/>
  <c r="CC22" i="3"/>
  <c r="CC23" i="3"/>
  <c r="CC6" i="3"/>
  <c r="CJ23" i="3"/>
  <c r="CC16" i="3"/>
  <c r="CC7" i="3"/>
  <c r="CJ6" i="3"/>
  <c r="CC8" i="3"/>
  <c r="BR8" i="3"/>
  <c r="CH8" i="3" s="1"/>
  <c r="BR17" i="3"/>
  <c r="CH17" i="3" s="1"/>
  <c r="CC18" i="3"/>
  <c r="CJ22" i="3"/>
  <c r="CJ16" i="3"/>
  <c r="CJ11" i="3"/>
  <c r="CJ7" i="3"/>
  <c r="BR21" i="3"/>
  <c r="CH21" i="3" s="1"/>
  <c r="BR12" i="3"/>
  <c r="CH12" i="3" s="1"/>
  <c r="CJ10" i="3"/>
  <c r="CC14" i="3"/>
  <c r="CC10" i="3"/>
  <c r="CJ13" i="3"/>
  <c r="CJ14" i="3"/>
  <c r="CC13" i="3"/>
  <c r="CJ15" i="3"/>
  <c r="X217" i="5" l="1"/>
  <c r="AB217" i="5" s="1"/>
  <c r="F182" i="5" s="1"/>
  <c r="T209" i="5"/>
  <c r="BA13" i="8"/>
  <c r="AY14" i="8"/>
  <c r="AZ13" i="8"/>
  <c r="AY6" i="8"/>
  <c r="BE23" i="8"/>
  <c r="BA6" i="8"/>
  <c r="BC13" i="8"/>
  <c r="BD13" i="8"/>
  <c r="BE13" i="8"/>
  <c r="AY13" i="8"/>
  <c r="AZ6" i="8"/>
  <c r="BC21" i="8"/>
  <c r="BC6" i="8"/>
  <c r="BD6" i="8"/>
  <c r="BC12" i="8"/>
  <c r="BE6" i="8"/>
  <c r="AZ9" i="8"/>
  <c r="AZ22" i="8"/>
  <c r="BD8" i="8"/>
  <c r="BC9" i="8"/>
  <c r="BC16" i="8"/>
  <c r="BA24" i="8"/>
  <c r="AZ24" i="8"/>
  <c r="AZ10" i="8"/>
  <c r="AY10" i="8"/>
  <c r="AZ23" i="8"/>
  <c r="AY8" i="8"/>
  <c r="BE15" i="8"/>
  <c r="BA21" i="8"/>
  <c r="AY18" i="8"/>
  <c r="BD9" i="8"/>
  <c r="BE21" i="8"/>
  <c r="BC14" i="8"/>
  <c r="AZ21" i="8"/>
  <c r="BD18" i="8"/>
  <c r="AZ20" i="8"/>
  <c r="AY25" i="8"/>
  <c r="BC25" i="8"/>
  <c r="AY21" i="8"/>
  <c r="BA18" i="8"/>
  <c r="BA14" i="8"/>
  <c r="BD16" i="8"/>
  <c r="BA12" i="8"/>
  <c r="BA23" i="8"/>
  <c r="BE17" i="8"/>
  <c r="AY16" i="8"/>
  <c r="AY22" i="8"/>
  <c r="BE16" i="8"/>
  <c r="BD20" i="8"/>
  <c r="BE25" i="8"/>
  <c r="AY24" i="8"/>
  <c r="AZ17" i="8"/>
  <c r="BE8" i="8"/>
  <c r="BD7" i="8"/>
  <c r="BC19" i="8"/>
  <c r="BA19" i="8"/>
  <c r="AZ14" i="8"/>
  <c r="BA9" i="8"/>
  <c r="AZ12" i="8"/>
  <c r="AY23" i="8"/>
  <c r="BD12" i="8"/>
  <c r="BA20" i="8"/>
  <c r="AZ18" i="8"/>
  <c r="BC15" i="8"/>
  <c r="BC24" i="8"/>
  <c r="BD25" i="8"/>
  <c r="BE20" i="8"/>
  <c r="BD22" i="8"/>
  <c r="BE19" i="8"/>
  <c r="BC20" i="8"/>
  <c r="AY19" i="8"/>
  <c r="BC11" i="8"/>
  <c r="BC7" i="8"/>
  <c r="BE11" i="8"/>
  <c r="BC22" i="8"/>
  <c r="AY17" i="8"/>
  <c r="AY9" i="8"/>
  <c r="BE14" i="8"/>
  <c r="AZ25" i="8"/>
  <c r="BC17" i="8"/>
  <c r="BA10" i="8"/>
  <c r="AZ16" i="8"/>
  <c r="BE7" i="8"/>
  <c r="BC18" i="8"/>
  <c r="BC8" i="8"/>
  <c r="BE22" i="8"/>
  <c r="BD19" i="8"/>
  <c r="AY7" i="8"/>
  <c r="BA15" i="8"/>
  <c r="AZ15" i="8"/>
  <c r="AZ11" i="8"/>
  <c r="BD24" i="8"/>
  <c r="AZ7" i="8"/>
  <c r="BC23" i="8"/>
  <c r="BD10" i="8"/>
  <c r="BD15" i="8"/>
  <c r="BD14" i="8"/>
  <c r="BE12" i="8"/>
  <c r="BA16" i="8"/>
  <c r="AZ8" i="8"/>
  <c r="AY11" i="8"/>
  <c r="BC10" i="8"/>
  <c r="BD11" i="8"/>
  <c r="AZ19" i="8"/>
  <c r="AY20" i="8"/>
  <c r="BA25" i="8"/>
  <c r="X216" i="5"/>
  <c r="AB216" i="5" s="1"/>
  <c r="BE10" i="8"/>
  <c r="BD17" i="8"/>
  <c r="BD21" i="8"/>
  <c r="BE18" i="8"/>
  <c r="BE9" i="8"/>
  <c r="BA8" i="8"/>
  <c r="BA7" i="8"/>
  <c r="BA22" i="8"/>
  <c r="AY15" i="8"/>
  <c r="AY12" i="8"/>
  <c r="BA17" i="8"/>
  <c r="BA11" i="8"/>
  <c r="BD23" i="8"/>
  <c r="CJ20" i="3"/>
  <c r="CJ12" i="3"/>
  <c r="CJ17" i="3"/>
  <c r="CJ21" i="3"/>
  <c r="CJ8" i="3"/>
  <c r="F183" i="5" l="1"/>
  <c r="S226" i="5" s="1"/>
  <c r="BJ30" i="8" s="1"/>
  <c r="F181" i="5"/>
  <c r="T226" i="5" s="1"/>
  <c r="BK30" i="8" s="1"/>
  <c r="X208" i="5"/>
  <c r="AB208" i="5" s="1"/>
  <c r="X209" i="5"/>
  <c r="AB209" i="5" s="1"/>
  <c r="BB13" i="8"/>
  <c r="BG13" i="8" s="1"/>
  <c r="BB6" i="8"/>
  <c r="BF8" i="8"/>
  <c r="BF13" i="8"/>
  <c r="BB9" i="8"/>
  <c r="BF6" i="8"/>
  <c r="BB22" i="8"/>
  <c r="BG22" i="8" s="1"/>
  <c r="BB24" i="8"/>
  <c r="BG24" i="8" s="1"/>
  <c r="BF21" i="8"/>
  <c r="BB10" i="8"/>
  <c r="BG10" i="8" s="1"/>
  <c r="BF11" i="8"/>
  <c r="BF10" i="8"/>
  <c r="BB15" i="8"/>
  <c r="BB16" i="8"/>
  <c r="BG16" i="8" s="1"/>
  <c r="BF22" i="8"/>
  <c r="BF12" i="8"/>
  <c r="BF20" i="8"/>
  <c r="BF23" i="8"/>
  <c r="BB7" i="8"/>
  <c r="BB17" i="8"/>
  <c r="BB12" i="8"/>
  <c r="BF9" i="8"/>
  <c r="BB8" i="8"/>
  <c r="BF25" i="8"/>
  <c r="B181" i="5"/>
  <c r="T225" i="5" s="1"/>
  <c r="BK29" i="8" s="1"/>
  <c r="B182" i="5"/>
  <c r="B183" i="5"/>
  <c r="S225" i="5" s="1"/>
  <c r="BB25" i="8"/>
  <c r="BB14" i="8"/>
  <c r="BF17" i="8"/>
  <c r="BB20" i="8"/>
  <c r="BF14" i="8"/>
  <c r="BF24" i="8"/>
  <c r="BB18" i="8"/>
  <c r="BF18" i="8"/>
  <c r="BB19" i="8"/>
  <c r="BF15" i="8"/>
  <c r="BB11" i="8"/>
  <c r="BF19" i="8"/>
  <c r="BF7" i="8"/>
  <c r="BF16" i="8"/>
  <c r="BB21" i="8"/>
  <c r="BB23" i="8"/>
  <c r="CL14" i="3"/>
  <c r="CO14" i="3" s="1"/>
  <c r="I14" i="3" s="1"/>
  <c r="CL6" i="3"/>
  <c r="CO6" i="3" s="1"/>
  <c r="E6" i="3" s="1"/>
  <c r="CL12" i="3"/>
  <c r="CO12" i="3" s="1"/>
  <c r="C12" i="3" s="1"/>
  <c r="CL21" i="3"/>
  <c r="CO21" i="3" s="1"/>
  <c r="E21" i="3" s="1"/>
  <c r="CL17" i="3"/>
  <c r="CO17" i="3" s="1"/>
  <c r="G17" i="3" s="1"/>
  <c r="CL15" i="3"/>
  <c r="CO15" i="3" s="1"/>
  <c r="H15" i="3" s="1"/>
  <c r="CL18" i="3"/>
  <c r="CO18" i="3" s="1"/>
  <c r="G18" i="3" s="1"/>
  <c r="CL20" i="3"/>
  <c r="CO20" i="3" s="1"/>
  <c r="D20" i="3" s="1"/>
  <c r="CL23" i="3"/>
  <c r="CO23" i="3" s="1"/>
  <c r="E23" i="3" s="1"/>
  <c r="CL9" i="3"/>
  <c r="CO9" i="3" s="1"/>
  <c r="D9" i="3" s="1"/>
  <c r="CL11" i="3"/>
  <c r="CO11" i="3" s="1"/>
  <c r="C11" i="3" s="1"/>
  <c r="CL7" i="3"/>
  <c r="CO7" i="3" s="1"/>
  <c r="C7" i="3" s="1"/>
  <c r="CL16" i="3"/>
  <c r="CO16" i="3" s="1"/>
  <c r="C16" i="3" s="1"/>
  <c r="CL13" i="3"/>
  <c r="CO13" i="3" s="1"/>
  <c r="C13" i="3" s="1"/>
  <c r="CL22" i="3"/>
  <c r="CO22" i="3" s="1"/>
  <c r="C22" i="3" s="1"/>
  <c r="CL19" i="3"/>
  <c r="CO19" i="3" s="1"/>
  <c r="I19" i="3" s="1"/>
  <c r="CL10" i="3"/>
  <c r="CO10" i="3" s="1"/>
  <c r="C10" i="3" s="1"/>
  <c r="CL8" i="3"/>
  <c r="CO8" i="3" s="1"/>
  <c r="E8" i="3" s="1"/>
  <c r="AD226" i="5" l="1"/>
  <c r="AG226" i="5" s="1"/>
  <c r="F173" i="5"/>
  <c r="S228" i="5" s="1"/>
  <c r="F172" i="5"/>
  <c r="F171" i="5"/>
  <c r="T228" i="5" s="1"/>
  <c r="BK32" i="8" s="1"/>
  <c r="B172" i="5"/>
  <c r="B171" i="5"/>
  <c r="T227" i="5" s="1"/>
  <c r="BK31" i="8" s="1"/>
  <c r="B173" i="5"/>
  <c r="S227" i="5" s="1"/>
  <c r="BG9" i="8"/>
  <c r="BG17" i="8"/>
  <c r="BG6" i="8"/>
  <c r="BG25" i="8"/>
  <c r="BG19" i="8"/>
  <c r="BG12" i="8"/>
  <c r="BG8" i="8"/>
  <c r="BG7" i="8"/>
  <c r="BG11" i="8"/>
  <c r="BG18" i="8"/>
  <c r="BG20" i="8"/>
  <c r="BG15" i="8"/>
  <c r="BG23" i="8"/>
  <c r="BG21" i="8"/>
  <c r="AD225" i="5"/>
  <c r="AG225" i="5" s="1"/>
  <c r="BJ29" i="8"/>
  <c r="BG14" i="8"/>
  <c r="E14" i="3"/>
  <c r="E12" i="3"/>
  <c r="C6" i="3"/>
  <c r="H11" i="3"/>
  <c r="E18" i="3"/>
  <c r="G14" i="3"/>
  <c r="I17" i="3"/>
  <c r="C14" i="3"/>
  <c r="H14" i="3"/>
  <c r="J14" i="3" s="1"/>
  <c r="E17" i="3"/>
  <c r="D19" i="3"/>
  <c r="D14" i="3"/>
  <c r="E20" i="3"/>
  <c r="I11" i="3"/>
  <c r="D18" i="3"/>
  <c r="H18" i="3"/>
  <c r="G21" i="3"/>
  <c r="H21" i="3"/>
  <c r="I12" i="3"/>
  <c r="I18" i="3"/>
  <c r="D8" i="3"/>
  <c r="I8" i="3"/>
  <c r="C18" i="3"/>
  <c r="E15" i="3"/>
  <c r="I6" i="3"/>
  <c r="H6" i="3"/>
  <c r="C9" i="3"/>
  <c r="H7" i="3"/>
  <c r="G15" i="3"/>
  <c r="H9" i="3"/>
  <c r="G9" i="3"/>
  <c r="D10" i="3"/>
  <c r="G10" i="3"/>
  <c r="E9" i="3"/>
  <c r="D6" i="3"/>
  <c r="G7" i="3"/>
  <c r="I20" i="3"/>
  <c r="C15" i="3"/>
  <c r="I21" i="3"/>
  <c r="I7" i="3"/>
  <c r="G20" i="3"/>
  <c r="I9" i="3"/>
  <c r="D7" i="3"/>
  <c r="D21" i="3"/>
  <c r="E10" i="3"/>
  <c r="I15" i="3"/>
  <c r="J15" i="3" s="1"/>
  <c r="C20" i="3"/>
  <c r="H20" i="3"/>
  <c r="C21" i="3"/>
  <c r="D15" i="3"/>
  <c r="G6" i="3"/>
  <c r="E7" i="3"/>
  <c r="E19" i="3"/>
  <c r="H8" i="3"/>
  <c r="C8" i="3"/>
  <c r="G8" i="3"/>
  <c r="D17" i="3"/>
  <c r="G12" i="3"/>
  <c r="D12" i="3"/>
  <c r="H17" i="3"/>
  <c r="E11" i="3"/>
  <c r="D11" i="3"/>
  <c r="H12" i="3"/>
  <c r="C17" i="3"/>
  <c r="C23" i="3"/>
  <c r="H22" i="3"/>
  <c r="G16" i="3"/>
  <c r="D16" i="3"/>
  <c r="I16" i="3"/>
  <c r="C19" i="3"/>
  <c r="E22" i="3"/>
  <c r="I22" i="3"/>
  <c r="I23" i="3"/>
  <c r="G19" i="3"/>
  <c r="G22" i="3"/>
  <c r="D22" i="3"/>
  <c r="G23" i="3"/>
  <c r="H19" i="3"/>
  <c r="J19" i="3" s="1"/>
  <c r="G11" i="3"/>
  <c r="H16" i="3"/>
  <c r="E16" i="3"/>
  <c r="H23" i="3"/>
  <c r="D23" i="3"/>
  <c r="I10" i="3"/>
  <c r="H10" i="3"/>
  <c r="I13" i="3"/>
  <c r="G13" i="3"/>
  <c r="H13" i="3"/>
  <c r="E13" i="3"/>
  <c r="D13" i="3"/>
  <c r="AD227" i="5" l="1"/>
  <c r="AG227" i="5" s="1"/>
  <c r="BJ31" i="8"/>
  <c r="AD228" i="5"/>
  <c r="AG228" i="5" s="1"/>
  <c r="BJ32" i="8"/>
  <c r="J20" i="3"/>
  <c r="J18" i="3"/>
  <c r="J17" i="3"/>
  <c r="J6" i="3"/>
  <c r="F14" i="3"/>
  <c r="K14" i="3" s="1"/>
  <c r="F8" i="3"/>
  <c r="K8" i="3" s="1"/>
  <c r="F20" i="3"/>
  <c r="K20" i="3" s="1"/>
  <c r="F21" i="3"/>
  <c r="K21" i="3" s="1"/>
  <c r="F18" i="3"/>
  <c r="K18" i="3" s="1"/>
  <c r="J11" i="3"/>
  <c r="F17" i="3"/>
  <c r="K17" i="3" s="1"/>
  <c r="F19" i="3"/>
  <c r="K19" i="3" s="1"/>
  <c r="F9" i="3"/>
  <c r="K9" i="3" s="1"/>
  <c r="F7" i="3"/>
  <c r="K7" i="3" s="1"/>
  <c r="J12" i="3"/>
  <c r="J8" i="3"/>
  <c r="F15" i="3"/>
  <c r="K15" i="3" s="1"/>
  <c r="J21" i="3"/>
  <c r="J7" i="3"/>
  <c r="F6" i="3"/>
  <c r="K6" i="3" s="1"/>
  <c r="F10" i="3"/>
  <c r="K10" i="3" s="1"/>
  <c r="F12" i="3"/>
  <c r="K12" i="3" s="1"/>
  <c r="J9" i="3"/>
  <c r="J10" i="3"/>
  <c r="F16" i="3"/>
  <c r="K16" i="3" s="1"/>
  <c r="J13" i="3"/>
  <c r="F22" i="3"/>
  <c r="K22" i="3" s="1"/>
  <c r="F11" i="3"/>
  <c r="K11" i="3" s="1"/>
  <c r="J16" i="3"/>
  <c r="F23" i="3"/>
  <c r="K23" i="3" s="1"/>
  <c r="F13" i="3"/>
  <c r="K13" i="3" s="1"/>
  <c r="J23" i="3"/>
  <c r="J22" i="3"/>
  <c r="BL13" i="8" l="1"/>
  <c r="CB13" i="8" s="1"/>
  <c r="BP13" i="8"/>
  <c r="CF13" i="8" s="1"/>
  <c r="BP10" i="8"/>
  <c r="CF10" i="8" s="1"/>
  <c r="BK10" i="8"/>
  <c r="BQ9" i="8"/>
  <c r="CG9" i="8" s="1"/>
  <c r="BK24" i="8"/>
  <c r="BL20" i="8"/>
  <c r="CB20" i="8" s="1"/>
  <c r="BQ23" i="8"/>
  <c r="CG23" i="8" s="1"/>
  <c r="BL17" i="8"/>
  <c r="CB17" i="8" s="1"/>
  <c r="BP17" i="8"/>
  <c r="CF17" i="8" s="1"/>
  <c r="BQ6" i="8"/>
  <c r="CG6" i="8" s="1"/>
  <c r="BO8" i="8"/>
  <c r="CE8" i="8" s="1"/>
  <c r="BO14" i="8"/>
  <c r="CE14" i="8" s="1"/>
  <c r="BL6" i="8"/>
  <c r="CB6" i="8" s="1"/>
  <c r="BQ11" i="8"/>
  <c r="CG11" i="8" s="1"/>
  <c r="BO13" i="8"/>
  <c r="CE13" i="8" s="1"/>
  <c r="BM13" i="8"/>
  <c r="CC13" i="8" s="1"/>
  <c r="BQ16" i="8"/>
  <c r="CG16" i="8" s="1"/>
  <c r="BP19" i="8"/>
  <c r="CF19" i="8" s="1"/>
  <c r="BK25" i="8"/>
  <c r="BP25" i="8"/>
  <c r="CF25" i="8" s="1"/>
  <c r="BQ24" i="8"/>
  <c r="CG24" i="8" s="1"/>
  <c r="BP9" i="8"/>
  <c r="CF9" i="8" s="1"/>
  <c r="BL12" i="8"/>
  <c r="CB12" i="8" s="1"/>
  <c r="BO11" i="8"/>
  <c r="CE11" i="8" s="1"/>
  <c r="BK12" i="8"/>
  <c r="BM6" i="8"/>
  <c r="CC6" i="8" s="1"/>
  <c r="BO17" i="8"/>
  <c r="CE17" i="8" s="1"/>
  <c r="BO10" i="8"/>
  <c r="CE10" i="8" s="1"/>
  <c r="BK6" i="8"/>
  <c r="BM19" i="8"/>
  <c r="CC19" i="8" s="1"/>
  <c r="BO23" i="8"/>
  <c r="CE23" i="8" s="1"/>
  <c r="BO7" i="8"/>
  <c r="CE7" i="8" s="1"/>
  <c r="BM9" i="8"/>
  <c r="CC9" i="8" s="1"/>
  <c r="BQ22" i="8"/>
  <c r="CG22" i="8" s="1"/>
  <c r="BL14" i="8"/>
  <c r="CB14" i="8" s="1"/>
  <c r="BK20" i="8"/>
  <c r="BM7" i="8"/>
  <c r="CC7" i="8" s="1"/>
  <c r="BP21" i="8"/>
  <c r="CF21" i="8" s="1"/>
  <c r="BL9" i="8"/>
  <c r="CB9" i="8" s="1"/>
  <c r="BQ19" i="8"/>
  <c r="CG19" i="8" s="1"/>
  <c r="BQ14" i="8"/>
  <c r="CG14" i="8" s="1"/>
  <c r="BL18" i="8"/>
  <c r="CB18" i="8" s="1"/>
  <c r="BM20" i="8"/>
  <c r="CC20" i="8" s="1"/>
  <c r="BQ17" i="8"/>
  <c r="CG17" i="8" s="1"/>
  <c r="BQ21" i="8"/>
  <c r="CG21" i="8" s="1"/>
  <c r="BQ25" i="8"/>
  <c r="CG25" i="8" s="1"/>
  <c r="BO25" i="8"/>
  <c r="CE25" i="8" s="1"/>
  <c r="BL25" i="8"/>
  <c r="CB25" i="8" s="1"/>
  <c r="BM12" i="8"/>
  <c r="CC12" i="8" s="1"/>
  <c r="BO15" i="8"/>
  <c r="CE15" i="8" s="1"/>
  <c r="BL16" i="8"/>
  <c r="CB16" i="8" s="1"/>
  <c r="BP16" i="8"/>
  <c r="CF16" i="8" s="1"/>
  <c r="BM10" i="8"/>
  <c r="CC10" i="8" s="1"/>
  <c r="BQ8" i="8"/>
  <c r="CG8" i="8" s="1"/>
  <c r="BP6" i="8"/>
  <c r="CF6" i="8" s="1"/>
  <c r="BM18" i="8"/>
  <c r="CC18" i="8" s="1"/>
  <c r="BK18" i="8"/>
  <c r="BO12" i="8"/>
  <c r="CE12" i="8" s="1"/>
  <c r="BP15" i="8"/>
  <c r="CF15" i="8" s="1"/>
  <c r="BK23" i="8"/>
  <c r="BP18" i="8"/>
  <c r="CF18" i="8" s="1"/>
  <c r="BK14" i="8"/>
  <c r="BO22" i="8"/>
  <c r="CE22" i="8" s="1"/>
  <c r="BP23" i="8"/>
  <c r="CF23" i="8" s="1"/>
  <c r="BK9" i="8"/>
  <c r="BO16" i="8"/>
  <c r="CE16" i="8" s="1"/>
  <c r="BP22" i="8"/>
  <c r="CF22" i="8" s="1"/>
  <c r="BK7" i="8"/>
  <c r="BQ7" i="8"/>
  <c r="CG7" i="8" s="1"/>
  <c r="BM11" i="8"/>
  <c r="CC11" i="8" s="1"/>
  <c r="BL19" i="8"/>
  <c r="CB19" i="8" s="1"/>
  <c r="BM14" i="8"/>
  <c r="CC14" i="8" s="1"/>
  <c r="BL7" i="8"/>
  <c r="CB7" i="8" s="1"/>
  <c r="BK8" i="8"/>
  <c r="BL23" i="8"/>
  <c r="CB23" i="8" s="1"/>
  <c r="BO19" i="8"/>
  <c r="CE19" i="8" s="1"/>
  <c r="BM8" i="8"/>
  <c r="CC8" i="8" s="1"/>
  <c r="BM15" i="8"/>
  <c r="CC15" i="8" s="1"/>
  <c r="BK16" i="8"/>
  <c r="BK11" i="8"/>
  <c r="BP24" i="8"/>
  <c r="CF24" i="8" s="1"/>
  <c r="BL21" i="8"/>
  <c r="CB21" i="8" s="1"/>
  <c r="BP8" i="8"/>
  <c r="CF8" i="8" s="1"/>
  <c r="BK21" i="8"/>
  <c r="BO21" i="8"/>
  <c r="CE21" i="8" s="1"/>
  <c r="BO9" i="8"/>
  <c r="CE9" i="8" s="1"/>
  <c r="BP7" i="8"/>
  <c r="CF7" i="8" s="1"/>
  <c r="BK22" i="8"/>
  <c r="BO24" i="8"/>
  <c r="CE24" i="8" s="1"/>
  <c r="BL24" i="8"/>
  <c r="CB24" i="8" s="1"/>
  <c r="BK15" i="8"/>
  <c r="BM22" i="8"/>
  <c r="CC22" i="8" s="1"/>
  <c r="BQ18" i="8"/>
  <c r="CG18" i="8" s="1"/>
  <c r="BQ10" i="8"/>
  <c r="CG10" i="8" s="1"/>
  <c r="BM17" i="8"/>
  <c r="CC17" i="8" s="1"/>
  <c r="BL8" i="8"/>
  <c r="CB8" i="8" s="1"/>
  <c r="BK17" i="8"/>
  <c r="BQ20" i="8"/>
  <c r="CG20" i="8" s="1"/>
  <c r="BQ12" i="8"/>
  <c r="CG12" i="8" s="1"/>
  <c r="BK13" i="8"/>
  <c r="BL22" i="8"/>
  <c r="CB22" i="8" s="1"/>
  <c r="BM16" i="8"/>
  <c r="CC16" i="8" s="1"/>
  <c r="BO18" i="8"/>
  <c r="CE18" i="8" s="1"/>
  <c r="BP14" i="8"/>
  <c r="CF14" i="8" s="1"/>
  <c r="BP11" i="8"/>
  <c r="CF11" i="8" s="1"/>
  <c r="BM23" i="8"/>
  <c r="CC23" i="8" s="1"/>
  <c r="BL11" i="8"/>
  <c r="CB11" i="8" s="1"/>
  <c r="BQ13" i="8"/>
  <c r="CG13" i="8" s="1"/>
  <c r="BQ15" i="8"/>
  <c r="CG15" i="8" s="1"/>
  <c r="BK19" i="8"/>
  <c r="BM21" i="8"/>
  <c r="CC21" i="8" s="1"/>
  <c r="BP20" i="8"/>
  <c r="CF20" i="8" s="1"/>
  <c r="BL15" i="8"/>
  <c r="CB15" i="8" s="1"/>
  <c r="BO20" i="8"/>
  <c r="CE20" i="8" s="1"/>
  <c r="BO6" i="8"/>
  <c r="CE6" i="8" s="1"/>
  <c r="BP12" i="8"/>
  <c r="CF12" i="8" s="1"/>
  <c r="BL10" i="8"/>
  <c r="CB10" i="8" s="1"/>
  <c r="BM25" i="8"/>
  <c r="CC25" i="8" s="1"/>
  <c r="BM24" i="8"/>
  <c r="CC24" i="8" s="1"/>
  <c r="BR23" i="8" l="1"/>
  <c r="CH23" i="8" s="1"/>
  <c r="BR13" i="8"/>
  <c r="CH13" i="8" s="1"/>
  <c r="BR16" i="8"/>
  <c r="CH16" i="8" s="1"/>
  <c r="BN13" i="8"/>
  <c r="CD13" i="8" s="1"/>
  <c r="BR17" i="8"/>
  <c r="CH17" i="8" s="1"/>
  <c r="BN22" i="8"/>
  <c r="CD22" i="8" s="1"/>
  <c r="BN8" i="8"/>
  <c r="CD8" i="8" s="1"/>
  <c r="BN14" i="8"/>
  <c r="CD14" i="8" s="1"/>
  <c r="BR19" i="8"/>
  <c r="CH19" i="8" s="1"/>
  <c r="BR24" i="8"/>
  <c r="CH24" i="8" s="1"/>
  <c r="BN16" i="8"/>
  <c r="CD16" i="8" s="1"/>
  <c r="BR14" i="8"/>
  <c r="CH14" i="8" s="1"/>
  <c r="BR22" i="8"/>
  <c r="CH22" i="8" s="1"/>
  <c r="BR10" i="8"/>
  <c r="CH10" i="8" s="1"/>
  <c r="BN10" i="8"/>
  <c r="CD10" i="8" s="1"/>
  <c r="BR9" i="8"/>
  <c r="CH9" i="8" s="1"/>
  <c r="BN7" i="8"/>
  <c r="CD7" i="8" s="1"/>
  <c r="BN24" i="8"/>
  <c r="CD24" i="8" s="1"/>
  <c r="BN15" i="8"/>
  <c r="CD15" i="8" s="1"/>
  <c r="BR21" i="8"/>
  <c r="CH21" i="8" s="1"/>
  <c r="BR12" i="8"/>
  <c r="CH12" i="8" s="1"/>
  <c r="BN19" i="8"/>
  <c r="CD19" i="8" s="1"/>
  <c r="BR6" i="8"/>
  <c r="CH6" i="8" s="1"/>
  <c r="BR20" i="8"/>
  <c r="CH20" i="8" s="1"/>
  <c r="BR7" i="8"/>
  <c r="CH7" i="8" s="1"/>
  <c r="BR8" i="8"/>
  <c r="CH8" i="8" s="1"/>
  <c r="BN20" i="8"/>
  <c r="CD20" i="8" s="1"/>
  <c r="BN11" i="8"/>
  <c r="CD11" i="8" s="1"/>
  <c r="BN23" i="8"/>
  <c r="CD23" i="8" s="1"/>
  <c r="BN9" i="8"/>
  <c r="CD9" i="8" s="1"/>
  <c r="BR15" i="8"/>
  <c r="CH15" i="8" s="1"/>
  <c r="BN12" i="8"/>
  <c r="CD12" i="8" s="1"/>
  <c r="BN25" i="8"/>
  <c r="CD25" i="8" s="1"/>
  <c r="BN17" i="8"/>
  <c r="CD17" i="8" s="1"/>
  <c r="BN6" i="8"/>
  <c r="CD6" i="8" s="1"/>
  <c r="BR11" i="8"/>
  <c r="CH11" i="8" s="1"/>
  <c r="BR25" i="8"/>
  <c r="CH25" i="8" s="1"/>
  <c r="BN18" i="8"/>
  <c r="CD18" i="8" s="1"/>
  <c r="BR18" i="8"/>
  <c r="CH18" i="8" s="1"/>
  <c r="BN21" i="8"/>
  <c r="CD21" i="8" s="1"/>
  <c r="BS7" i="8"/>
  <c r="CI7" i="8" s="1"/>
  <c r="BS22" i="8"/>
  <c r="BS13" i="8" l="1"/>
  <c r="CI13" i="8" s="1"/>
  <c r="CL13" i="8" s="1"/>
  <c r="BS8" i="8"/>
  <c r="CI8" i="8" s="1"/>
  <c r="CL8" i="8" s="1"/>
  <c r="BS14" i="8"/>
  <c r="CI14" i="8" s="1"/>
  <c r="CL14" i="8" s="1"/>
  <c r="BS16" i="8"/>
  <c r="CI16" i="8" s="1"/>
  <c r="CL16" i="8" s="1"/>
  <c r="BS6" i="8"/>
  <c r="CI6" i="8" s="1"/>
  <c r="CL6" i="8" s="1"/>
  <c r="BS19" i="8"/>
  <c r="CI19" i="8" s="1"/>
  <c r="CL19" i="8" s="1"/>
  <c r="BS17" i="8"/>
  <c r="CI17" i="8" s="1"/>
  <c r="CL17" i="8" s="1"/>
  <c r="BS24" i="8"/>
  <c r="CI24" i="8" s="1"/>
  <c r="CL24" i="8" s="1"/>
  <c r="BS18" i="8"/>
  <c r="CI18" i="8" s="1"/>
  <c r="CL18" i="8" s="1"/>
  <c r="BS9" i="8"/>
  <c r="CI9" i="8" s="1"/>
  <c r="CL9" i="8" s="1"/>
  <c r="BS12" i="8"/>
  <c r="CI12" i="8" s="1"/>
  <c r="CL12" i="8" s="1"/>
  <c r="BS15" i="8"/>
  <c r="CI15" i="8" s="1"/>
  <c r="CL15" i="8" s="1"/>
  <c r="BS11" i="8"/>
  <c r="CI11" i="8" s="1"/>
  <c r="CL11" i="8" s="1"/>
  <c r="BS10" i="8"/>
  <c r="CI10" i="8" s="1"/>
  <c r="CL10" i="8" s="1"/>
  <c r="BS20" i="8"/>
  <c r="CI20" i="8" s="1"/>
  <c r="CL20" i="8" s="1"/>
  <c r="BS23" i="8"/>
  <c r="CI23" i="8" s="1"/>
  <c r="CL23" i="8" s="1"/>
  <c r="BS21" i="8"/>
  <c r="CI21" i="8" s="1"/>
  <c r="CL21" i="8" s="1"/>
  <c r="BS25" i="8"/>
  <c r="CI25" i="8" s="1"/>
  <c r="CL25" i="8" s="1"/>
  <c r="CL7" i="8"/>
  <c r="CI22" i="8"/>
  <c r="CL22" i="8" s="1"/>
  <c r="CO13" i="8" l="1"/>
  <c r="CR13" i="8" s="1"/>
  <c r="CO18" i="8"/>
  <c r="CR18" i="8" s="1"/>
  <c r="CO24" i="8"/>
  <c r="CR24" i="8" s="1"/>
  <c r="CO11" i="8"/>
  <c r="CR11" i="8" s="1"/>
  <c r="CO10" i="8"/>
  <c r="CR10" i="8" s="1"/>
  <c r="CO7" i="8"/>
  <c r="CR7" i="8" s="1"/>
  <c r="CO23" i="8"/>
  <c r="CR23" i="8" s="1"/>
  <c r="CO14" i="8"/>
  <c r="CR14" i="8" s="1"/>
  <c r="CO12" i="8"/>
  <c r="CR12" i="8" s="1"/>
  <c r="CO22" i="8"/>
  <c r="CR22" i="8" s="1"/>
  <c r="CO17" i="8"/>
  <c r="CR17" i="8" s="1"/>
  <c r="CO25" i="8"/>
  <c r="CR25" i="8" s="1"/>
  <c r="CO9" i="8"/>
  <c r="CR9" i="8" s="1"/>
  <c r="CO19" i="8"/>
  <c r="CR19" i="8" s="1"/>
  <c r="CO21" i="8"/>
  <c r="CR21" i="8" s="1"/>
  <c r="CO8" i="8"/>
  <c r="CR8" i="8" s="1"/>
  <c r="CO15" i="8"/>
  <c r="CR15" i="8" s="1"/>
  <c r="CO16" i="8"/>
  <c r="CR16" i="8" s="1"/>
  <c r="CO6" i="8"/>
  <c r="CR6" i="8" s="1"/>
  <c r="CO20" i="8"/>
  <c r="CR20" i="8" s="1"/>
  <c r="C9" i="8" l="1"/>
  <c r="J10" i="8"/>
  <c r="J24" i="8" l="1"/>
  <c r="F24" i="8"/>
  <c r="K24" i="8" s="1"/>
  <c r="F25" i="8"/>
  <c r="K25" i="8" s="1"/>
  <c r="J25" i="8"/>
  <c r="J16" i="8"/>
  <c r="J21" i="8"/>
  <c r="F7" i="8"/>
  <c r="K7" i="8" s="1"/>
  <c r="F18" i="8"/>
  <c r="K18" i="8" s="1"/>
  <c r="J15" i="8"/>
  <c r="J6" i="8"/>
  <c r="F19" i="8"/>
  <c r="K19" i="8" s="1"/>
  <c r="F22" i="8"/>
  <c r="K22" i="8" s="1"/>
  <c r="J17" i="8"/>
  <c r="F16" i="8"/>
  <c r="K16" i="8" s="1"/>
  <c r="F15" i="8"/>
  <c r="K15" i="8" s="1"/>
  <c r="J19" i="8"/>
  <c r="F20" i="8"/>
  <c r="K20" i="8" s="1"/>
  <c r="J12" i="8"/>
  <c r="F8" i="8"/>
  <c r="K8" i="8" s="1"/>
  <c r="J9" i="8"/>
  <c r="F23" i="8"/>
  <c r="K23" i="8" s="1"/>
  <c r="J20" i="8"/>
  <c r="F9" i="8"/>
  <c r="K9" i="8" s="1"/>
  <c r="J22" i="8"/>
  <c r="F14" i="8"/>
  <c r="K14" i="8" s="1"/>
  <c r="F10" i="8"/>
  <c r="K10" i="8" s="1"/>
  <c r="F11" i="8"/>
  <c r="K11" i="8" s="1"/>
  <c r="F12" i="8"/>
  <c r="K12" i="8" s="1"/>
  <c r="J11" i="8"/>
  <c r="F21" i="8"/>
  <c r="K21" i="8" s="1"/>
  <c r="J23" i="8"/>
  <c r="F13" i="8"/>
  <c r="K13" i="8" s="1"/>
  <c r="J7" i="8"/>
  <c r="J18" i="8"/>
  <c r="J13" i="8"/>
  <c r="F17" i="8"/>
  <c r="K17" i="8" s="1"/>
  <c r="J8" i="8"/>
  <c r="F6" i="8"/>
  <c r="K6" i="8" s="1"/>
  <c r="J14" i="8"/>
</calcChain>
</file>

<file path=xl/sharedStrings.xml><?xml version="1.0" encoding="utf-8"?>
<sst xmlns="http://schemas.openxmlformats.org/spreadsheetml/2006/main" count="731" uniqueCount="105">
  <si>
    <t>Posição</t>
  </si>
  <si>
    <t>Times</t>
  </si>
  <si>
    <t>Jogos</t>
  </si>
  <si>
    <t>Vitorias</t>
  </si>
  <si>
    <t>Empates</t>
  </si>
  <si>
    <t>Derrotas</t>
  </si>
  <si>
    <t>Gols Pró</t>
  </si>
  <si>
    <t>Gols Cont.</t>
  </si>
  <si>
    <t>Saldo</t>
  </si>
  <si>
    <t>Pontos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</si>
  <si>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</si>
  <si>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</si>
  <si>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</si>
  <si>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</si>
  <si>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</si>
  <si>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</si>
  <si>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</si>
  <si>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</si>
  <si>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</si>
  <si>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ID_TIME</t>
  </si>
  <si>
    <t>x</t>
  </si>
  <si>
    <t>1º Rodada</t>
  </si>
  <si>
    <t>2º Rodada</t>
  </si>
  <si>
    <t>3º Rodada</t>
  </si>
  <si>
    <t>4º Rodada</t>
  </si>
  <si>
    <t>5º Rodada</t>
  </si>
  <si>
    <t>6º Rodada</t>
  </si>
  <si>
    <t>7º Rodada</t>
  </si>
  <si>
    <t>8º Rodada</t>
  </si>
  <si>
    <t>9º Rodada</t>
  </si>
  <si>
    <t>Maior</t>
  </si>
  <si>
    <t>Ordem Crescente</t>
  </si>
  <si>
    <t>Grupo A</t>
  </si>
  <si>
    <t>Grupo B</t>
  </si>
  <si>
    <t>QUARTAS DE FINAL</t>
  </si>
  <si>
    <t>SEMI FINAL</t>
  </si>
  <si>
    <t>FINAL</t>
  </si>
  <si>
    <t>1º FASE</t>
  </si>
  <si>
    <t>OITAVAS DE FINAL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</si>
  <si>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</si>
  <si>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</si>
  <si>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</si>
  <si>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</si>
  <si>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</si>
  <si>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</si>
  <si>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</si>
  <si>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</si>
  <si>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</si>
  <si>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 xml:space="preserve"> FINAL</t>
  </si>
  <si>
    <t>CLASSIFICAÇÃO GERAL - 1º Turno</t>
  </si>
  <si>
    <t>CLASSIFICAÇÃO GERAL - 2º Turno</t>
  </si>
  <si>
    <t>CLASSIFICAÇÃO GERAL</t>
  </si>
  <si>
    <t>Repescagem</t>
  </si>
  <si>
    <t>Quartas de Final</t>
  </si>
  <si>
    <t xml:space="preserve">      Semi - Final</t>
  </si>
  <si>
    <t>3º e 4º</t>
  </si>
  <si>
    <t>Campeão:</t>
  </si>
  <si>
    <t>Vice Campeão:</t>
  </si>
  <si>
    <t>Final</t>
  </si>
  <si>
    <t>Terceiro:</t>
  </si>
  <si>
    <t>Quarto:</t>
  </si>
  <si>
    <t>REPESCAGEM</t>
  </si>
  <si>
    <t>Repscagem</t>
  </si>
  <si>
    <t>Quartas</t>
  </si>
  <si>
    <t>Semi</t>
  </si>
  <si>
    <t>Ranking</t>
  </si>
  <si>
    <t>Uefa Cup</t>
  </si>
  <si>
    <t>10º Rodada</t>
  </si>
  <si>
    <t>Atl. De Madrid</t>
  </si>
  <si>
    <t>Juventus</t>
  </si>
  <si>
    <t>Arsenal</t>
  </si>
  <si>
    <t>Real Madrid</t>
  </si>
  <si>
    <t>Velência</t>
  </si>
  <si>
    <t>Man. United</t>
  </si>
  <si>
    <t>Man. City</t>
  </si>
  <si>
    <t>Chelsea</t>
  </si>
  <si>
    <t>Ajax</t>
  </si>
  <si>
    <t>Napoli</t>
  </si>
  <si>
    <t>Barcelona</t>
  </si>
  <si>
    <t>PSG</t>
  </si>
  <si>
    <t>Borussia</t>
  </si>
  <si>
    <t>Tottenham</t>
  </si>
  <si>
    <t>Liverpool</t>
  </si>
  <si>
    <t>Roma</t>
  </si>
  <si>
    <t>LXXXIII Campeonato Tatooleague</t>
  </si>
  <si>
    <t>Aprov.</t>
  </si>
  <si>
    <t>Time</t>
  </si>
  <si>
    <t>Quartas de Finais</t>
  </si>
  <si>
    <t>Nº</t>
  </si>
  <si>
    <t>ID</t>
  </si>
  <si>
    <t>Pontos Oitavas</t>
  </si>
  <si>
    <t>pontos 1 fase</t>
  </si>
  <si>
    <t>SEMI FINAIS</t>
  </si>
  <si>
    <t>atualizado</t>
  </si>
  <si>
    <t>3º e 4 º</t>
  </si>
  <si>
    <t>Pontos Semi</t>
  </si>
  <si>
    <t>ponto quartas</t>
  </si>
  <si>
    <t>FINAIS</t>
  </si>
  <si>
    <t>19º</t>
  </si>
  <si>
    <t>20º</t>
  </si>
  <si>
    <t>B. Leverkusen</t>
  </si>
  <si>
    <t>B. München</t>
  </si>
  <si>
    <t>RB Leipzig</t>
  </si>
  <si>
    <t>Internazionale</t>
  </si>
  <si>
    <t>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</si>
</sst>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8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1"/>
      <name val="Calibri"/>
      <family val="2"/>
      <scheme val="minor"/>
    </font>
    <font>
      <b/>
      <sz val="10"/>
      <color theme="1" tint="0.499984740745262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36"/>
      <name val="Calibri"/>
      <family val="2"/>
    </font>
    <font>
      <sz val="36"/>
      <name val="Calibri"/>
      <family val="2"/>
    </font>
    <font>
      <b/>
      <sz val="18"/>
      <name val="Comic Sans MS"/>
      <family val="4"/>
    </font>
    <font>
      <b/>
      <sz val="14"/>
      <name val="Comic Sans MS"/>
      <family val="4"/>
    </font>
    <font>
      <sz val="12"/>
      <color theme="1"/>
      <name val="Arial"/>
      <family val="2"/>
    </font>
    <font>
      <sz val="11"/>
      <color theme="0"/>
      <name val="Calibri"/>
      <family val="2"/>
      <scheme val="minor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theme="0"/>
      <name val="Arial"/>
      <family val="2"/>
    </font>
    <font>
      <b/>
      <sz val="8"/>
      <color theme="0"/>
      <name val="Arial"/>
      <family val="2"/>
    </font>
    <font>
      <b/>
      <sz val="10"/>
      <color theme="0" tint="-4.9989318521683403E-2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1E7E0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247E0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5" fillId="0" borderId="0"/>
    <xf numFmtId="0" fontId="1" fillId="0" borderId="0"/>
  </cellStyleXfs>
  <cellXfs count="265">
    <xf numFmtId="0" fontId="0" fillId="0" borderId="0" xfId="0"/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NumberFormat="1" applyFont="1" applyFill="1" applyBorder="1" applyAlignment="1" applyProtection="1">
      <alignment horizontal="center"/>
      <protection hidden="1"/>
    </xf>
    <xf numFmtId="0" fontId="3" fillId="8" borderId="1" xfId="1" applyFont="1" applyFill="1" applyBorder="1" applyAlignment="1" applyProtection="1">
      <alignment horizontal="center" vertical="center"/>
      <protection hidden="1"/>
    </xf>
    <xf numFmtId="0" fontId="7" fillId="0" borderId="0" xfId="0" applyFont="1" applyAlignment="1">
      <alignment horizontal="center" vertical="center"/>
    </xf>
    <xf numFmtId="0" fontId="2" fillId="0" borderId="0" xfId="1"/>
    <xf numFmtId="0" fontId="3" fillId="0" borderId="0" xfId="1" applyFont="1" applyProtection="1">
      <protection hidden="1"/>
    </xf>
    <xf numFmtId="0" fontId="3" fillId="0" borderId="0" xfId="1" applyFont="1" applyBorder="1" applyProtection="1">
      <protection hidden="1"/>
    </xf>
    <xf numFmtId="0" fontId="3" fillId="0" borderId="0" xfId="1" applyFont="1" applyBorder="1" applyAlignment="1" applyProtection="1">
      <alignment horizontal="center"/>
      <protection hidden="1"/>
    </xf>
    <xf numFmtId="0" fontId="3" fillId="0" borderId="2" xfId="1" applyFont="1" applyBorder="1" applyAlignment="1" applyProtection="1">
      <alignment horizontal="center"/>
      <protection hidden="1"/>
    </xf>
    <xf numFmtId="0" fontId="3" fillId="2" borderId="1" xfId="1" applyFont="1" applyFill="1" applyBorder="1" applyAlignment="1" applyProtection="1">
      <alignment horizontal="center" vertical="center"/>
      <protection hidden="1"/>
    </xf>
    <xf numFmtId="0" fontId="4" fillId="3" borderId="1" xfId="1" applyFont="1" applyFill="1" applyBorder="1" applyAlignment="1" applyProtection="1">
      <alignment horizontal="center" vertical="center"/>
      <protection hidden="1"/>
    </xf>
    <xf numFmtId="0" fontId="3" fillId="0" borderId="1" xfId="1" applyFont="1" applyFill="1" applyBorder="1" applyAlignment="1" applyProtection="1">
      <alignment horizontal="center" vertical="center"/>
      <protection hidden="1"/>
    </xf>
    <xf numFmtId="0" fontId="3" fillId="2" borderId="0" xfId="1" applyFont="1" applyFill="1" applyBorder="1" applyAlignment="1" applyProtection="1">
      <alignment horizontal="center" vertical="center"/>
      <protection hidden="1"/>
    </xf>
    <xf numFmtId="0" fontId="4" fillId="3" borderId="0" xfId="1" applyFont="1" applyFill="1" applyBorder="1" applyAlignment="1" applyProtection="1">
      <alignment horizontal="center" vertical="center"/>
      <protection hidden="1"/>
    </xf>
    <xf numFmtId="1" fontId="3" fillId="0" borderId="0" xfId="1" applyNumberFormat="1" applyFont="1" applyFill="1" applyBorder="1" applyAlignment="1" applyProtection="1">
      <alignment horizontal="center" vertical="center"/>
      <protection hidden="1"/>
    </xf>
    <xf numFmtId="0" fontId="3" fillId="0" borderId="0" xfId="1" applyFont="1" applyFill="1" applyBorder="1" applyAlignment="1" applyProtection="1">
      <alignment horizontal="center" vertical="center"/>
      <protection hidden="1"/>
    </xf>
    <xf numFmtId="0" fontId="2" fillId="0" borderId="0" xfId="1" applyBorder="1" applyProtection="1"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3" fillId="9" borderId="1" xfId="1" applyFont="1" applyFill="1" applyBorder="1" applyAlignment="1" applyProtection="1">
      <alignment horizontal="center" vertical="center"/>
      <protection hidden="1"/>
    </xf>
    <xf numFmtId="0" fontId="2" fillId="0" borderId="0" xfId="1" applyProtection="1"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3" fillId="0" borderId="4" xfId="1" applyFont="1" applyFill="1" applyBorder="1" applyAlignment="1" applyProtection="1">
      <alignment horizontal="center" vertical="center"/>
      <protection hidden="1"/>
    </xf>
    <xf numFmtId="0" fontId="2" fillId="0" borderId="0" xfId="1" applyFill="1" applyProtection="1">
      <protection hidden="1"/>
    </xf>
    <xf numFmtId="0" fontId="2" fillId="0" borderId="0" xfId="1" applyFill="1" applyBorder="1" applyProtection="1">
      <protection hidden="1"/>
    </xf>
    <xf numFmtId="0" fontId="2" fillId="0" borderId="0" xfId="1" applyAlignment="1" applyProtection="1">
      <alignment horizontal="center"/>
      <protection hidden="1"/>
    </xf>
    <xf numFmtId="0" fontId="0" fillId="0" borderId="0" xfId="0"/>
    <xf numFmtId="0" fontId="6" fillId="5" borderId="1" xfId="0" applyFont="1" applyFill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6" fillId="6" borderId="1" xfId="0" applyFont="1" applyFill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7" fillId="0" borderId="0" xfId="1" applyFont="1" applyProtection="1">
      <protection hidden="1"/>
    </xf>
    <xf numFmtId="0" fontId="7" fillId="0" borderId="0" xfId="1" applyFont="1" applyBorder="1" applyProtection="1">
      <protection hidden="1"/>
    </xf>
    <xf numFmtId="0" fontId="7" fillId="8" borderId="0" xfId="1" applyFont="1" applyFill="1" applyProtection="1">
      <protection hidden="1"/>
    </xf>
    <xf numFmtId="0" fontId="7" fillId="0" borderId="0" xfId="1" applyFont="1" applyAlignment="1" applyProtection="1">
      <alignment horizontal="center"/>
      <protection hidden="1"/>
    </xf>
    <xf numFmtId="0" fontId="7" fillId="0" borderId="1" xfId="1" applyFont="1" applyBorder="1" applyAlignment="1" applyProtection="1">
      <alignment horizontal="center"/>
      <protection hidden="1"/>
    </xf>
    <xf numFmtId="0" fontId="7" fillId="12" borderId="1" xfId="1" applyFont="1" applyFill="1" applyBorder="1" applyAlignment="1" applyProtection="1">
      <alignment horizontal="center"/>
      <protection hidden="1"/>
    </xf>
    <xf numFmtId="0" fontId="7" fillId="12" borderId="1" xfId="1" applyFont="1" applyFill="1" applyBorder="1" applyAlignment="1" applyProtection="1">
      <alignment horizontal="center" wrapText="1"/>
      <protection hidden="1"/>
    </xf>
    <xf numFmtId="0" fontId="7" fillId="8" borderId="9" xfId="1" applyFont="1" applyFill="1" applyBorder="1" applyAlignment="1" applyProtection="1">
      <alignment horizontal="center"/>
      <protection hidden="1"/>
    </xf>
    <xf numFmtId="0" fontId="7" fillId="8" borderId="0" xfId="1" applyFont="1" applyFill="1" applyAlignment="1" applyProtection="1">
      <alignment horizontal="center"/>
      <protection hidden="1"/>
    </xf>
    <xf numFmtId="0" fontId="3" fillId="0" borderId="0" xfId="1" applyFont="1" applyProtection="1">
      <protection hidden="1"/>
    </xf>
    <xf numFmtId="0" fontId="7" fillId="0" borderId="0" xfId="1" applyFont="1" applyAlignment="1" applyProtection="1">
      <alignment horizontal="center" vertical="center"/>
      <protection hidden="1"/>
    </xf>
    <xf numFmtId="0" fontId="7" fillId="0" borderId="0" xfId="1" applyFont="1" applyBorder="1" applyAlignment="1" applyProtection="1">
      <alignment horizontal="center" vertical="center"/>
      <protection hidden="1"/>
    </xf>
    <xf numFmtId="0" fontId="7" fillId="0" borderId="9" xfId="1" applyFont="1" applyFill="1" applyBorder="1" applyAlignment="1" applyProtection="1">
      <alignment horizontal="center" vertical="center"/>
      <protection hidden="1"/>
    </xf>
    <xf numFmtId="0" fontId="15" fillId="0" borderId="0" xfId="1" applyFont="1" applyAlignment="1" applyProtection="1">
      <alignment horizontal="center"/>
      <protection hidden="1"/>
    </xf>
    <xf numFmtId="0" fontId="7" fillId="4" borderId="1" xfId="1" applyFont="1" applyFill="1" applyBorder="1" applyAlignment="1" applyProtection="1">
      <alignment horizontal="center"/>
      <protection hidden="1"/>
    </xf>
    <xf numFmtId="0" fontId="7" fillId="12" borderId="1" xfId="1" applyFont="1" applyFill="1" applyBorder="1" applyAlignment="1" applyProtection="1">
      <alignment horizontal="center" vertical="center" wrapText="1"/>
      <protection hidden="1"/>
    </xf>
    <xf numFmtId="0" fontId="7" fillId="8" borderId="0" xfId="0" applyFont="1" applyFill="1" applyBorder="1" applyAlignment="1" applyProtection="1">
      <alignment horizontal="center"/>
      <protection hidden="1"/>
    </xf>
    <xf numFmtId="0" fontId="7" fillId="0" borderId="0" xfId="2" applyFont="1" applyProtection="1">
      <protection hidden="1"/>
    </xf>
    <xf numFmtId="0" fontId="3" fillId="0" borderId="0" xfId="2" applyFont="1" applyBorder="1" applyProtection="1">
      <protection hidden="1"/>
    </xf>
    <xf numFmtId="0" fontId="5" fillId="0" borderId="0" xfId="2" applyFont="1" applyProtection="1">
      <protection hidden="1"/>
    </xf>
    <xf numFmtId="0" fontId="5" fillId="0" borderId="0" xfId="2" applyFont="1" applyFill="1" applyBorder="1" applyProtection="1">
      <protection hidden="1"/>
    </xf>
    <xf numFmtId="0" fontId="3" fillId="0" borderId="0" xfId="2" applyFont="1" applyFill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3" fillId="0" borderId="0" xfId="2" applyFont="1" applyProtection="1">
      <protection hidden="1"/>
    </xf>
    <xf numFmtId="0" fontId="3" fillId="0" borderId="0" xfId="2" applyFont="1" applyBorder="1" applyAlignment="1" applyProtection="1">
      <alignment horizontal="center"/>
      <protection hidden="1"/>
    </xf>
    <xf numFmtId="0" fontId="3" fillId="0" borderId="2" xfId="2" applyFont="1" applyBorder="1" applyAlignment="1" applyProtection="1">
      <alignment horizontal="center"/>
      <protection hidden="1"/>
    </xf>
    <xf numFmtId="0" fontId="4" fillId="3" borderId="1" xfId="2" applyFont="1" applyFill="1" applyBorder="1" applyAlignment="1" applyProtection="1">
      <alignment horizontal="center" vertical="center"/>
      <protection hidden="1"/>
    </xf>
    <xf numFmtId="0" fontId="3" fillId="0" borderId="1" xfId="2" applyFont="1" applyFill="1" applyBorder="1" applyAlignment="1" applyProtection="1">
      <alignment horizontal="center" vertical="center"/>
      <protection hidden="1"/>
    </xf>
    <xf numFmtId="0" fontId="3" fillId="2" borderId="1" xfId="2" applyFont="1" applyFill="1" applyBorder="1" applyAlignment="1" applyProtection="1">
      <alignment horizontal="center" vertical="center"/>
      <protection hidden="1"/>
    </xf>
    <xf numFmtId="0" fontId="3" fillId="3" borderId="1" xfId="2" applyFont="1" applyFill="1" applyBorder="1" applyAlignment="1" applyProtection="1">
      <alignment horizontal="center" vertical="center"/>
      <protection hidden="1"/>
    </xf>
    <xf numFmtId="0" fontId="3" fillId="2" borderId="0" xfId="2" applyFont="1" applyFill="1" applyBorder="1" applyAlignment="1" applyProtection="1">
      <alignment horizontal="center" vertical="center"/>
      <protection hidden="1"/>
    </xf>
    <xf numFmtId="0" fontId="3" fillId="3" borderId="0" xfId="2" applyFont="1" applyFill="1" applyBorder="1" applyAlignment="1" applyProtection="1">
      <alignment horizontal="center" vertical="center"/>
      <protection hidden="1"/>
    </xf>
    <xf numFmtId="0" fontId="3" fillId="9" borderId="1" xfId="2" applyFont="1" applyFill="1" applyBorder="1" applyAlignment="1" applyProtection="1">
      <alignment horizontal="center" vertical="center"/>
      <protection hidden="1"/>
    </xf>
    <xf numFmtId="1" fontId="3" fillId="0" borderId="0" xfId="2" applyNumberFormat="1" applyFont="1" applyFill="1" applyBorder="1" applyAlignment="1" applyProtection="1">
      <alignment horizontal="center" vertical="center"/>
      <protection hidden="1"/>
    </xf>
    <xf numFmtId="0" fontId="3" fillId="0" borderId="0" xfId="2" applyFont="1" applyFill="1" applyBorder="1" applyAlignment="1" applyProtection="1">
      <alignment horizontal="center" vertical="center"/>
      <protection hidden="1"/>
    </xf>
    <xf numFmtId="0" fontId="5" fillId="0" borderId="0" xfId="2" applyFont="1" applyFill="1" applyProtection="1">
      <protection hidden="1"/>
    </xf>
    <xf numFmtId="0" fontId="6" fillId="3" borderId="1" xfId="2" applyFont="1" applyFill="1" applyBorder="1" applyAlignment="1" applyProtection="1">
      <alignment horizontal="center" vertical="center"/>
      <protection hidden="1"/>
    </xf>
    <xf numFmtId="0" fontId="5" fillId="0" borderId="0" xfId="2" applyFont="1" applyBorder="1" applyProtection="1">
      <protection hidden="1"/>
    </xf>
    <xf numFmtId="0" fontId="5" fillId="0" borderId="0" xfId="2" applyProtection="1">
      <protection hidden="1"/>
    </xf>
    <xf numFmtId="0" fontId="5" fillId="0" borderId="0" xfId="2" applyBorder="1" applyProtection="1">
      <protection hidden="1"/>
    </xf>
    <xf numFmtId="0" fontId="5" fillId="0" borderId="0" xfId="2" applyAlignment="1" applyProtection="1">
      <alignment horizontal="center"/>
      <protection hidden="1"/>
    </xf>
    <xf numFmtId="0" fontId="5" fillId="0" borderId="0" xfId="2" applyFill="1" applyBorder="1" applyProtection="1">
      <protection hidden="1"/>
    </xf>
    <xf numFmtId="0" fontId="3" fillId="0" borderId="1" xfId="2" applyFont="1" applyBorder="1" applyAlignment="1" applyProtection="1">
      <alignment horizontal="center"/>
      <protection hidden="1"/>
    </xf>
    <xf numFmtId="0" fontId="7" fillId="0" borderId="0" xfId="2" applyFont="1" applyBorder="1" applyAlignment="1" applyProtection="1">
      <alignment horizontal="center"/>
      <protection hidden="1"/>
    </xf>
    <xf numFmtId="0" fontId="8" fillId="0" borderId="0" xfId="2" applyFont="1" applyFill="1" applyBorder="1" applyAlignment="1" applyProtection="1">
      <alignment horizontal="center"/>
      <protection hidden="1"/>
    </xf>
    <xf numFmtId="0" fontId="5" fillId="0" borderId="0" xfId="2" applyFill="1" applyProtection="1">
      <protection hidden="1"/>
    </xf>
    <xf numFmtId="0" fontId="3" fillId="8" borderId="1" xfId="2" applyFont="1" applyFill="1" applyBorder="1" applyAlignment="1" applyProtection="1">
      <alignment horizontal="center" vertical="center"/>
      <protection hidden="1"/>
    </xf>
    <xf numFmtId="0" fontId="15" fillId="0" borderId="0" xfId="1" applyFont="1" applyProtection="1">
      <protection hidden="1"/>
    </xf>
    <xf numFmtId="0" fontId="0" fillId="0" borderId="0" xfId="0" applyProtection="1">
      <protection hidden="1"/>
    </xf>
    <xf numFmtId="0" fontId="0" fillId="0" borderId="0" xfId="0" applyFill="1" applyBorder="1" applyProtection="1">
      <protection hidden="1"/>
    </xf>
    <xf numFmtId="0" fontId="14" fillId="0" borderId="0" xfId="1" applyFont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0" fontId="3" fillId="0" borderId="0" xfId="0" applyFont="1" applyFill="1" applyProtection="1">
      <protection hidden="1"/>
    </xf>
    <xf numFmtId="0" fontId="21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14" fontId="3" fillId="0" borderId="0" xfId="0" applyNumberFormat="1" applyFont="1" applyProtection="1">
      <protection hidden="1"/>
    </xf>
    <xf numFmtId="0" fontId="6" fillId="10" borderId="1" xfId="1" applyFont="1" applyFill="1" applyBorder="1" applyAlignment="1" applyProtection="1">
      <alignment horizontal="center" vertical="center"/>
      <protection hidden="1"/>
    </xf>
    <xf numFmtId="0" fontId="6" fillId="15" borderId="1" xfId="1" applyFont="1" applyFill="1" applyBorder="1" applyAlignment="1" applyProtection="1">
      <alignment horizontal="center" vertical="center"/>
      <protection hidden="1"/>
    </xf>
    <xf numFmtId="0" fontId="6" fillId="5" borderId="1" xfId="1" applyFont="1" applyFill="1" applyBorder="1" applyAlignment="1" applyProtection="1">
      <alignment horizontal="center" vertical="center"/>
      <protection hidden="1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6" fillId="16" borderId="1" xfId="1" applyFont="1" applyFill="1" applyBorder="1" applyAlignment="1" applyProtection="1">
      <alignment horizontal="center" vertic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7" fillId="7" borderId="1" xfId="0" applyFont="1" applyFill="1" applyBorder="1" applyAlignment="1" applyProtection="1">
      <alignment horizontal="center" vertical="center"/>
      <protection hidden="1"/>
    </xf>
    <xf numFmtId="0" fontId="7" fillId="0" borderId="0" xfId="1" applyFont="1" applyFill="1" applyBorder="1" applyProtection="1">
      <protection hidden="1"/>
    </xf>
    <xf numFmtId="0" fontId="7" fillId="0" borderId="0" xfId="1" applyFont="1" applyFill="1" applyBorder="1" applyAlignment="1" applyProtection="1">
      <alignment horizontal="left" vertical="center"/>
      <protection hidden="1"/>
    </xf>
    <xf numFmtId="0" fontId="12" fillId="0" borderId="0" xfId="1" applyFont="1" applyBorder="1" applyAlignment="1" applyProtection="1">
      <alignment horizontal="center" vertical="center"/>
      <protection hidden="1"/>
    </xf>
    <xf numFmtId="0" fontId="12" fillId="11" borderId="0" xfId="1" applyFont="1" applyFill="1" applyBorder="1" applyAlignment="1" applyProtection="1">
      <alignment horizontal="center" wrapText="1"/>
      <protection hidden="1"/>
    </xf>
    <xf numFmtId="0" fontId="7" fillId="11" borderId="0" xfId="1" applyFont="1" applyFill="1" applyBorder="1" applyAlignment="1" applyProtection="1">
      <alignment horizontal="center" wrapText="1"/>
      <protection hidden="1"/>
    </xf>
    <xf numFmtId="0" fontId="14" fillId="0" borderId="1" xfId="2" applyFont="1" applyBorder="1" applyAlignment="1" applyProtection="1">
      <alignment horizontal="center" vertical="center"/>
      <protection hidden="1"/>
    </xf>
    <xf numFmtId="0" fontId="7" fillId="4" borderId="10" xfId="1" applyFont="1" applyFill="1" applyBorder="1" applyAlignment="1" applyProtection="1">
      <alignment horizontal="center"/>
      <protection hidden="1"/>
    </xf>
    <xf numFmtId="0" fontId="7" fillId="4" borderId="9" xfId="1" applyFont="1" applyFill="1" applyBorder="1" applyAlignment="1" applyProtection="1">
      <alignment horizontal="center"/>
      <protection hidden="1"/>
    </xf>
    <xf numFmtId="0" fontId="7" fillId="4" borderId="9" xfId="1" applyFont="1" applyFill="1" applyBorder="1" applyProtection="1">
      <protection hidden="1"/>
    </xf>
    <xf numFmtId="0" fontId="7" fillId="4" borderId="11" xfId="1" applyFont="1" applyFill="1" applyBorder="1" applyAlignment="1" applyProtection="1">
      <alignment horizontal="center"/>
      <protection hidden="1"/>
    </xf>
    <xf numFmtId="0" fontId="7" fillId="4" borderId="4" xfId="1" applyFont="1" applyFill="1" applyBorder="1" applyAlignment="1" applyProtection="1">
      <alignment horizontal="left"/>
      <protection hidden="1"/>
    </xf>
    <xf numFmtId="0" fontId="7" fillId="4" borderId="0" xfId="1" applyFont="1" applyFill="1" applyBorder="1" applyAlignment="1" applyProtection="1">
      <alignment horizontal="center"/>
      <protection hidden="1"/>
    </xf>
    <xf numFmtId="0" fontId="7" fillId="4" borderId="0" xfId="1" applyFont="1" applyFill="1" applyBorder="1" applyProtection="1">
      <protection hidden="1"/>
    </xf>
    <xf numFmtId="0" fontId="7" fillId="4" borderId="5" xfId="1" applyFont="1" applyFill="1" applyBorder="1" applyAlignment="1" applyProtection="1">
      <alignment horizontal="center"/>
      <protection hidden="1"/>
    </xf>
    <xf numFmtId="0" fontId="15" fillId="4" borderId="0" xfId="1" applyFont="1" applyFill="1" applyBorder="1" applyProtection="1">
      <protection hidden="1"/>
    </xf>
    <xf numFmtId="0" fontId="15" fillId="4" borderId="0" xfId="1" applyFont="1" applyFill="1" applyBorder="1" applyAlignment="1" applyProtection="1">
      <alignment horizontal="center"/>
      <protection hidden="1"/>
    </xf>
    <xf numFmtId="0" fontId="15" fillId="4" borderId="5" xfId="1" applyFont="1" applyFill="1" applyBorder="1" applyAlignment="1" applyProtection="1">
      <alignment horizontal="center"/>
      <protection hidden="1"/>
    </xf>
    <xf numFmtId="0" fontId="15" fillId="4" borderId="0" xfId="1" applyFont="1" applyFill="1" applyBorder="1" applyAlignment="1" applyProtection="1">
      <alignment horizontal="center" wrapText="1"/>
      <protection hidden="1"/>
    </xf>
    <xf numFmtId="0" fontId="7" fillId="4" borderId="4" xfId="1" applyFont="1" applyFill="1" applyBorder="1" applyAlignment="1" applyProtection="1">
      <alignment horizontal="center"/>
      <protection hidden="1"/>
    </xf>
    <xf numFmtId="0" fontId="7" fillId="4" borderId="13" xfId="1" applyFont="1" applyFill="1" applyBorder="1" applyAlignment="1" applyProtection="1">
      <alignment horizontal="center"/>
      <protection hidden="1"/>
    </xf>
    <xf numFmtId="0" fontId="7" fillId="4" borderId="6" xfId="1" applyFont="1" applyFill="1" applyBorder="1" applyAlignment="1" applyProtection="1">
      <alignment horizontal="center"/>
      <protection hidden="1"/>
    </xf>
    <xf numFmtId="0" fontId="7" fillId="4" borderId="6" xfId="1" applyFont="1" applyFill="1" applyBorder="1" applyProtection="1">
      <protection hidden="1"/>
    </xf>
    <xf numFmtId="0" fontId="7" fillId="4" borderId="12" xfId="1" applyFont="1" applyFill="1" applyBorder="1" applyAlignment="1" applyProtection="1">
      <alignment horizontal="center"/>
      <protection hidden="1"/>
    </xf>
    <xf numFmtId="0" fontId="7" fillId="0" borderId="0" xfId="2" applyFont="1" applyBorder="1" applyAlignment="1" applyProtection="1">
      <alignment horizontal="center" vertical="center"/>
      <protection hidden="1"/>
    </xf>
    <xf numFmtId="0" fontId="7" fillId="4" borderId="1" xfId="0" applyFont="1" applyFill="1" applyBorder="1" applyAlignment="1" applyProtection="1">
      <alignment horizontal="center" vertical="center"/>
      <protection hidden="1"/>
    </xf>
    <xf numFmtId="0" fontId="7" fillId="18" borderId="1" xfId="0" applyFont="1" applyFill="1" applyBorder="1" applyAlignment="1" applyProtection="1">
      <alignment horizontal="center" vertical="center"/>
      <protection hidden="1"/>
    </xf>
    <xf numFmtId="0" fontId="7" fillId="19" borderId="1" xfId="0" applyFont="1" applyFill="1" applyBorder="1" applyAlignment="1" applyProtection="1">
      <alignment horizontal="center" vertical="center"/>
      <protection hidden="1"/>
    </xf>
    <xf numFmtId="0" fontId="6" fillId="20" borderId="1" xfId="0" applyFont="1" applyFill="1" applyBorder="1" applyAlignment="1" applyProtection="1">
      <alignment horizontal="center" vertical="center"/>
      <protection hidden="1"/>
    </xf>
    <xf numFmtId="0" fontId="6" fillId="17" borderId="1" xfId="0" applyFont="1" applyFill="1" applyBorder="1" applyAlignment="1" applyProtection="1">
      <alignment horizontal="center" vertical="center"/>
      <protection hidden="1"/>
    </xf>
    <xf numFmtId="0" fontId="6" fillId="16" borderId="1" xfId="0" applyFont="1" applyFill="1" applyBorder="1" applyAlignment="1" applyProtection="1">
      <alignment horizontal="center" vertical="center"/>
      <protection hidden="1"/>
    </xf>
    <xf numFmtId="0" fontId="6" fillId="21" borderId="1" xfId="0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Border="1" applyAlignment="1" applyProtection="1">
      <alignment horizontal="right"/>
      <protection hidden="1"/>
    </xf>
    <xf numFmtId="0" fontId="7" fillId="0" borderId="3" xfId="0" applyFont="1" applyBorder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7" fillId="0" borderId="0" xfId="1" applyFont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3" fillId="0" borderId="0" xfId="1" applyFont="1" applyFill="1" applyBorder="1" applyAlignment="1" applyProtection="1">
      <alignment horizontal="center"/>
      <protection hidden="1"/>
    </xf>
    <xf numFmtId="0" fontId="6" fillId="0" borderId="0" xfId="1" applyFont="1" applyFill="1" applyBorder="1" applyAlignment="1" applyProtection="1">
      <alignment horizontal="center" vertical="center"/>
      <protection hidden="1"/>
    </xf>
    <xf numFmtId="0" fontId="0" fillId="0" borderId="0" xfId="0" applyFill="1" applyBorder="1" applyAlignment="1">
      <alignment horizontal="center" vertical="center"/>
    </xf>
    <xf numFmtId="10" fontId="7" fillId="0" borderId="1" xfId="1" applyNumberFormat="1" applyFont="1" applyFill="1" applyBorder="1" applyAlignment="1" applyProtection="1">
      <alignment horizontal="center" vertical="center"/>
      <protection hidden="1"/>
    </xf>
    <xf numFmtId="10" fontId="7" fillId="14" borderId="1" xfId="1" applyNumberFormat="1" applyFont="1" applyFill="1" applyBorder="1" applyAlignment="1" applyProtection="1">
      <alignment horizontal="center" vertical="center"/>
      <protection hidden="1"/>
    </xf>
    <xf numFmtId="0" fontId="6" fillId="22" borderId="1" xfId="0" applyFont="1" applyFill="1" applyBorder="1" applyAlignment="1" applyProtection="1">
      <alignment horizontal="center" vertical="center"/>
      <protection hidden="1"/>
    </xf>
    <xf numFmtId="0" fontId="3" fillId="13" borderId="1" xfId="1" applyFont="1" applyFill="1" applyBorder="1" applyAlignment="1" applyProtection="1">
      <alignment horizontal="center" vertical="center"/>
      <protection hidden="1"/>
    </xf>
    <xf numFmtId="0" fontId="6" fillId="23" borderId="14" xfId="0" applyFont="1" applyFill="1" applyBorder="1" applyAlignment="1" applyProtection="1">
      <alignment horizontal="center" vertical="center"/>
      <protection hidden="1"/>
    </xf>
    <xf numFmtId="0" fontId="6" fillId="23" borderId="1" xfId="0" applyFont="1" applyFill="1" applyBorder="1" applyAlignment="1" applyProtection="1">
      <alignment horizontal="center" vertical="center"/>
      <protection hidden="1"/>
    </xf>
    <xf numFmtId="0" fontId="0" fillId="0" borderId="0" xfId="0" applyFont="1"/>
    <xf numFmtId="0" fontId="6" fillId="6" borderId="1" xfId="1" applyFont="1" applyFill="1" applyBorder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/>
      <protection hidden="1"/>
    </xf>
    <xf numFmtId="0" fontId="27" fillId="0" borderId="0" xfId="0" applyFont="1" applyProtection="1">
      <protection hidden="1"/>
    </xf>
    <xf numFmtId="0" fontId="2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2" fillId="0" borderId="10" xfId="0" applyFont="1" applyBorder="1" applyAlignment="1" applyProtection="1">
      <alignment horizontal="center"/>
      <protection hidden="1"/>
    </xf>
    <xf numFmtId="0" fontId="2" fillId="0" borderId="9" xfId="0" applyFont="1" applyBorder="1" applyAlignment="1" applyProtection="1">
      <alignment horizontal="center"/>
      <protection hidden="1"/>
    </xf>
    <xf numFmtId="0" fontId="2" fillId="0" borderId="9" xfId="0" applyFont="1" applyBorder="1" applyProtection="1">
      <protection hidden="1"/>
    </xf>
    <xf numFmtId="0" fontId="2" fillId="0" borderId="11" xfId="0" applyFont="1" applyBorder="1" applyProtection="1">
      <protection hidden="1"/>
    </xf>
    <xf numFmtId="0" fontId="14" fillId="0" borderId="1" xfId="1" applyFont="1" applyBorder="1" applyAlignment="1" applyProtection="1">
      <alignment horizontal="center"/>
      <protection hidden="1"/>
    </xf>
    <xf numFmtId="0" fontId="14" fillId="0" borderId="15" xfId="1" applyFont="1" applyBorder="1" applyAlignment="1" applyProtection="1">
      <alignment horizontal="center"/>
      <protection hidden="1"/>
    </xf>
    <xf numFmtId="0" fontId="7" fillId="0" borderId="15" xfId="0" applyFont="1" applyBorder="1" applyAlignment="1" applyProtection="1">
      <alignment horizontal="center"/>
      <protection hidden="1"/>
    </xf>
    <xf numFmtId="0" fontId="7" fillId="0" borderId="9" xfId="1" applyFont="1" applyFill="1" applyBorder="1" applyAlignment="1" applyProtection="1">
      <alignment horizontal="center"/>
      <protection hidden="1"/>
    </xf>
    <xf numFmtId="0" fontId="7" fillId="0" borderId="0" xfId="1" applyFont="1" applyFill="1" applyBorder="1" applyAlignment="1" applyProtection="1">
      <alignment horizontal="center"/>
      <protection hidden="1"/>
    </xf>
    <xf numFmtId="0" fontId="7" fillId="0" borderId="0" xfId="1" applyFont="1" applyFill="1" applyBorder="1" applyAlignment="1" applyProtection="1">
      <alignment horizontal="center" vertical="center"/>
      <protection hidden="1"/>
    </xf>
    <xf numFmtId="0" fontId="14" fillId="0" borderId="0" xfId="1" applyFont="1" applyBorder="1" applyAlignment="1" applyProtection="1">
      <alignment horizontal="center"/>
      <protection hidden="1"/>
    </xf>
    <xf numFmtId="0" fontId="2" fillId="0" borderId="0" xfId="0" applyFont="1" applyBorder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4" fillId="0" borderId="0" xfId="1" applyFont="1" applyBorder="1" applyProtection="1"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Protection="1">
      <protection hidden="1"/>
    </xf>
    <xf numFmtId="0" fontId="14" fillId="0" borderId="0" xfId="2" applyFont="1" applyBorder="1" applyProtection="1">
      <protection hidden="1"/>
    </xf>
    <xf numFmtId="0" fontId="14" fillId="0" borderId="0" xfId="2" applyFont="1" applyBorder="1" applyAlignment="1" applyProtection="1">
      <alignment horizontal="center" vertical="center"/>
      <protection hidden="1"/>
    </xf>
    <xf numFmtId="0" fontId="14" fillId="0" borderId="0" xfId="2" applyFont="1" applyFill="1" applyBorder="1" applyAlignment="1" applyProtection="1">
      <alignment horizontal="center" vertical="center"/>
      <protection hidden="1"/>
    </xf>
    <xf numFmtId="0" fontId="7" fillId="0" borderId="15" xfId="1" applyFont="1" applyBorder="1" applyAlignment="1" applyProtection="1">
      <alignment horizontal="center"/>
      <protection hidden="1"/>
    </xf>
    <xf numFmtId="0" fontId="2" fillId="0" borderId="15" xfId="0" applyFont="1" applyBorder="1" applyAlignment="1" applyProtection="1">
      <alignment horizontal="center"/>
      <protection hidden="1"/>
    </xf>
    <xf numFmtId="0" fontId="14" fillId="0" borderId="9" xfId="1" applyFont="1" applyBorder="1" applyAlignment="1" applyProtection="1">
      <alignment horizontal="center"/>
      <protection hidden="1"/>
    </xf>
    <xf numFmtId="0" fontId="7" fillId="0" borderId="9" xfId="0" applyFont="1" applyBorder="1" applyAlignment="1" applyProtection="1">
      <alignment horizontal="center"/>
      <protection hidden="1"/>
    </xf>
    <xf numFmtId="0" fontId="7" fillId="0" borderId="4" xfId="1" applyFont="1" applyBorder="1" applyAlignment="1" applyProtection="1">
      <alignment horizontal="center"/>
      <protection hidden="1"/>
    </xf>
    <xf numFmtId="0" fontId="3" fillId="0" borderId="1" xfId="1" applyFont="1" applyBorder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14" fillId="0" borderId="1" xfId="0" applyFont="1" applyBorder="1" applyAlignment="1" applyProtection="1">
      <alignment horizontal="center" vertical="center"/>
      <protection hidden="1"/>
    </xf>
    <xf numFmtId="0" fontId="2" fillId="14" borderId="1" xfId="0" applyFont="1" applyFill="1" applyBorder="1" applyAlignment="1" applyProtection="1">
      <alignment horizontal="center" vertical="center"/>
      <protection hidden="1"/>
    </xf>
    <xf numFmtId="0" fontId="14" fillId="14" borderId="1" xfId="2" applyFont="1" applyFill="1" applyBorder="1" applyAlignment="1" applyProtection="1">
      <alignment horizontal="center" vertical="center"/>
      <protection hidden="1"/>
    </xf>
    <xf numFmtId="0" fontId="14" fillId="14" borderId="1" xfId="0" applyFont="1" applyFill="1" applyBorder="1" applyAlignment="1" applyProtection="1">
      <alignment horizontal="center" vertical="center"/>
      <protection hidden="1"/>
    </xf>
    <xf numFmtId="0" fontId="3" fillId="8" borderId="0" xfId="2" applyFont="1" applyFill="1" applyBorder="1" applyAlignment="1" applyProtection="1">
      <alignment horizontal="center" vertical="center"/>
      <protection hidden="1"/>
    </xf>
    <xf numFmtId="1" fontId="3" fillId="0" borderId="0" xfId="2" quotePrefix="1" applyNumberFormat="1" applyFont="1" applyFill="1" applyBorder="1" applyAlignment="1" applyProtection="1">
      <alignment horizontal="center" vertical="center"/>
      <protection hidden="1"/>
    </xf>
    <xf numFmtId="0" fontId="6" fillId="0" borderId="9" xfId="1" applyFont="1" applyBorder="1" applyAlignment="1" applyProtection="1">
      <alignment horizontal="center"/>
      <protection hidden="1"/>
    </xf>
    <xf numFmtId="0" fontId="6" fillId="0" borderId="0" xfId="1" applyFont="1" applyBorder="1" applyAlignment="1" applyProtection="1">
      <alignment horizontal="center"/>
      <protection hidden="1"/>
    </xf>
    <xf numFmtId="0" fontId="6" fillId="8" borderId="0" xfId="1" applyFont="1" applyFill="1" applyAlignment="1" applyProtection="1">
      <alignment horizontal="center"/>
      <protection hidden="1"/>
    </xf>
    <xf numFmtId="0" fontId="6" fillId="0" borderId="0" xfId="1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6" fillId="0" borderId="0" xfId="1" applyFont="1" applyProtection="1">
      <protection hidden="1"/>
    </xf>
    <xf numFmtId="0" fontId="29" fillId="0" borderId="0" xfId="1" applyFont="1" applyProtection="1">
      <protection hidden="1"/>
    </xf>
    <xf numFmtId="0" fontId="6" fillId="8" borderId="0" xfId="1" applyFont="1" applyFill="1" applyAlignment="1" applyProtection="1">
      <alignment horizontal="left"/>
      <protection hidden="1"/>
    </xf>
    <xf numFmtId="0" fontId="2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0" fontId="7" fillId="4" borderId="1" xfId="0" applyFont="1" applyFill="1" applyBorder="1" applyAlignment="1" applyProtection="1">
      <alignment horizontal="center"/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0" fillId="0" borderId="0" xfId="0" applyFill="1" applyBorder="1" applyAlignment="1"/>
    <xf numFmtId="0" fontId="17" fillId="0" borderId="0" xfId="0" applyFont="1" applyAlignment="1"/>
    <xf numFmtId="0" fontId="19" fillId="0" borderId="0" xfId="0" applyFont="1" applyAlignment="1" applyProtection="1">
      <alignment horizontal="center"/>
      <protection hidden="1"/>
    </xf>
    <xf numFmtId="0" fontId="20" fillId="0" borderId="0" xfId="0" applyFont="1" applyAlignment="1" applyProtection="1">
      <alignment horizontal="center"/>
      <protection hidden="1"/>
    </xf>
    <xf numFmtId="0" fontId="22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protection hidden="1"/>
    </xf>
    <xf numFmtId="0" fontId="0" fillId="0" borderId="0" xfId="0" applyAlignment="1"/>
    <xf numFmtId="0" fontId="13" fillId="0" borderId="0" xfId="0" applyFont="1" applyAlignment="1"/>
    <xf numFmtId="0" fontId="18" fillId="0" borderId="0" xfId="2" applyFont="1" applyBorder="1" applyAlignment="1" applyProtection="1">
      <alignment horizontal="left"/>
      <protection hidden="1"/>
    </xf>
    <xf numFmtId="0" fontId="16" fillId="0" borderId="0" xfId="2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1" fillId="0" borderId="0" xfId="0" applyFont="1" applyAlignment="1">
      <alignment horizontal="left"/>
    </xf>
    <xf numFmtId="14" fontId="3" fillId="0" borderId="0" xfId="0" applyNumberFormat="1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25" fillId="22" borderId="7" xfId="0" applyFont="1" applyFill="1" applyBorder="1" applyAlignment="1" applyProtection="1">
      <alignment horizontal="center" vertical="center"/>
      <protection hidden="1"/>
    </xf>
    <xf numFmtId="0" fontId="26" fillId="22" borderId="2" xfId="0" applyFont="1" applyFill="1" applyBorder="1" applyAlignment="1" applyProtection="1">
      <alignment horizontal="center" vertical="center"/>
      <protection hidden="1"/>
    </xf>
    <xf numFmtId="0" fontId="24" fillId="22" borderId="8" xfId="0" applyFont="1" applyFill="1" applyBorder="1" applyAlignment="1">
      <alignment horizontal="center" vertical="center"/>
    </xf>
    <xf numFmtId="0" fontId="25" fillId="23" borderId="7" xfId="0" applyFont="1" applyFill="1" applyBorder="1" applyAlignment="1" applyProtection="1">
      <alignment horizontal="center" vertical="center"/>
      <protection hidden="1"/>
    </xf>
    <xf numFmtId="0" fontId="26" fillId="23" borderId="2" xfId="0" applyFont="1" applyFill="1" applyBorder="1" applyAlignment="1" applyProtection="1">
      <alignment horizontal="center" vertical="center"/>
      <protection hidden="1"/>
    </xf>
    <xf numFmtId="0" fontId="24" fillId="23" borderId="8" xfId="0" applyFont="1" applyFill="1" applyBorder="1" applyAlignment="1">
      <alignment horizontal="center" vertical="center"/>
    </xf>
    <xf numFmtId="0" fontId="15" fillId="4" borderId="0" xfId="1" applyFont="1" applyFill="1" applyBorder="1" applyAlignment="1" applyProtection="1">
      <alignment horizontal="left" wrapText="1"/>
      <protection hidden="1"/>
    </xf>
    <xf numFmtId="0" fontId="23" fillId="0" borderId="0" xfId="1" applyFont="1" applyAlignment="1" applyProtection="1">
      <alignment horizontal="left"/>
      <protection hidden="1"/>
    </xf>
    <xf numFmtId="0" fontId="23" fillId="0" borderId="5" xfId="1" applyFont="1" applyBorder="1" applyAlignment="1" applyProtection="1">
      <alignment horizontal="left"/>
      <protection hidden="1"/>
    </xf>
    <xf numFmtId="0" fontId="10" fillId="0" borderId="0" xfId="0" applyFont="1" applyAlignment="1" applyProtection="1">
      <alignment horizontal="center"/>
      <protection hidden="1"/>
    </xf>
    <xf numFmtId="0" fontId="9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0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0" fontId="0" fillId="0" borderId="0" xfId="0" applyFont="1" applyFill="1" applyBorder="1" applyAlignment="1" applyProtection="1">
      <alignment horizontal="center"/>
      <protection hidden="1"/>
    </xf>
    <xf numFmtId="0" fontId="15" fillId="4" borderId="0" xfId="1" applyFont="1" applyFill="1" applyBorder="1" applyAlignment="1" applyProtection="1">
      <protection hidden="1"/>
    </xf>
    <xf numFmtId="0" fontId="23" fillId="0" borderId="0" xfId="1" applyFont="1" applyAlignment="1" applyProtection="1">
      <protection hidden="1"/>
    </xf>
    <xf numFmtId="0" fontId="23" fillId="0" borderId="5" xfId="1" applyFont="1" applyBorder="1" applyAlignment="1" applyProtection="1">
      <protection hidden="1"/>
    </xf>
    <xf numFmtId="0" fontId="2" fillId="0" borderId="6" xfId="0" applyFont="1" applyBorder="1" applyAlignment="1" applyProtection="1">
      <alignment horizontal="center"/>
      <protection hidden="1"/>
    </xf>
    <xf numFmtId="0" fontId="16" fillId="0" borderId="6" xfId="0" applyFont="1" applyBorder="1" applyAlignment="1" applyProtection="1"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2" fontId="2" fillId="0" borderId="5" xfId="0" applyNumberFormat="1" applyFont="1" applyBorder="1" applyProtection="1">
      <protection hidden="1"/>
    </xf>
    <xf numFmtId="2" fontId="7" fillId="0" borderId="1" xfId="0" applyNumberFormat="1" applyFont="1" applyBorder="1" applyAlignment="1" applyProtection="1">
      <alignment horizontal="center"/>
      <protection hidden="1"/>
    </xf>
    <xf numFmtId="2" fontId="7" fillId="0" borderId="15" xfId="0" applyNumberFormat="1" applyFont="1" applyBorder="1" applyAlignment="1" applyProtection="1">
      <alignment horizontal="center"/>
      <protection hidden="1"/>
    </xf>
    <xf numFmtId="1" fontId="7" fillId="0" borderId="1" xfId="0" applyNumberFormat="1" applyFont="1" applyBorder="1" applyAlignment="1" applyProtection="1">
      <alignment horizontal="center"/>
      <protection hidden="1"/>
    </xf>
    <xf numFmtId="2" fontId="14" fillId="14" borderId="1" xfId="0" applyNumberFormat="1" applyFont="1" applyFill="1" applyBorder="1" applyAlignment="1" applyProtection="1">
      <alignment horizontal="center" vertical="center"/>
      <protection hidden="1"/>
    </xf>
    <xf numFmtId="2" fontId="14" fillId="0" borderId="1" xfId="0" applyNumberFormat="1" applyFont="1" applyBorder="1" applyAlignment="1" applyProtection="1">
      <alignment horizontal="center" vertical="center"/>
      <protection hidden="1"/>
    </xf>
    <xf numFmtId="2" fontId="2" fillId="14" borderId="1" xfId="0" applyNumberFormat="1" applyFont="1" applyFill="1" applyBorder="1" applyAlignment="1" applyProtection="1">
      <alignment horizontal="center" vertical="center"/>
      <protection hidden="1"/>
    </xf>
    <xf numFmtId="2" fontId="2" fillId="8" borderId="1" xfId="0" applyNumberFormat="1" applyFont="1" applyFill="1" applyBorder="1" applyAlignment="1" applyProtection="1">
      <alignment horizontal="center" vertical="center"/>
      <protection hidden="1"/>
    </xf>
    <xf numFmtId="0" fontId="6" fillId="8" borderId="9" xfId="1" applyFont="1" applyFill="1" applyBorder="1" applyAlignment="1" applyProtection="1">
      <alignment horizontal="center"/>
      <protection hidden="1"/>
    </xf>
    <xf numFmtId="0" fontId="30" fillId="8" borderId="0" xfId="1" applyFont="1" applyFill="1" applyBorder="1" applyAlignment="1" applyProtection="1">
      <alignment horizontal="center" wrapText="1"/>
      <protection hidden="1"/>
    </xf>
    <xf numFmtId="0" fontId="6" fillId="8" borderId="0" xfId="1" applyFont="1" applyFill="1" applyBorder="1" applyAlignment="1" applyProtection="1">
      <alignment horizontal="center"/>
      <protection hidden="1"/>
    </xf>
    <xf numFmtId="0" fontId="6" fillId="8" borderId="0" xfId="1" applyFont="1" applyFill="1" applyProtection="1">
      <protection hidden="1"/>
    </xf>
    <xf numFmtId="0" fontId="6" fillId="8" borderId="0" xfId="1" applyFont="1" applyFill="1" applyBorder="1" applyProtection="1">
      <protection hidden="1"/>
    </xf>
    <xf numFmtId="0" fontId="6" fillId="0" borderId="0" xfId="1" applyFont="1" applyBorder="1" applyProtection="1">
      <protection hidden="1"/>
    </xf>
    <xf numFmtId="0" fontId="6" fillId="8" borderId="0" xfId="1" applyFont="1" applyFill="1" applyBorder="1" applyAlignment="1" applyProtection="1">
      <alignment horizontal="center" wrapText="1"/>
      <protection hidden="1"/>
    </xf>
    <xf numFmtId="0" fontId="6" fillId="8" borderId="9" xfId="1" applyFont="1" applyFill="1" applyBorder="1" applyAlignment="1" applyProtection="1">
      <alignment horizontal="center" wrapText="1"/>
      <protection hidden="1"/>
    </xf>
    <xf numFmtId="0" fontId="29" fillId="8" borderId="0" xfId="1" applyFont="1" applyFill="1" applyProtection="1">
      <protection hidden="1"/>
    </xf>
    <xf numFmtId="0" fontId="31" fillId="8" borderId="0" xfId="1" applyFont="1" applyFill="1" applyAlignment="1" applyProtection="1">
      <alignment horizontal="center"/>
      <protection hidden="1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39"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66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006600"/>
      <color rgb="FFFFFFFF"/>
      <color rgb="FF247E08"/>
      <color rgb="FF1E7E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1060</xdr:colOff>
      <xdr:row>33</xdr:row>
      <xdr:rowOff>61383</xdr:rowOff>
    </xdr:from>
    <xdr:to>
      <xdr:col>6</xdr:col>
      <xdr:colOff>51860</xdr:colOff>
      <xdr:row>34</xdr:row>
      <xdr:rowOff>90426</xdr:rowOff>
    </xdr:to>
    <xdr:pic>
      <xdr:nvPicPr>
        <xdr:cNvPr id="40" name="Imagem 1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960" y="7252758"/>
          <a:ext cx="2936875" cy="219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43</xdr:col>
      <xdr:colOff>485775</xdr:colOff>
      <xdr:row>1</xdr:row>
      <xdr:rowOff>514350</xdr:rowOff>
    </xdr:from>
    <xdr:to>
      <xdr:col>49</xdr:col>
      <xdr:colOff>590550</xdr:colOff>
      <xdr:row>2</xdr:row>
      <xdr:rowOff>28575</xdr:rowOff>
    </xdr:to>
    <xdr:pic>
      <xdr:nvPicPr>
        <xdr:cNvPr id="22" name="Picture 59" descr="LOGO_SITE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2575" y="733425"/>
          <a:ext cx="2419350" cy="10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590550</xdr:colOff>
      <xdr:row>0</xdr:row>
      <xdr:rowOff>209550</xdr:rowOff>
    </xdr:from>
    <xdr:to>
      <xdr:col>51</xdr:col>
      <xdr:colOff>457200</xdr:colOff>
      <xdr:row>1</xdr:row>
      <xdr:rowOff>457200</xdr:rowOff>
    </xdr:to>
    <xdr:pic>
      <xdr:nvPicPr>
        <xdr:cNvPr id="23" name="Imagem 1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209550"/>
          <a:ext cx="35052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46</xdr:row>
      <xdr:rowOff>114300</xdr:rowOff>
    </xdr:to>
    <xdr:sp macro="" textlink="">
      <xdr:nvSpPr>
        <xdr:cNvPr id="1026" name="AutoShape 2" descr="Resultado de imagem para federaÃ§ao nigeriana de futebol png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2390775" y="9477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46</xdr:row>
      <xdr:rowOff>114300</xdr:rowOff>
    </xdr:to>
    <xdr:sp macro="" textlink="">
      <xdr:nvSpPr>
        <xdr:cNvPr id="1027" name="AutoShape 3" descr="Resultado de imagem para federaÃ§ao nigeriana de futebol png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2390775" y="9477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76200</xdr:colOff>
      <xdr:row>36</xdr:row>
      <xdr:rowOff>76200</xdr:rowOff>
    </xdr:from>
    <xdr:to>
      <xdr:col>48</xdr:col>
      <xdr:colOff>370693</xdr:colOff>
      <xdr:row>65</xdr:row>
      <xdr:rowOff>14175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DB4360E2-2DA0-433F-BD3E-56BAE4FD9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6200" y="9401175"/>
          <a:ext cx="9590893" cy="547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O68"/>
  <sheetViews>
    <sheetView showGridLines="0" workbookViewId="0">
      <pane xSplit="28365" topLeftCell="M1"/>
      <selection activeCell="D9" sqref="D9"/>
      <selection pane="topRight" activeCell="AB1" sqref="AB1"/>
    </sheetView>
  </sheetViews>
  <sheetFormatPr defaultRowHeight="15" x14ac:dyDescent="0.25"/>
  <cols>
    <col min="3" max="3" width="14.85546875" bestFit="1" customWidth="1"/>
    <col min="13" max="16" width="9.140625" customWidth="1"/>
    <col min="17" max="17" width="15.42578125" customWidth="1"/>
    <col min="18" max="24" width="9.140625" customWidth="1"/>
    <col min="25" max="25" width="7.140625" customWidth="1"/>
    <col min="26" max="26" width="53.5703125" customWidth="1"/>
    <col min="27" max="38" width="9.140625" customWidth="1"/>
    <col min="39" max="39" width="13.5703125" customWidth="1"/>
    <col min="40" max="77" width="9.140625" customWidth="1"/>
    <col min="78" max="78" width="14.85546875" customWidth="1"/>
    <col min="79" max="87" width="9.140625" customWidth="1"/>
    <col min="88" max="88" width="12.42578125" customWidth="1"/>
    <col min="89" max="89" width="9.140625" customWidth="1"/>
    <col min="90" max="90" width="12.28515625" customWidth="1"/>
    <col min="91" max="154" width="9.140625" customWidth="1"/>
  </cols>
  <sheetData>
    <row r="2" spans="2:93" ht="30.75" customHeight="1" x14ac:dyDescent="0.35">
      <c r="B2" s="207" t="s">
        <v>49</v>
      </c>
      <c r="C2" s="207"/>
      <c r="D2" s="207"/>
      <c r="E2" s="207"/>
      <c r="F2" s="207"/>
      <c r="G2" s="207"/>
      <c r="H2" s="207"/>
      <c r="I2" s="207"/>
      <c r="J2" s="207"/>
      <c r="K2" s="207"/>
      <c r="L2" s="6"/>
      <c r="M2" s="6"/>
      <c r="N2" s="6"/>
      <c r="O2" s="6"/>
      <c r="P2" s="208" t="s">
        <v>37</v>
      </c>
      <c r="Q2" s="208"/>
      <c r="R2" s="208"/>
      <c r="S2" s="208"/>
      <c r="T2" s="208"/>
      <c r="U2" s="208"/>
      <c r="V2" s="208"/>
      <c r="W2" s="208"/>
      <c r="X2" s="208"/>
      <c r="Y2" s="208"/>
      <c r="Z2" s="6"/>
      <c r="AA2" s="207" t="s">
        <v>38</v>
      </c>
      <c r="AB2" s="209"/>
      <c r="AC2" s="209"/>
      <c r="AD2" s="209"/>
      <c r="AE2" s="209"/>
      <c r="AF2" s="209"/>
      <c r="AG2" s="209"/>
      <c r="AH2" s="209"/>
      <c r="AI2" s="209"/>
      <c r="AJ2" s="209"/>
      <c r="AK2" s="6"/>
      <c r="AL2" s="207" t="s">
        <v>34</v>
      </c>
      <c r="AM2" s="209"/>
      <c r="AN2" s="209"/>
      <c r="AO2" s="209"/>
      <c r="AP2" s="209"/>
      <c r="AQ2" s="209"/>
      <c r="AR2" s="209"/>
      <c r="AS2" s="209"/>
      <c r="AT2" s="209"/>
      <c r="AU2" s="209"/>
      <c r="AV2" s="6"/>
      <c r="AW2" s="207" t="s">
        <v>35</v>
      </c>
      <c r="AX2" s="209"/>
      <c r="AY2" s="209"/>
      <c r="AZ2" s="209"/>
      <c r="BA2" s="209"/>
      <c r="BB2" s="209"/>
      <c r="BC2" s="209"/>
      <c r="BD2" s="209"/>
      <c r="BE2" s="209"/>
      <c r="BF2" s="19"/>
      <c r="BG2" s="6"/>
      <c r="BH2" s="6"/>
      <c r="BI2" s="207" t="s">
        <v>36</v>
      </c>
      <c r="BJ2" s="207"/>
      <c r="BK2" s="207"/>
      <c r="BL2" s="207"/>
      <c r="BM2" s="207"/>
      <c r="BN2" s="207"/>
      <c r="BO2" s="207"/>
      <c r="BP2" s="207"/>
      <c r="BQ2" s="207"/>
      <c r="BR2" s="207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</row>
    <row r="3" spans="2:93" ht="23.25" x14ac:dyDescent="0.35">
      <c r="B3" s="22"/>
      <c r="C3" s="22"/>
      <c r="D3" s="22"/>
      <c r="E3" s="22"/>
      <c r="F3" s="22"/>
      <c r="G3" s="22"/>
      <c r="H3" s="22"/>
      <c r="I3" s="22"/>
      <c r="J3" s="22"/>
      <c r="K3" s="22"/>
      <c r="L3" s="6"/>
      <c r="M3" s="6"/>
      <c r="N3" s="6"/>
      <c r="O3" s="6"/>
      <c r="P3" s="22"/>
      <c r="Q3" s="22"/>
      <c r="R3" s="22"/>
      <c r="S3" s="22"/>
      <c r="T3" s="22"/>
      <c r="U3" s="22"/>
      <c r="V3" s="22"/>
      <c r="W3" s="22"/>
      <c r="X3" s="22"/>
      <c r="Y3" s="22"/>
      <c r="Z3" s="6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6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6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6"/>
      <c r="BH3" s="6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</row>
    <row r="4" spans="2:93" x14ac:dyDescent="0.25">
      <c r="B4" s="11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1" t="s">
        <v>8</v>
      </c>
      <c r="K4" s="12" t="s">
        <v>9</v>
      </c>
      <c r="L4" s="6"/>
      <c r="M4" s="6"/>
      <c r="N4" s="6"/>
      <c r="O4" s="6"/>
      <c r="P4" s="11" t="s">
        <v>19</v>
      </c>
      <c r="Q4" s="11" t="s">
        <v>1</v>
      </c>
      <c r="R4" s="11" t="s">
        <v>2</v>
      </c>
      <c r="S4" s="11" t="s">
        <v>3</v>
      </c>
      <c r="T4" s="11" t="s">
        <v>4</v>
      </c>
      <c r="U4" s="11" t="s">
        <v>5</v>
      </c>
      <c r="V4" s="11" t="s">
        <v>6</v>
      </c>
      <c r="W4" s="11" t="s">
        <v>7</v>
      </c>
      <c r="X4" s="11" t="s">
        <v>8</v>
      </c>
      <c r="Y4" s="12" t="s">
        <v>9</v>
      </c>
      <c r="Z4" s="6"/>
      <c r="AA4" s="14" t="s">
        <v>19</v>
      </c>
      <c r="AB4" s="14" t="s">
        <v>1</v>
      </c>
      <c r="AC4" s="14" t="s">
        <v>2</v>
      </c>
      <c r="AD4" s="14" t="s">
        <v>3</v>
      </c>
      <c r="AE4" s="14" t="s">
        <v>4</v>
      </c>
      <c r="AF4" s="14" t="s">
        <v>5</v>
      </c>
      <c r="AG4" s="14" t="s">
        <v>6</v>
      </c>
      <c r="AH4" s="14" t="s">
        <v>7</v>
      </c>
      <c r="AI4" s="14" t="s">
        <v>8</v>
      </c>
      <c r="AJ4" s="15" t="s">
        <v>9</v>
      </c>
      <c r="AK4" s="6"/>
      <c r="AL4" s="14" t="s">
        <v>19</v>
      </c>
      <c r="AM4" s="14" t="s">
        <v>1</v>
      </c>
      <c r="AN4" s="14" t="s">
        <v>2</v>
      </c>
      <c r="AO4" s="14" t="s">
        <v>3</v>
      </c>
      <c r="AP4" s="14" t="s">
        <v>4</v>
      </c>
      <c r="AQ4" s="14" t="s">
        <v>5</v>
      </c>
      <c r="AR4" s="14" t="s">
        <v>6</v>
      </c>
      <c r="AS4" s="14" t="s">
        <v>7</v>
      </c>
      <c r="AT4" s="14" t="s">
        <v>8</v>
      </c>
      <c r="AU4" s="15" t="s">
        <v>9</v>
      </c>
      <c r="AV4" s="6"/>
      <c r="AW4" s="14" t="s">
        <v>19</v>
      </c>
      <c r="AX4" s="14" t="s">
        <v>1</v>
      </c>
      <c r="AY4" s="14" t="s">
        <v>2</v>
      </c>
      <c r="AZ4" s="14" t="s">
        <v>3</v>
      </c>
      <c r="BA4" s="14" t="s">
        <v>4</v>
      </c>
      <c r="BB4" s="14" t="s">
        <v>5</v>
      </c>
      <c r="BC4" s="14" t="s">
        <v>6</v>
      </c>
      <c r="BD4" s="14" t="s">
        <v>7</v>
      </c>
      <c r="BE4" s="14" t="s">
        <v>8</v>
      </c>
      <c r="BF4" s="15" t="s">
        <v>9</v>
      </c>
      <c r="BG4" s="6"/>
      <c r="BH4" s="6"/>
      <c r="BI4" s="14" t="s">
        <v>19</v>
      </c>
      <c r="BJ4" s="14" t="s">
        <v>1</v>
      </c>
      <c r="BK4" s="14" t="s">
        <v>2</v>
      </c>
      <c r="BL4" s="14" t="s">
        <v>3</v>
      </c>
      <c r="BM4" s="14" t="s">
        <v>4</v>
      </c>
      <c r="BN4" s="14" t="s">
        <v>5</v>
      </c>
      <c r="BO4" s="14" t="s">
        <v>6</v>
      </c>
      <c r="BP4" s="14" t="s">
        <v>7</v>
      </c>
      <c r="BQ4" s="14" t="s">
        <v>8</v>
      </c>
      <c r="BR4" s="15" t="s">
        <v>9</v>
      </c>
      <c r="BS4" s="6"/>
      <c r="BT4" s="6"/>
      <c r="BU4" s="6"/>
      <c r="BV4" s="6"/>
      <c r="BW4" s="6"/>
      <c r="BX4" s="6"/>
      <c r="BY4" s="11" t="s">
        <v>19</v>
      </c>
      <c r="BZ4" s="11" t="s">
        <v>1</v>
      </c>
      <c r="CA4" s="11" t="s">
        <v>2</v>
      </c>
      <c r="CB4" s="11" t="s">
        <v>3</v>
      </c>
      <c r="CC4" s="11" t="s">
        <v>4</v>
      </c>
      <c r="CD4" s="11" t="s">
        <v>5</v>
      </c>
      <c r="CE4" s="11" t="s">
        <v>6</v>
      </c>
      <c r="CF4" s="11" t="s">
        <v>7</v>
      </c>
      <c r="CG4" s="11" t="s">
        <v>8</v>
      </c>
      <c r="CH4" s="12" t="s">
        <v>9</v>
      </c>
      <c r="CI4" s="6"/>
      <c r="CJ4" s="6"/>
      <c r="CK4" s="6"/>
      <c r="CL4" s="6"/>
      <c r="CM4" s="6"/>
      <c r="CN4" s="6"/>
      <c r="CO4" s="6"/>
    </row>
    <row r="5" spans="2:93" x14ac:dyDescent="0.25">
      <c r="B5" s="7"/>
      <c r="C5" s="10"/>
      <c r="D5" s="10"/>
      <c r="E5" s="10"/>
      <c r="F5" s="10"/>
      <c r="G5" s="10"/>
      <c r="H5" s="10"/>
      <c r="I5" s="10"/>
      <c r="J5" s="10"/>
      <c r="K5" s="10"/>
      <c r="L5" s="6"/>
      <c r="M5" s="6"/>
      <c r="N5" s="6"/>
      <c r="O5" s="6"/>
      <c r="P5" s="7"/>
      <c r="Q5" s="10"/>
      <c r="R5" s="10"/>
      <c r="S5" s="10"/>
      <c r="T5" s="10"/>
      <c r="U5" s="10"/>
      <c r="V5" s="10"/>
      <c r="W5" s="10"/>
      <c r="X5" s="10"/>
      <c r="Y5" s="10"/>
      <c r="Z5" s="7"/>
      <c r="AA5" s="8"/>
      <c r="AB5" s="9"/>
      <c r="AC5" s="9"/>
      <c r="AD5" s="9"/>
      <c r="AE5" s="9"/>
      <c r="AF5" s="9"/>
      <c r="AG5" s="9"/>
      <c r="AH5" s="9"/>
      <c r="AI5" s="9"/>
      <c r="AJ5" s="9"/>
      <c r="AK5" s="6"/>
      <c r="AL5" s="8"/>
      <c r="AM5" s="9"/>
      <c r="AN5" s="9"/>
      <c r="AO5" s="9"/>
      <c r="AP5" s="9"/>
      <c r="AQ5" s="9"/>
      <c r="AR5" s="9"/>
      <c r="AS5" s="9"/>
      <c r="AT5" s="9"/>
      <c r="AU5" s="9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7"/>
      <c r="BZ5" s="10"/>
      <c r="CA5" s="10"/>
      <c r="CB5" s="10"/>
      <c r="CC5" s="10"/>
      <c r="CD5" s="10"/>
      <c r="CE5" s="10"/>
      <c r="CF5" s="10"/>
      <c r="CG5" s="10"/>
      <c r="CH5" s="10"/>
      <c r="CI5" s="6"/>
      <c r="CJ5" s="6"/>
      <c r="CK5" s="6"/>
      <c r="CL5" s="6"/>
      <c r="CM5" s="6"/>
      <c r="CN5" s="6"/>
      <c r="CO5" s="6"/>
    </row>
    <row r="6" spans="2:93" x14ac:dyDescent="0.25">
      <c r="B6" s="20" t="s">
        <v>10</v>
      </c>
      <c r="C6" s="20" t="e">
        <f>VLOOKUP(CO6,$BY$6:$CH$23,2)</f>
        <v>#REF!</v>
      </c>
      <c r="D6" s="20" t="e">
        <f>VLOOKUP(CO6,$BY$6:$CH$23,3)</f>
        <v>#REF!</v>
      </c>
      <c r="E6" s="20" t="e">
        <f>VLOOKUP(CO6,$BY$6:$CH$23,4)</f>
        <v>#REF!</v>
      </c>
      <c r="F6" s="20" t="e">
        <f>D6-E6-G6</f>
        <v>#REF!</v>
      </c>
      <c r="G6" s="20" t="e">
        <f>VLOOKUP(CO6,$BY$6:$CH$23,6)</f>
        <v>#REF!</v>
      </c>
      <c r="H6" s="20" t="e">
        <f>VLOOKUP(CO6,$BY$6:$CH$23,7)</f>
        <v>#REF!</v>
      </c>
      <c r="I6" s="20" t="e">
        <f>VLOOKUP(CO6,$BY$6:$CH$23,8)</f>
        <v>#REF!</v>
      </c>
      <c r="J6" s="20" t="e">
        <f>H6-I6</f>
        <v>#REF!</v>
      </c>
      <c r="K6" s="20" t="e">
        <f>E6*3+F6</f>
        <v>#REF!</v>
      </c>
      <c r="L6" s="6"/>
      <c r="M6" s="6"/>
      <c r="N6" s="6"/>
      <c r="O6" s="6"/>
      <c r="P6" s="13" t="e">
        <f>#REF!</f>
        <v>#REF!</v>
      </c>
      <c r="Q6" s="13" t="e">
        <f>#REF!</f>
        <v>#REF!</v>
      </c>
      <c r="R6" s="13" t="e">
        <f>#REF!</f>
        <v>#REF!</v>
      </c>
      <c r="S6" s="13" t="e">
        <f>#REF!</f>
        <v>#REF!</v>
      </c>
      <c r="T6" s="13" t="e">
        <f>#REF!</f>
        <v>#REF!</v>
      </c>
      <c r="U6" s="13" t="e">
        <f>#REF!</f>
        <v>#REF!</v>
      </c>
      <c r="V6" s="13" t="e">
        <f>#REF!</f>
        <v>#REF!</v>
      </c>
      <c r="W6" s="13" t="e">
        <f>#REF!</f>
        <v>#REF!</v>
      </c>
      <c r="X6" s="13" t="e">
        <f>#REF!</f>
        <v>#REF!</v>
      </c>
      <c r="Y6" s="13" t="e">
        <f>#REF!</f>
        <v>#REF!</v>
      </c>
      <c r="Z6" s="7" t="e">
        <f>(10^10)*Y6+(10^8)*S6+(10^6)*(50+X6)+(10^4)*V6+(10^2)*R6+(13-P6)</f>
        <v>#REF!</v>
      </c>
      <c r="AA6" s="16"/>
      <c r="AB6" s="17"/>
      <c r="AC6" s="17"/>
      <c r="AD6" s="17"/>
      <c r="AE6" s="17"/>
      <c r="AF6" s="17"/>
      <c r="AG6" s="17"/>
      <c r="AH6" s="17"/>
      <c r="AI6" s="17"/>
      <c r="AJ6" s="17"/>
      <c r="AK6" s="7">
        <v>0</v>
      </c>
      <c r="AL6" s="16" t="e">
        <f>#REF!</f>
        <v>#REF!</v>
      </c>
      <c r="AM6" s="17">
        <f t="shared" ref="AM6:AM23" si="0">IF(ISERROR(VLOOKUP(AL6,$AL$27:$AN$34,2,FALSE)),0,(VLOOKUP(AL6,$AL$27:$AN$34,2,FALSE)))</f>
        <v>0</v>
      </c>
      <c r="AN6" s="17">
        <f>IF(ISERROR(VLOOKUP(AL6,$AL$27:$AN$34,3,FALSE)),0,(VLOOKUP(AL6,$AL$27:$AN$34,3,FALSE)))</f>
        <v>0</v>
      </c>
      <c r="AO6" s="17">
        <f>IF(ISERROR(VLOOKUP(AL6,$AL$27:$AO$34,4,FALSE)),0,(VLOOKUP(AL6,$AL$27:$AO$34,4,FALSE)))</f>
        <v>0</v>
      </c>
      <c r="AP6" s="17">
        <f>AN6-AO6-AQ6</f>
        <v>0</v>
      </c>
      <c r="AQ6" s="17">
        <f>IF(ISERROR(VLOOKUP(AL6,$AL$27:$AQ$34,6,FALSE)),0,(VLOOKUP(AL6,$AL$27:$AQ$34,6,FALSE)))</f>
        <v>0</v>
      </c>
      <c r="AR6" s="17">
        <f>IF(ISERROR(VLOOKUP(AL6,$AL$27:$AR$34,7,FALSE)),0,(VLOOKUP(AL6,$AL$27:$AR$34,7,FALSE)))</f>
        <v>0</v>
      </c>
      <c r="AS6" s="17">
        <f>IF(ISERROR(VLOOKUP(AL6,$AL$27:$AS$34,8,FALSE)),0,(VLOOKUP(AL6,$AL$27:$AS$34,8,FALSE)))</f>
        <v>0</v>
      </c>
      <c r="AT6" s="17">
        <f>AR6-AS6</f>
        <v>0</v>
      </c>
      <c r="AU6" s="17">
        <f>AO6*3+AP6</f>
        <v>0</v>
      </c>
      <c r="AV6" s="7"/>
      <c r="AW6" s="16">
        <v>1</v>
      </c>
      <c r="AX6" s="17">
        <f>IF(ISERROR(VLOOKUP(AW6,$AW$26:$AY$29,2,FALSE)),0,(VLOOKUP(AW6,$AW$26:$AY$29,2,FALSE)))</f>
        <v>0</v>
      </c>
      <c r="AY6" s="21">
        <f>IF(ISERROR(VLOOKUP(AW6,$AW$26:$BF$29,3,FALSE)),0,(VLOOKUP(AW6,$AW$26:$BF$29,3,FALSE)))</f>
        <v>0</v>
      </c>
      <c r="AZ6" s="21">
        <f>IF(ISERROR(VLOOKUP(AW6,$AW$26:$BF$29,4,FALSE)),0,(VLOOKUP(AW6,$AW$26:$BF$29,4,FALSE)))</f>
        <v>0</v>
      </c>
      <c r="BA6" s="17">
        <f>AY6-AZ6-BB6</f>
        <v>0</v>
      </c>
      <c r="BB6" s="21">
        <f>IF(ISERROR(VLOOKUP(AW6,$AW$26:$BF$29,6,FALSE)),0,(VLOOKUP(AW6,$AW$26:$BF$29,6,FALSE)))</f>
        <v>0</v>
      </c>
      <c r="BC6" s="21">
        <f>IF(ISERROR(VLOOKUP(AW6,$AW$26:$BF$29,7,FALSE)),0,(VLOOKUP(AW6,$AW$26:$BF$29,7,FALSE)))</f>
        <v>0</v>
      </c>
      <c r="BD6" s="21">
        <f>IF(ISERROR(VLOOKUP(AW6,$AW$26:$BF$29,8,FALSE)),0,(VLOOKUP(AW6,$AW$26:$BF$29,8,FALSE)))</f>
        <v>0</v>
      </c>
      <c r="BE6" s="17">
        <f>BC6-BD6</f>
        <v>0</v>
      </c>
      <c r="BF6" s="17">
        <f>AZ6*3+BA6</f>
        <v>0</v>
      </c>
      <c r="BG6" s="7"/>
      <c r="BH6" s="7"/>
      <c r="BI6" s="16">
        <v>1</v>
      </c>
      <c r="BJ6" s="17">
        <f>IF(ISERROR(VLOOKUP(BI6,$BI$26:$BK$29,2,FALSE)),0,(VLOOKUP(BI6,$BI$26:$BK$29,2,FALSE)))</f>
        <v>0</v>
      </c>
      <c r="BK6" s="26">
        <f>IF(ISERROR(VLOOKUP(BI6,$BI$26:$BR$27,3,FALSE)),0,(VLOOKUP(BI6,$BI$26:$BR$27,3,FALSE)))</f>
        <v>0</v>
      </c>
      <c r="BL6" s="21">
        <f>IF(ISERROR(VLOOKUP(BI6,$BI$26:$BR$27,4,FALSE)),0,(VLOOKUP(BI6,$BI$26:$BR$27,4,FALSE)))</f>
        <v>0</v>
      </c>
      <c r="BM6" s="17">
        <f>BK6-BL6-BN6</f>
        <v>0</v>
      </c>
      <c r="BN6" s="21">
        <f>IF(ISERROR(VLOOKUP(BI6,$BI$26:$BR$27,6,FALSE)),0,(VLOOKUP(BI6,$BI$26:$BR$27,6,FALSE)))</f>
        <v>0</v>
      </c>
      <c r="BO6" s="21">
        <f>IF(ISERROR(VLOOKUP(BI6,$BI$26:$BR$27,7,FALSE)),0,(VLOOKUP(BI6,$BI$26:$BR$27,7,FALSE)))</f>
        <v>0</v>
      </c>
      <c r="BP6" s="21">
        <f>IF(ISERROR(VLOOKUP(BI6,$BI$26:$BR$27,8,FALSE)),0,(VLOOKUP(BI6,$BI$26:$BR$27,8,FALSE)))</f>
        <v>0</v>
      </c>
      <c r="BQ6" s="17">
        <f>BO6-BP6</f>
        <v>0</v>
      </c>
      <c r="BR6" s="17">
        <f>BL6*3+BM6</f>
        <v>0</v>
      </c>
      <c r="BS6" s="7"/>
      <c r="BT6" s="7"/>
      <c r="BU6" s="7"/>
      <c r="BV6" s="7"/>
      <c r="BW6" s="7"/>
      <c r="BX6" s="6"/>
      <c r="BY6" s="13" t="e">
        <f>P6</f>
        <v>#REF!</v>
      </c>
      <c r="BZ6" s="13" t="e">
        <f t="shared" ref="BZ6:BZ23" si="1">Q6</f>
        <v>#REF!</v>
      </c>
      <c r="CA6" s="13" t="e">
        <f>R6+AN6+AY6+BK6</f>
        <v>#REF!</v>
      </c>
      <c r="CB6" s="13" t="e">
        <f t="shared" ref="CB6:CB23" si="2">S6+AO6+AZ6+BL6</f>
        <v>#REF!</v>
      </c>
      <c r="CC6" s="13" t="e">
        <f t="shared" ref="CC6:CC23" si="3">T6+AP6+BA6+BM6</f>
        <v>#REF!</v>
      </c>
      <c r="CD6" s="13" t="e">
        <f t="shared" ref="CD6:CD23" si="4">U6+AQ6+BB6+BN6</f>
        <v>#REF!</v>
      </c>
      <c r="CE6" s="13" t="e">
        <f t="shared" ref="CE6:CE23" si="5">V6+AR6+BC6+BO6</f>
        <v>#REF!</v>
      </c>
      <c r="CF6" s="13" t="e">
        <f t="shared" ref="CF6:CF23" si="6">W6+AS6+BD6+BP6</f>
        <v>#REF!</v>
      </c>
      <c r="CG6" s="13" t="e">
        <f t="shared" ref="CG6:CG23" si="7">X6+AT6+BE6+BQ6</f>
        <v>#REF!</v>
      </c>
      <c r="CH6" s="13" t="e">
        <f t="shared" ref="CH6:CH23" si="8">Y6+AU6+BF6+BR6</f>
        <v>#REF!</v>
      </c>
      <c r="CI6" s="7"/>
      <c r="CJ6" s="21" t="e">
        <f>(10^10)*CH6+(10^8)*CB6+(10^6)*(50+CG6)+(10^4)*CE6+(10^2)*CA6+(13-BY6)</f>
        <v>#REF!</v>
      </c>
      <c r="CK6" s="23">
        <v>1</v>
      </c>
      <c r="CL6" s="7" t="e">
        <f t="shared" ref="CL6:CL23" si="9">LARGE($CJ$6:$CJ$23,CK6)</f>
        <v>#REF!</v>
      </c>
      <c r="CM6" s="6"/>
      <c r="CN6" s="23">
        <v>1</v>
      </c>
      <c r="CO6" s="7" t="e">
        <f>MATCH(CL6,$CJ$6:$CJ$23,0)</f>
        <v>#REF!</v>
      </c>
    </row>
    <row r="7" spans="2:93" x14ac:dyDescent="0.25">
      <c r="B7" s="13" t="s">
        <v>11</v>
      </c>
      <c r="C7" s="13" t="e">
        <f t="shared" ref="C7:C23" si="10">VLOOKUP(CO7,$BY$6:$CH$23,2)</f>
        <v>#REF!</v>
      </c>
      <c r="D7" s="13" t="e">
        <f t="shared" ref="D7:D23" si="11">VLOOKUP(CO7,$BY$6:$CH$23,3)</f>
        <v>#REF!</v>
      </c>
      <c r="E7" s="13" t="e">
        <f t="shared" ref="E7:E23" si="12">VLOOKUP(CO7,$BY$6:$CH$23,4)</f>
        <v>#REF!</v>
      </c>
      <c r="F7" s="13" t="e">
        <f t="shared" ref="F7:F23" si="13">D7-E7-G7</f>
        <v>#REF!</v>
      </c>
      <c r="G7" s="13" t="e">
        <f t="shared" ref="G7:G23" si="14">VLOOKUP(CO7,$BY$6:$CH$23,6)</f>
        <v>#REF!</v>
      </c>
      <c r="H7" s="13" t="e">
        <f t="shared" ref="H7:H23" si="15">VLOOKUP(CO7,$BY$6:$CH$23,7)</f>
        <v>#REF!</v>
      </c>
      <c r="I7" s="13" t="e">
        <f t="shared" ref="I7:I23" si="16">VLOOKUP(CO7,$BY$6:$CH$23,8)</f>
        <v>#REF!</v>
      </c>
      <c r="J7" s="13" t="e">
        <f t="shared" ref="J7:J23" si="17">H7-I7</f>
        <v>#REF!</v>
      </c>
      <c r="K7" s="13" t="e">
        <f t="shared" ref="K7:K23" si="18">E7*3+F7</f>
        <v>#REF!</v>
      </c>
      <c r="L7" s="6"/>
      <c r="M7" s="6"/>
      <c r="N7" s="6"/>
      <c r="O7" s="6"/>
      <c r="P7" s="13" t="e">
        <f>#REF!</f>
        <v>#REF!</v>
      </c>
      <c r="Q7" s="13" t="e">
        <f>#REF!</f>
        <v>#REF!</v>
      </c>
      <c r="R7" s="13" t="e">
        <f>#REF!</f>
        <v>#REF!</v>
      </c>
      <c r="S7" s="13" t="e">
        <f>#REF!</f>
        <v>#REF!</v>
      </c>
      <c r="T7" s="13" t="e">
        <f>#REF!</f>
        <v>#REF!</v>
      </c>
      <c r="U7" s="13" t="e">
        <f>#REF!</f>
        <v>#REF!</v>
      </c>
      <c r="V7" s="13" t="e">
        <f>#REF!</f>
        <v>#REF!</v>
      </c>
      <c r="W7" s="13" t="e">
        <f>#REF!</f>
        <v>#REF!</v>
      </c>
      <c r="X7" s="13" t="e">
        <f>#REF!</f>
        <v>#REF!</v>
      </c>
      <c r="Y7" s="13" t="e">
        <f>#REF!</f>
        <v>#REF!</v>
      </c>
      <c r="Z7" s="7" t="e">
        <f t="shared" ref="Z7:Z23" si="19">(10^10)*Y7+(10^8)*S7+(10^6)*(50+X7)+(10^4)*V7+(10^2)*R7+(13-P7)</f>
        <v>#REF!</v>
      </c>
      <c r="AA7" s="16"/>
      <c r="AB7" s="17"/>
      <c r="AC7" s="17"/>
      <c r="AD7" s="17"/>
      <c r="AE7" s="17"/>
      <c r="AF7" s="17"/>
      <c r="AG7" s="17"/>
      <c r="AH7" s="17"/>
      <c r="AI7" s="17"/>
      <c r="AJ7" s="17"/>
      <c r="AK7" s="7">
        <v>0</v>
      </c>
      <c r="AL7" s="16" t="e">
        <f>#REF!</f>
        <v>#REF!</v>
      </c>
      <c r="AM7" s="17">
        <f t="shared" si="0"/>
        <v>0</v>
      </c>
      <c r="AN7" s="17">
        <f t="shared" ref="AN7:AN23" si="20">IF(ISERROR(VLOOKUP(AL7,$AL$27:$AN$34,3,FALSE)),0,(VLOOKUP(AL7,$AL$27:$AN$34,3,FALSE)))</f>
        <v>0</v>
      </c>
      <c r="AO7" s="17">
        <f t="shared" ref="AO7:AO23" si="21">IF(ISERROR(VLOOKUP(AL7,$AL$27:$AO$34,4,FALSE)),0,(VLOOKUP(AL7,$AL$27:$AO$34,4,FALSE)))</f>
        <v>0</v>
      </c>
      <c r="AP7" s="17">
        <f t="shared" ref="AP7:AP23" si="22">AN7-AO7-AQ7</f>
        <v>0</v>
      </c>
      <c r="AQ7" s="17">
        <f t="shared" ref="AQ7:AQ23" si="23">IF(ISERROR(VLOOKUP(AL7,$AL$27:$AQ$34,6,FALSE)),0,(VLOOKUP(AL7,$AL$27:$AQ$34,6,FALSE)))</f>
        <v>0</v>
      </c>
      <c r="AR7" s="17">
        <f t="shared" ref="AR7:AR23" si="24">IF(ISERROR(VLOOKUP(AL7,$AL$27:$AR$34,7,FALSE)),0,(VLOOKUP(AL7,$AL$27:$AR$34,7,FALSE)))</f>
        <v>0</v>
      </c>
      <c r="AS7" s="17">
        <f t="shared" ref="AS7:AS23" si="25">IF(ISERROR(VLOOKUP(AL7,$AL$27:$AS$34,8,FALSE)),0,(VLOOKUP(AL7,$AL$27:$AS$34,8,FALSE)))</f>
        <v>0</v>
      </c>
      <c r="AT7" s="17">
        <f t="shared" ref="AT7:AT23" si="26">AR7-AS7</f>
        <v>0</v>
      </c>
      <c r="AU7" s="17">
        <f t="shared" ref="AU7:AU23" si="27">AO7*3+AP7</f>
        <v>0</v>
      </c>
      <c r="AV7" s="7"/>
      <c r="AW7" s="16">
        <v>2</v>
      </c>
      <c r="AX7" s="17">
        <f t="shared" ref="AX7:AX23" si="28">IF(ISERROR(VLOOKUP(AW7,$AW$26:$AY$29,2,FALSE)),0,(VLOOKUP(AW7,$AW$26:$AY$29,2,FALSE)))</f>
        <v>0</v>
      </c>
      <c r="AY7" s="21">
        <f>IF(ISERROR(VLOOKUP(AW7,$AW$26:$BF$29,3,FALSE)),0,(VLOOKUP(AW7,$AW$26:$BF$29,3,FALSE)))</f>
        <v>0</v>
      </c>
      <c r="AZ7" s="21">
        <f t="shared" ref="AZ7:AZ23" si="29">IF(ISERROR(VLOOKUP(AW7,$AW$26:$BF$29,4,FALSE)),0,(VLOOKUP(AW7,$AW$26:$BF$29,4,FALSE)))</f>
        <v>0</v>
      </c>
      <c r="BA7" s="17">
        <f t="shared" ref="BA7:BA23" si="30">AY7-AZ7-BB7</f>
        <v>0</v>
      </c>
      <c r="BB7" s="21">
        <f t="shared" ref="BB7:BB23" si="31">IF(ISERROR(VLOOKUP(AW7,$AW$26:$BF$29,6,FALSE)),0,(VLOOKUP(AW7,$AW$26:$BF$29,6,FALSE)))</f>
        <v>0</v>
      </c>
      <c r="BC7" s="21">
        <f t="shared" ref="BC7:BC23" si="32">IF(ISERROR(VLOOKUP(AW7,$AW$26:$BF$29,7,FALSE)),0,(VLOOKUP(AW7,$AW$26:$BF$29,7,FALSE)))</f>
        <v>0</v>
      </c>
      <c r="BD7" s="21">
        <f t="shared" ref="BD7:BD23" si="33">IF(ISERROR(VLOOKUP(AW7,$AW$26:$BF$29,8,FALSE)),0,(VLOOKUP(AW7,$AW$26:$BF$29,8,FALSE)))</f>
        <v>0</v>
      </c>
      <c r="BE7" s="17">
        <f t="shared" ref="BE7:BE23" si="34">BC7-BD7</f>
        <v>0</v>
      </c>
      <c r="BF7" s="17">
        <f t="shared" ref="BF7:BF23" si="35">AZ7*3+BA7</f>
        <v>0</v>
      </c>
      <c r="BG7" s="7"/>
      <c r="BH7" s="7"/>
      <c r="BI7" s="16">
        <v>2</v>
      </c>
      <c r="BJ7" s="17">
        <f t="shared" ref="BJ7:BJ23" si="36">IF(ISERROR(VLOOKUP(BI7,$BI$26:$BK$29,2,FALSE)),0,(VLOOKUP(BI7,$BI$26:$BK$29,2,FALSE)))</f>
        <v>0</v>
      </c>
      <c r="BK7" s="26">
        <f t="shared" ref="BK7:BK23" si="37">IF(ISERROR(VLOOKUP(BI7,$BI$26:$BR$27,3,FALSE)),0,(VLOOKUP(BI7,$BI$26:$BR$27,3,FALSE)))</f>
        <v>0</v>
      </c>
      <c r="BL7" s="21">
        <f t="shared" ref="BL7:BL23" si="38">IF(ISERROR(VLOOKUP(BI7,$BI$26:$BR$27,4,FALSE)),0,(VLOOKUP(BI7,$BI$26:$BR$27,4,FALSE)))</f>
        <v>0</v>
      </c>
      <c r="BM7" s="17">
        <f t="shared" ref="BM7:BM23" si="39">BK7-BL7-BN7</f>
        <v>0</v>
      </c>
      <c r="BN7" s="21">
        <f t="shared" ref="BN7:BN23" si="40">IF(ISERROR(VLOOKUP(BI7,$BI$26:$BR$27,6,FALSE)),0,(VLOOKUP(BI7,$BI$26:$BR$27,6,FALSE)))</f>
        <v>0</v>
      </c>
      <c r="BO7" s="21">
        <f t="shared" ref="BO7:BO23" si="41">IF(ISERROR(VLOOKUP(BI7,$BI$26:$BR$27,7,FALSE)),0,(VLOOKUP(BI7,$BI$26:$BR$27,7,FALSE)))</f>
        <v>0</v>
      </c>
      <c r="BP7" s="21">
        <f t="shared" ref="BP7:BP23" si="42">IF(ISERROR(VLOOKUP(BI7,$BI$26:$BR$27,8,FALSE)),0,(VLOOKUP(BI7,$BI$26:$BR$27,8,FALSE)))</f>
        <v>0</v>
      </c>
      <c r="BQ7" s="17">
        <f t="shared" ref="BQ7:BQ23" si="43">BO7-BP7</f>
        <v>0</v>
      </c>
      <c r="BR7" s="17">
        <f t="shared" ref="BR7:BR23" si="44">BL7*3+BM7</f>
        <v>0</v>
      </c>
      <c r="BS7" s="7"/>
      <c r="BT7" s="7"/>
      <c r="BU7" s="7"/>
      <c r="BV7" s="7"/>
      <c r="BW7" s="7"/>
      <c r="BX7" s="6"/>
      <c r="BY7" s="13" t="e">
        <f t="shared" ref="BY7:BY23" si="45">P7</f>
        <v>#REF!</v>
      </c>
      <c r="BZ7" s="13" t="e">
        <f t="shared" si="1"/>
        <v>#REF!</v>
      </c>
      <c r="CA7" s="13" t="e">
        <f t="shared" ref="CA7:CA23" si="46">R7+AN7+AY7+BK7</f>
        <v>#REF!</v>
      </c>
      <c r="CB7" s="13" t="e">
        <f t="shared" si="2"/>
        <v>#REF!</v>
      </c>
      <c r="CC7" s="13" t="e">
        <f t="shared" si="3"/>
        <v>#REF!</v>
      </c>
      <c r="CD7" s="13" t="e">
        <f t="shared" si="4"/>
        <v>#REF!</v>
      </c>
      <c r="CE7" s="13" t="e">
        <f t="shared" si="5"/>
        <v>#REF!</v>
      </c>
      <c r="CF7" s="13" t="e">
        <f t="shared" si="6"/>
        <v>#REF!</v>
      </c>
      <c r="CG7" s="13" t="e">
        <f t="shared" si="7"/>
        <v>#REF!</v>
      </c>
      <c r="CH7" s="13" t="e">
        <f t="shared" si="8"/>
        <v>#REF!</v>
      </c>
      <c r="CI7" s="7"/>
      <c r="CJ7" s="21" t="e">
        <f t="shared" ref="CJ7:CJ23" si="47">(10^10)*CH7+(10^8)*CB7+(10^6)*(50+CG7)+(10^4)*CE7+(10^2)*CA7+(13-BY7)</f>
        <v>#REF!</v>
      </c>
      <c r="CK7" s="23">
        <v>2</v>
      </c>
      <c r="CL7" s="7" t="e">
        <f t="shared" si="9"/>
        <v>#REF!</v>
      </c>
      <c r="CM7" s="6"/>
      <c r="CN7" s="23">
        <v>2</v>
      </c>
      <c r="CO7" s="7" t="e">
        <f t="shared" ref="CO7:CO23" si="48">MATCH(CL7,$CJ$6:$CJ$23,0)</f>
        <v>#REF!</v>
      </c>
    </row>
    <row r="8" spans="2:93" x14ac:dyDescent="0.25">
      <c r="B8" s="20" t="s">
        <v>12</v>
      </c>
      <c r="C8" s="20" t="e">
        <f t="shared" si="10"/>
        <v>#REF!</v>
      </c>
      <c r="D8" s="20" t="e">
        <f t="shared" si="11"/>
        <v>#REF!</v>
      </c>
      <c r="E8" s="20" t="e">
        <f t="shared" si="12"/>
        <v>#REF!</v>
      </c>
      <c r="F8" s="20" t="e">
        <f t="shared" si="13"/>
        <v>#REF!</v>
      </c>
      <c r="G8" s="20" t="e">
        <f t="shared" si="14"/>
        <v>#REF!</v>
      </c>
      <c r="H8" s="20" t="e">
        <f t="shared" si="15"/>
        <v>#REF!</v>
      </c>
      <c r="I8" s="20" t="e">
        <f t="shared" si="16"/>
        <v>#REF!</v>
      </c>
      <c r="J8" s="20" t="e">
        <f t="shared" si="17"/>
        <v>#REF!</v>
      </c>
      <c r="K8" s="20" t="e">
        <f t="shared" si="18"/>
        <v>#REF!</v>
      </c>
      <c r="L8" s="6"/>
      <c r="M8" s="6"/>
      <c r="N8" s="6"/>
      <c r="O8" s="6"/>
      <c r="P8" s="13" t="e">
        <f>#REF!</f>
        <v>#REF!</v>
      </c>
      <c r="Q8" s="13" t="e">
        <f>#REF!</f>
        <v>#REF!</v>
      </c>
      <c r="R8" s="13" t="e">
        <f>#REF!</f>
        <v>#REF!</v>
      </c>
      <c r="S8" s="13" t="e">
        <f>#REF!</f>
        <v>#REF!</v>
      </c>
      <c r="T8" s="13" t="e">
        <f>#REF!</f>
        <v>#REF!</v>
      </c>
      <c r="U8" s="13" t="e">
        <f>#REF!</f>
        <v>#REF!</v>
      </c>
      <c r="V8" s="13" t="e">
        <f>#REF!</f>
        <v>#REF!</v>
      </c>
      <c r="W8" s="13" t="e">
        <f>#REF!</f>
        <v>#REF!</v>
      </c>
      <c r="X8" s="13" t="e">
        <f>#REF!</f>
        <v>#REF!</v>
      </c>
      <c r="Y8" s="13" t="e">
        <f>#REF!</f>
        <v>#REF!</v>
      </c>
      <c r="Z8" s="7" t="e">
        <f t="shared" si="19"/>
        <v>#REF!</v>
      </c>
      <c r="AA8" s="16"/>
      <c r="AB8" s="17"/>
      <c r="AC8" s="17"/>
      <c r="AD8" s="17"/>
      <c r="AE8" s="17"/>
      <c r="AF8" s="17"/>
      <c r="AG8" s="17"/>
      <c r="AH8" s="17"/>
      <c r="AI8" s="17"/>
      <c r="AJ8" s="17"/>
      <c r="AK8" s="7">
        <v>0</v>
      </c>
      <c r="AL8" s="16" t="e">
        <f>#REF!</f>
        <v>#REF!</v>
      </c>
      <c r="AM8" s="17">
        <f t="shared" si="0"/>
        <v>0</v>
      </c>
      <c r="AN8" s="17">
        <f t="shared" si="20"/>
        <v>0</v>
      </c>
      <c r="AO8" s="17">
        <f t="shared" si="21"/>
        <v>0</v>
      </c>
      <c r="AP8" s="17">
        <f t="shared" si="22"/>
        <v>0</v>
      </c>
      <c r="AQ8" s="17">
        <f t="shared" si="23"/>
        <v>0</v>
      </c>
      <c r="AR8" s="17">
        <f t="shared" si="24"/>
        <v>0</v>
      </c>
      <c r="AS8" s="17">
        <f t="shared" si="25"/>
        <v>0</v>
      </c>
      <c r="AT8" s="17">
        <f t="shared" si="26"/>
        <v>0</v>
      </c>
      <c r="AU8" s="17">
        <f t="shared" si="27"/>
        <v>0</v>
      </c>
      <c r="AV8" s="7"/>
      <c r="AW8" s="16">
        <v>3</v>
      </c>
      <c r="AX8" s="17">
        <f t="shared" si="28"/>
        <v>0</v>
      </c>
      <c r="AY8" s="21">
        <f t="shared" ref="AY8:AY23" si="49">IF(ISERROR(VLOOKUP(AW8,$AW$26:$BF$29,3,FALSE)),0,(VLOOKUP(AW8,$AW$26:$BF$29,3,FALSE)))</f>
        <v>0</v>
      </c>
      <c r="AZ8" s="21">
        <f t="shared" si="29"/>
        <v>0</v>
      </c>
      <c r="BA8" s="17">
        <f t="shared" si="30"/>
        <v>0</v>
      </c>
      <c r="BB8" s="21">
        <f t="shared" si="31"/>
        <v>0</v>
      </c>
      <c r="BC8" s="21">
        <f t="shared" si="32"/>
        <v>0</v>
      </c>
      <c r="BD8" s="21">
        <f t="shared" si="33"/>
        <v>0</v>
      </c>
      <c r="BE8" s="17">
        <f t="shared" si="34"/>
        <v>0</v>
      </c>
      <c r="BF8" s="17">
        <f t="shared" si="35"/>
        <v>0</v>
      </c>
      <c r="BG8" s="7"/>
      <c r="BH8" s="7"/>
      <c r="BI8" s="16">
        <v>3</v>
      </c>
      <c r="BJ8" s="17">
        <f t="shared" si="36"/>
        <v>0</v>
      </c>
      <c r="BK8" s="26">
        <f t="shared" si="37"/>
        <v>0</v>
      </c>
      <c r="BL8" s="21">
        <f t="shared" si="38"/>
        <v>0</v>
      </c>
      <c r="BM8" s="17">
        <f t="shared" si="39"/>
        <v>0</v>
      </c>
      <c r="BN8" s="21">
        <f t="shared" si="40"/>
        <v>0</v>
      </c>
      <c r="BO8" s="21">
        <f t="shared" si="41"/>
        <v>0</v>
      </c>
      <c r="BP8" s="21">
        <f t="shared" si="42"/>
        <v>0</v>
      </c>
      <c r="BQ8" s="17">
        <f t="shared" si="43"/>
        <v>0</v>
      </c>
      <c r="BR8" s="17">
        <f t="shared" si="44"/>
        <v>0</v>
      </c>
      <c r="BS8" s="7"/>
      <c r="BT8" s="7"/>
      <c r="BU8" s="7"/>
      <c r="BV8" s="7"/>
      <c r="BW8" s="7"/>
      <c r="BX8" s="6"/>
      <c r="BY8" s="13" t="e">
        <f t="shared" si="45"/>
        <v>#REF!</v>
      </c>
      <c r="BZ8" s="13" t="e">
        <f t="shared" si="1"/>
        <v>#REF!</v>
      </c>
      <c r="CA8" s="13" t="e">
        <f t="shared" si="46"/>
        <v>#REF!</v>
      </c>
      <c r="CB8" s="13" t="e">
        <f t="shared" si="2"/>
        <v>#REF!</v>
      </c>
      <c r="CC8" s="13" t="e">
        <f t="shared" si="3"/>
        <v>#REF!</v>
      </c>
      <c r="CD8" s="13" t="e">
        <f t="shared" si="4"/>
        <v>#REF!</v>
      </c>
      <c r="CE8" s="13" t="e">
        <f t="shared" si="5"/>
        <v>#REF!</v>
      </c>
      <c r="CF8" s="13" t="e">
        <f t="shared" si="6"/>
        <v>#REF!</v>
      </c>
      <c r="CG8" s="13" t="e">
        <f t="shared" si="7"/>
        <v>#REF!</v>
      </c>
      <c r="CH8" s="13" t="e">
        <f t="shared" si="8"/>
        <v>#REF!</v>
      </c>
      <c r="CI8" s="7"/>
      <c r="CJ8" s="21" t="e">
        <f t="shared" si="47"/>
        <v>#REF!</v>
      </c>
      <c r="CK8" s="23">
        <v>3</v>
      </c>
      <c r="CL8" s="7" t="e">
        <f t="shared" si="9"/>
        <v>#REF!</v>
      </c>
      <c r="CM8" s="6"/>
      <c r="CN8" s="23">
        <v>3</v>
      </c>
      <c r="CO8" s="7" t="e">
        <f t="shared" si="48"/>
        <v>#REF!</v>
      </c>
    </row>
    <row r="9" spans="2:93" x14ac:dyDescent="0.25">
      <c r="B9" s="13" t="s">
        <v>13</v>
      </c>
      <c r="C9" s="13" t="e">
        <f t="shared" si="10"/>
        <v>#REF!</v>
      </c>
      <c r="D9" s="13" t="e">
        <f t="shared" si="11"/>
        <v>#REF!</v>
      </c>
      <c r="E9" s="13" t="e">
        <f t="shared" si="12"/>
        <v>#REF!</v>
      </c>
      <c r="F9" s="13" t="e">
        <f t="shared" si="13"/>
        <v>#REF!</v>
      </c>
      <c r="G9" s="13" t="e">
        <f t="shared" si="14"/>
        <v>#REF!</v>
      </c>
      <c r="H9" s="13" t="e">
        <f t="shared" si="15"/>
        <v>#REF!</v>
      </c>
      <c r="I9" s="13" t="e">
        <f t="shared" si="16"/>
        <v>#REF!</v>
      </c>
      <c r="J9" s="13" t="e">
        <f t="shared" si="17"/>
        <v>#REF!</v>
      </c>
      <c r="K9" s="13" t="e">
        <f t="shared" si="18"/>
        <v>#REF!</v>
      </c>
      <c r="L9" s="6"/>
      <c r="M9" s="6"/>
      <c r="N9" s="6"/>
      <c r="O9" s="6"/>
      <c r="P9" s="13" t="e">
        <f>#REF!</f>
        <v>#REF!</v>
      </c>
      <c r="Q9" s="13" t="e">
        <f>#REF!</f>
        <v>#REF!</v>
      </c>
      <c r="R9" s="13" t="e">
        <f>#REF!</f>
        <v>#REF!</v>
      </c>
      <c r="S9" s="13" t="e">
        <f>#REF!</f>
        <v>#REF!</v>
      </c>
      <c r="T9" s="13" t="e">
        <f>#REF!</f>
        <v>#REF!</v>
      </c>
      <c r="U9" s="13" t="e">
        <f>#REF!</f>
        <v>#REF!</v>
      </c>
      <c r="V9" s="13" t="e">
        <f>#REF!</f>
        <v>#REF!</v>
      </c>
      <c r="W9" s="13" t="e">
        <f>#REF!</f>
        <v>#REF!</v>
      </c>
      <c r="X9" s="13" t="e">
        <f>#REF!</f>
        <v>#REF!</v>
      </c>
      <c r="Y9" s="13" t="e">
        <f>#REF!</f>
        <v>#REF!</v>
      </c>
      <c r="Z9" s="7" t="e">
        <f t="shared" si="19"/>
        <v>#REF!</v>
      </c>
      <c r="AA9" s="16"/>
      <c r="AB9" s="17"/>
      <c r="AC9" s="17"/>
      <c r="AD9" s="17"/>
      <c r="AE9" s="17"/>
      <c r="AF9" s="17"/>
      <c r="AG9" s="17"/>
      <c r="AH9" s="17"/>
      <c r="AI9" s="17"/>
      <c r="AJ9" s="17"/>
      <c r="AK9" s="7">
        <v>0</v>
      </c>
      <c r="AL9" s="16" t="e">
        <f>#REF!</f>
        <v>#REF!</v>
      </c>
      <c r="AM9" s="17">
        <f t="shared" si="0"/>
        <v>0</v>
      </c>
      <c r="AN9" s="17">
        <f t="shared" si="20"/>
        <v>0</v>
      </c>
      <c r="AO9" s="17">
        <f t="shared" si="21"/>
        <v>0</v>
      </c>
      <c r="AP9" s="17">
        <f t="shared" si="22"/>
        <v>0</v>
      </c>
      <c r="AQ9" s="17">
        <f t="shared" si="23"/>
        <v>0</v>
      </c>
      <c r="AR9" s="17">
        <f t="shared" si="24"/>
        <v>0</v>
      </c>
      <c r="AS9" s="17">
        <f t="shared" si="25"/>
        <v>0</v>
      </c>
      <c r="AT9" s="17">
        <f t="shared" si="26"/>
        <v>0</v>
      </c>
      <c r="AU9" s="17">
        <f t="shared" si="27"/>
        <v>0</v>
      </c>
      <c r="AV9" s="7"/>
      <c r="AW9" s="16">
        <v>4</v>
      </c>
      <c r="AX9" s="17">
        <f t="shared" si="28"/>
        <v>0</v>
      </c>
      <c r="AY9" s="21">
        <f t="shared" si="49"/>
        <v>0</v>
      </c>
      <c r="AZ9" s="21">
        <f t="shared" si="29"/>
        <v>0</v>
      </c>
      <c r="BA9" s="17">
        <f t="shared" si="30"/>
        <v>0</v>
      </c>
      <c r="BB9" s="21">
        <f t="shared" si="31"/>
        <v>0</v>
      </c>
      <c r="BC9" s="21">
        <f t="shared" si="32"/>
        <v>0</v>
      </c>
      <c r="BD9" s="21">
        <f t="shared" si="33"/>
        <v>0</v>
      </c>
      <c r="BE9" s="17">
        <f t="shared" si="34"/>
        <v>0</v>
      </c>
      <c r="BF9" s="17">
        <f t="shared" si="35"/>
        <v>0</v>
      </c>
      <c r="BG9" s="7"/>
      <c r="BH9" s="7"/>
      <c r="BI9" s="16">
        <v>4</v>
      </c>
      <c r="BJ9" s="17">
        <f t="shared" si="36"/>
        <v>0</v>
      </c>
      <c r="BK9" s="26">
        <f t="shared" si="37"/>
        <v>0</v>
      </c>
      <c r="BL9" s="21">
        <f t="shared" si="38"/>
        <v>0</v>
      </c>
      <c r="BM9" s="17">
        <f t="shared" si="39"/>
        <v>0</v>
      </c>
      <c r="BN9" s="21">
        <f t="shared" si="40"/>
        <v>0</v>
      </c>
      <c r="BO9" s="21">
        <f t="shared" si="41"/>
        <v>0</v>
      </c>
      <c r="BP9" s="21">
        <f t="shared" si="42"/>
        <v>0</v>
      </c>
      <c r="BQ9" s="17">
        <f t="shared" si="43"/>
        <v>0</v>
      </c>
      <c r="BR9" s="17">
        <f t="shared" si="44"/>
        <v>0</v>
      </c>
      <c r="BS9" s="7"/>
      <c r="BT9" s="7"/>
      <c r="BU9" s="7"/>
      <c r="BV9" s="7"/>
      <c r="BW9" s="7"/>
      <c r="BX9" s="6"/>
      <c r="BY9" s="13" t="e">
        <f t="shared" si="45"/>
        <v>#REF!</v>
      </c>
      <c r="BZ9" s="13" t="e">
        <f t="shared" si="1"/>
        <v>#REF!</v>
      </c>
      <c r="CA9" s="13" t="e">
        <f t="shared" si="46"/>
        <v>#REF!</v>
      </c>
      <c r="CB9" s="13" t="e">
        <f t="shared" si="2"/>
        <v>#REF!</v>
      </c>
      <c r="CC9" s="13" t="e">
        <f t="shared" si="3"/>
        <v>#REF!</v>
      </c>
      <c r="CD9" s="13" t="e">
        <f t="shared" si="4"/>
        <v>#REF!</v>
      </c>
      <c r="CE9" s="13" t="e">
        <f t="shared" si="5"/>
        <v>#REF!</v>
      </c>
      <c r="CF9" s="13" t="e">
        <f t="shared" si="6"/>
        <v>#REF!</v>
      </c>
      <c r="CG9" s="13" t="e">
        <f t="shared" si="7"/>
        <v>#REF!</v>
      </c>
      <c r="CH9" s="13" t="e">
        <f t="shared" si="8"/>
        <v>#REF!</v>
      </c>
      <c r="CI9" s="7"/>
      <c r="CJ9" s="21" t="e">
        <f t="shared" si="47"/>
        <v>#REF!</v>
      </c>
      <c r="CK9" s="23">
        <v>4</v>
      </c>
      <c r="CL9" s="7" t="e">
        <f t="shared" si="9"/>
        <v>#REF!</v>
      </c>
      <c r="CM9" s="6"/>
      <c r="CN9" s="23">
        <v>4</v>
      </c>
      <c r="CO9" s="7" t="e">
        <f t="shared" si="48"/>
        <v>#REF!</v>
      </c>
    </row>
    <row r="10" spans="2:93" x14ac:dyDescent="0.25">
      <c r="B10" s="20" t="s">
        <v>14</v>
      </c>
      <c r="C10" s="20" t="e">
        <f t="shared" si="10"/>
        <v>#REF!</v>
      </c>
      <c r="D10" s="20" t="e">
        <f t="shared" si="11"/>
        <v>#REF!</v>
      </c>
      <c r="E10" s="20" t="e">
        <f t="shared" si="12"/>
        <v>#REF!</v>
      </c>
      <c r="F10" s="20" t="e">
        <f t="shared" si="13"/>
        <v>#REF!</v>
      </c>
      <c r="G10" s="20" t="e">
        <f t="shared" si="14"/>
        <v>#REF!</v>
      </c>
      <c r="H10" s="20" t="e">
        <f t="shared" si="15"/>
        <v>#REF!</v>
      </c>
      <c r="I10" s="20" t="e">
        <f t="shared" si="16"/>
        <v>#REF!</v>
      </c>
      <c r="J10" s="20" t="e">
        <f t="shared" si="17"/>
        <v>#REF!</v>
      </c>
      <c r="K10" s="20" t="e">
        <f t="shared" si="18"/>
        <v>#REF!</v>
      </c>
      <c r="L10" s="6"/>
      <c r="M10" s="6"/>
      <c r="N10" s="6"/>
      <c r="O10" s="6"/>
      <c r="P10" s="13" t="e">
        <f>#REF!</f>
        <v>#REF!</v>
      </c>
      <c r="Q10" s="13" t="e">
        <f>#REF!</f>
        <v>#REF!</v>
      </c>
      <c r="R10" s="13" t="e">
        <f>#REF!</f>
        <v>#REF!</v>
      </c>
      <c r="S10" s="13" t="e">
        <f>#REF!</f>
        <v>#REF!</v>
      </c>
      <c r="T10" s="13" t="e">
        <f>#REF!</f>
        <v>#REF!</v>
      </c>
      <c r="U10" s="13" t="e">
        <f>#REF!</f>
        <v>#REF!</v>
      </c>
      <c r="V10" s="13" t="e">
        <f>#REF!</f>
        <v>#REF!</v>
      </c>
      <c r="W10" s="13" t="e">
        <f>#REF!</f>
        <v>#REF!</v>
      </c>
      <c r="X10" s="13" t="e">
        <f>#REF!</f>
        <v>#REF!</v>
      </c>
      <c r="Y10" s="13" t="e">
        <f>#REF!</f>
        <v>#REF!</v>
      </c>
      <c r="Z10" s="7" t="e">
        <f t="shared" si="19"/>
        <v>#REF!</v>
      </c>
      <c r="AA10" s="16"/>
      <c r="AB10" s="17"/>
      <c r="AC10" s="17"/>
      <c r="AD10" s="17"/>
      <c r="AE10" s="17"/>
      <c r="AF10" s="17"/>
      <c r="AG10" s="17"/>
      <c r="AH10" s="17"/>
      <c r="AI10" s="17"/>
      <c r="AJ10" s="17"/>
      <c r="AK10" s="7">
        <v>0</v>
      </c>
      <c r="AL10" s="16" t="e">
        <f>#REF!</f>
        <v>#REF!</v>
      </c>
      <c r="AM10" s="17">
        <f t="shared" si="0"/>
        <v>0</v>
      </c>
      <c r="AN10" s="17">
        <f t="shared" si="20"/>
        <v>0</v>
      </c>
      <c r="AO10" s="17">
        <f t="shared" si="21"/>
        <v>0</v>
      </c>
      <c r="AP10" s="17">
        <f t="shared" si="22"/>
        <v>0</v>
      </c>
      <c r="AQ10" s="17">
        <f t="shared" si="23"/>
        <v>0</v>
      </c>
      <c r="AR10" s="17">
        <f t="shared" si="24"/>
        <v>0</v>
      </c>
      <c r="AS10" s="17">
        <f t="shared" si="25"/>
        <v>0</v>
      </c>
      <c r="AT10" s="17">
        <f t="shared" si="26"/>
        <v>0</v>
      </c>
      <c r="AU10" s="17">
        <f t="shared" si="27"/>
        <v>0</v>
      </c>
      <c r="AV10" s="7"/>
      <c r="AW10" s="16">
        <v>5</v>
      </c>
      <c r="AX10" s="17">
        <f t="shared" si="28"/>
        <v>0</v>
      </c>
      <c r="AY10" s="21">
        <f t="shared" si="49"/>
        <v>0</v>
      </c>
      <c r="AZ10" s="21">
        <f t="shared" si="29"/>
        <v>0</v>
      </c>
      <c r="BA10" s="17">
        <f t="shared" si="30"/>
        <v>0</v>
      </c>
      <c r="BB10" s="21">
        <f t="shared" si="31"/>
        <v>0</v>
      </c>
      <c r="BC10" s="21">
        <f t="shared" si="32"/>
        <v>0</v>
      </c>
      <c r="BD10" s="21">
        <f t="shared" si="33"/>
        <v>0</v>
      </c>
      <c r="BE10" s="17">
        <f t="shared" si="34"/>
        <v>0</v>
      </c>
      <c r="BF10" s="17">
        <f t="shared" si="35"/>
        <v>0</v>
      </c>
      <c r="BG10" s="7"/>
      <c r="BH10" s="7"/>
      <c r="BI10" s="16">
        <v>5</v>
      </c>
      <c r="BJ10" s="17">
        <f t="shared" si="36"/>
        <v>0</v>
      </c>
      <c r="BK10" s="26">
        <f t="shared" si="37"/>
        <v>0</v>
      </c>
      <c r="BL10" s="21">
        <f t="shared" si="38"/>
        <v>0</v>
      </c>
      <c r="BM10" s="17">
        <f t="shared" si="39"/>
        <v>0</v>
      </c>
      <c r="BN10" s="21">
        <f t="shared" si="40"/>
        <v>0</v>
      </c>
      <c r="BO10" s="21">
        <f t="shared" si="41"/>
        <v>0</v>
      </c>
      <c r="BP10" s="21">
        <f t="shared" si="42"/>
        <v>0</v>
      </c>
      <c r="BQ10" s="17">
        <f t="shared" si="43"/>
        <v>0</v>
      </c>
      <c r="BR10" s="17">
        <f t="shared" si="44"/>
        <v>0</v>
      </c>
      <c r="BS10" s="7"/>
      <c r="BT10" s="7"/>
      <c r="BU10" s="7"/>
      <c r="BV10" s="7"/>
      <c r="BW10" s="7"/>
      <c r="BX10" s="6"/>
      <c r="BY10" s="13" t="e">
        <f t="shared" si="45"/>
        <v>#REF!</v>
      </c>
      <c r="BZ10" s="13" t="e">
        <f t="shared" si="1"/>
        <v>#REF!</v>
      </c>
      <c r="CA10" s="13" t="e">
        <f t="shared" si="46"/>
        <v>#REF!</v>
      </c>
      <c r="CB10" s="13" t="e">
        <f t="shared" si="2"/>
        <v>#REF!</v>
      </c>
      <c r="CC10" s="13" t="e">
        <f t="shared" si="3"/>
        <v>#REF!</v>
      </c>
      <c r="CD10" s="13" t="e">
        <f t="shared" si="4"/>
        <v>#REF!</v>
      </c>
      <c r="CE10" s="13" t="e">
        <f t="shared" si="5"/>
        <v>#REF!</v>
      </c>
      <c r="CF10" s="13" t="e">
        <f t="shared" si="6"/>
        <v>#REF!</v>
      </c>
      <c r="CG10" s="13" t="e">
        <f t="shared" si="7"/>
        <v>#REF!</v>
      </c>
      <c r="CH10" s="13" t="e">
        <f t="shared" si="8"/>
        <v>#REF!</v>
      </c>
      <c r="CI10" s="7"/>
      <c r="CJ10" s="21" t="e">
        <f t="shared" si="47"/>
        <v>#REF!</v>
      </c>
      <c r="CK10" s="23">
        <v>5</v>
      </c>
      <c r="CL10" s="7" t="e">
        <f t="shared" si="9"/>
        <v>#REF!</v>
      </c>
      <c r="CM10" s="6"/>
      <c r="CN10" s="23">
        <v>5</v>
      </c>
      <c r="CO10" s="7" t="e">
        <f t="shared" si="48"/>
        <v>#REF!</v>
      </c>
    </row>
    <row r="11" spans="2:93" x14ac:dyDescent="0.25">
      <c r="B11" s="13" t="s">
        <v>15</v>
      </c>
      <c r="C11" s="13" t="e">
        <f t="shared" si="10"/>
        <v>#REF!</v>
      </c>
      <c r="D11" s="13" t="e">
        <f t="shared" si="11"/>
        <v>#REF!</v>
      </c>
      <c r="E11" s="13" t="e">
        <f t="shared" si="12"/>
        <v>#REF!</v>
      </c>
      <c r="F11" s="13" t="e">
        <f t="shared" si="13"/>
        <v>#REF!</v>
      </c>
      <c r="G11" s="13" t="e">
        <f t="shared" si="14"/>
        <v>#REF!</v>
      </c>
      <c r="H11" s="13" t="e">
        <f t="shared" si="15"/>
        <v>#REF!</v>
      </c>
      <c r="I11" s="13" t="e">
        <f t="shared" si="16"/>
        <v>#REF!</v>
      </c>
      <c r="J11" s="13" t="e">
        <f t="shared" si="17"/>
        <v>#REF!</v>
      </c>
      <c r="K11" s="13" t="e">
        <f t="shared" si="18"/>
        <v>#REF!</v>
      </c>
      <c r="L11" s="6"/>
      <c r="M11" s="6"/>
      <c r="N11" s="6"/>
      <c r="O11" s="6"/>
      <c r="P11" s="13" t="e">
        <f>#REF!</f>
        <v>#REF!</v>
      </c>
      <c r="Q11" s="13" t="e">
        <f>#REF!</f>
        <v>#REF!</v>
      </c>
      <c r="R11" s="13" t="e">
        <f>#REF!</f>
        <v>#REF!</v>
      </c>
      <c r="S11" s="13" t="e">
        <f>#REF!</f>
        <v>#REF!</v>
      </c>
      <c r="T11" s="13" t="e">
        <f>#REF!</f>
        <v>#REF!</v>
      </c>
      <c r="U11" s="13" t="e">
        <f>#REF!</f>
        <v>#REF!</v>
      </c>
      <c r="V11" s="13" t="e">
        <f>#REF!</f>
        <v>#REF!</v>
      </c>
      <c r="W11" s="13" t="e">
        <f>#REF!</f>
        <v>#REF!</v>
      </c>
      <c r="X11" s="13" t="e">
        <f>#REF!</f>
        <v>#REF!</v>
      </c>
      <c r="Y11" s="13" t="e">
        <f>#REF!</f>
        <v>#REF!</v>
      </c>
      <c r="Z11" s="7" t="e">
        <f t="shared" si="19"/>
        <v>#REF!</v>
      </c>
      <c r="AA11" s="16"/>
      <c r="AB11" s="17"/>
      <c r="AC11" s="17"/>
      <c r="AD11" s="17"/>
      <c r="AE11" s="17"/>
      <c r="AF11" s="17"/>
      <c r="AG11" s="17"/>
      <c r="AH11" s="17"/>
      <c r="AI11" s="17"/>
      <c r="AJ11" s="17"/>
      <c r="AK11" s="7">
        <v>0</v>
      </c>
      <c r="AL11" s="16" t="e">
        <f>#REF!</f>
        <v>#REF!</v>
      </c>
      <c r="AM11" s="17">
        <f t="shared" si="0"/>
        <v>0</v>
      </c>
      <c r="AN11" s="17">
        <f t="shared" si="20"/>
        <v>0</v>
      </c>
      <c r="AO11" s="17">
        <f t="shared" si="21"/>
        <v>0</v>
      </c>
      <c r="AP11" s="17">
        <f t="shared" si="22"/>
        <v>0</v>
      </c>
      <c r="AQ11" s="17">
        <f t="shared" si="23"/>
        <v>0</v>
      </c>
      <c r="AR11" s="17">
        <f t="shared" si="24"/>
        <v>0</v>
      </c>
      <c r="AS11" s="17">
        <f t="shared" si="25"/>
        <v>0</v>
      </c>
      <c r="AT11" s="17">
        <f t="shared" si="26"/>
        <v>0</v>
      </c>
      <c r="AU11" s="17">
        <f t="shared" si="27"/>
        <v>0</v>
      </c>
      <c r="AV11" s="7"/>
      <c r="AW11" s="16">
        <v>6</v>
      </c>
      <c r="AX11" s="17">
        <f t="shared" si="28"/>
        <v>0</v>
      </c>
      <c r="AY11" s="21">
        <f t="shared" si="49"/>
        <v>0</v>
      </c>
      <c r="AZ11" s="21">
        <f t="shared" si="29"/>
        <v>0</v>
      </c>
      <c r="BA11" s="17">
        <f t="shared" si="30"/>
        <v>0</v>
      </c>
      <c r="BB11" s="21">
        <f t="shared" si="31"/>
        <v>0</v>
      </c>
      <c r="BC11" s="21">
        <f t="shared" si="32"/>
        <v>0</v>
      </c>
      <c r="BD11" s="21">
        <f t="shared" si="33"/>
        <v>0</v>
      </c>
      <c r="BE11" s="17">
        <f t="shared" si="34"/>
        <v>0</v>
      </c>
      <c r="BF11" s="17">
        <f t="shared" si="35"/>
        <v>0</v>
      </c>
      <c r="BG11" s="7"/>
      <c r="BH11" s="7"/>
      <c r="BI11" s="16">
        <v>6</v>
      </c>
      <c r="BJ11" s="17">
        <f t="shared" si="36"/>
        <v>0</v>
      </c>
      <c r="BK11" s="26">
        <f t="shared" si="37"/>
        <v>0</v>
      </c>
      <c r="BL11" s="21">
        <f t="shared" si="38"/>
        <v>0</v>
      </c>
      <c r="BM11" s="17">
        <f t="shared" si="39"/>
        <v>0</v>
      </c>
      <c r="BN11" s="21">
        <f t="shared" si="40"/>
        <v>0</v>
      </c>
      <c r="BO11" s="21">
        <f t="shared" si="41"/>
        <v>0</v>
      </c>
      <c r="BP11" s="21">
        <f t="shared" si="42"/>
        <v>0</v>
      </c>
      <c r="BQ11" s="17">
        <f t="shared" si="43"/>
        <v>0</v>
      </c>
      <c r="BR11" s="17">
        <f t="shared" si="44"/>
        <v>0</v>
      </c>
      <c r="BS11" s="7"/>
      <c r="BT11" s="7"/>
      <c r="BU11" s="7"/>
      <c r="BV11" s="7"/>
      <c r="BW11" s="7"/>
      <c r="BX11" s="6"/>
      <c r="BY11" s="13" t="e">
        <f t="shared" si="45"/>
        <v>#REF!</v>
      </c>
      <c r="BZ11" s="13" t="e">
        <f t="shared" si="1"/>
        <v>#REF!</v>
      </c>
      <c r="CA11" s="13" t="e">
        <f t="shared" si="46"/>
        <v>#REF!</v>
      </c>
      <c r="CB11" s="13" t="e">
        <f t="shared" si="2"/>
        <v>#REF!</v>
      </c>
      <c r="CC11" s="13" t="e">
        <f t="shared" si="3"/>
        <v>#REF!</v>
      </c>
      <c r="CD11" s="13" t="e">
        <f t="shared" si="4"/>
        <v>#REF!</v>
      </c>
      <c r="CE11" s="13" t="e">
        <f t="shared" si="5"/>
        <v>#REF!</v>
      </c>
      <c r="CF11" s="13" t="e">
        <f t="shared" si="6"/>
        <v>#REF!</v>
      </c>
      <c r="CG11" s="13" t="e">
        <f t="shared" si="7"/>
        <v>#REF!</v>
      </c>
      <c r="CH11" s="13" t="e">
        <f t="shared" si="8"/>
        <v>#REF!</v>
      </c>
      <c r="CI11" s="7"/>
      <c r="CJ11" s="21" t="e">
        <f t="shared" si="47"/>
        <v>#REF!</v>
      </c>
      <c r="CK11" s="23">
        <v>6</v>
      </c>
      <c r="CL11" s="7" t="e">
        <f t="shared" si="9"/>
        <v>#REF!</v>
      </c>
      <c r="CM11" s="6"/>
      <c r="CN11" s="23">
        <v>6</v>
      </c>
      <c r="CO11" s="7" t="e">
        <f t="shared" si="48"/>
        <v>#REF!</v>
      </c>
    </row>
    <row r="12" spans="2:93" x14ac:dyDescent="0.25">
      <c r="B12" s="20" t="s">
        <v>16</v>
      </c>
      <c r="C12" s="20" t="e">
        <f t="shared" si="10"/>
        <v>#REF!</v>
      </c>
      <c r="D12" s="20" t="e">
        <f t="shared" si="11"/>
        <v>#REF!</v>
      </c>
      <c r="E12" s="20" t="e">
        <f t="shared" si="12"/>
        <v>#REF!</v>
      </c>
      <c r="F12" s="20" t="e">
        <f t="shared" si="13"/>
        <v>#REF!</v>
      </c>
      <c r="G12" s="20" t="e">
        <f t="shared" si="14"/>
        <v>#REF!</v>
      </c>
      <c r="H12" s="20" t="e">
        <f t="shared" si="15"/>
        <v>#REF!</v>
      </c>
      <c r="I12" s="20" t="e">
        <f t="shared" si="16"/>
        <v>#REF!</v>
      </c>
      <c r="J12" s="20" t="e">
        <f t="shared" si="17"/>
        <v>#REF!</v>
      </c>
      <c r="K12" s="20" t="e">
        <f t="shared" si="18"/>
        <v>#REF!</v>
      </c>
      <c r="L12" s="6"/>
      <c r="M12" s="6"/>
      <c r="N12" s="6"/>
      <c r="O12" s="6"/>
      <c r="P12" s="13" t="e">
        <f>#REF!</f>
        <v>#REF!</v>
      </c>
      <c r="Q12" s="13" t="e">
        <f>#REF!</f>
        <v>#REF!</v>
      </c>
      <c r="R12" s="13" t="e">
        <f>#REF!</f>
        <v>#REF!</v>
      </c>
      <c r="S12" s="13" t="e">
        <f>#REF!</f>
        <v>#REF!</v>
      </c>
      <c r="T12" s="13" t="e">
        <f>#REF!</f>
        <v>#REF!</v>
      </c>
      <c r="U12" s="13" t="e">
        <f>#REF!</f>
        <v>#REF!</v>
      </c>
      <c r="V12" s="13" t="e">
        <f>#REF!</f>
        <v>#REF!</v>
      </c>
      <c r="W12" s="13" t="e">
        <f>#REF!</f>
        <v>#REF!</v>
      </c>
      <c r="X12" s="13" t="e">
        <f>#REF!</f>
        <v>#REF!</v>
      </c>
      <c r="Y12" s="13" t="e">
        <f>#REF!</f>
        <v>#REF!</v>
      </c>
      <c r="Z12" s="7" t="e">
        <f t="shared" si="19"/>
        <v>#REF!</v>
      </c>
      <c r="AA12" s="16"/>
      <c r="AB12" s="17"/>
      <c r="AC12" s="17"/>
      <c r="AD12" s="17"/>
      <c r="AE12" s="17"/>
      <c r="AF12" s="17"/>
      <c r="AG12" s="17"/>
      <c r="AH12" s="17"/>
      <c r="AI12" s="17"/>
      <c r="AJ12" s="17"/>
      <c r="AK12" s="7">
        <v>0</v>
      </c>
      <c r="AL12" s="16" t="e">
        <f>#REF!</f>
        <v>#REF!</v>
      </c>
      <c r="AM12" s="17">
        <f t="shared" si="0"/>
        <v>0</v>
      </c>
      <c r="AN12" s="17">
        <f t="shared" si="20"/>
        <v>0</v>
      </c>
      <c r="AO12" s="17">
        <f t="shared" si="21"/>
        <v>0</v>
      </c>
      <c r="AP12" s="17">
        <f t="shared" si="22"/>
        <v>0</v>
      </c>
      <c r="AQ12" s="17">
        <f t="shared" si="23"/>
        <v>0</v>
      </c>
      <c r="AR12" s="17">
        <f t="shared" si="24"/>
        <v>0</v>
      </c>
      <c r="AS12" s="17">
        <f t="shared" si="25"/>
        <v>0</v>
      </c>
      <c r="AT12" s="17">
        <f t="shared" si="26"/>
        <v>0</v>
      </c>
      <c r="AU12" s="17">
        <f t="shared" si="27"/>
        <v>0</v>
      </c>
      <c r="AV12" s="7"/>
      <c r="AW12" s="16">
        <v>7</v>
      </c>
      <c r="AX12" s="17">
        <f t="shared" si="28"/>
        <v>0</v>
      </c>
      <c r="AY12" s="21">
        <f t="shared" si="49"/>
        <v>0</v>
      </c>
      <c r="AZ12" s="21">
        <f t="shared" si="29"/>
        <v>0</v>
      </c>
      <c r="BA12" s="17">
        <f t="shared" si="30"/>
        <v>0</v>
      </c>
      <c r="BB12" s="21">
        <f t="shared" si="31"/>
        <v>0</v>
      </c>
      <c r="BC12" s="21">
        <f t="shared" si="32"/>
        <v>0</v>
      </c>
      <c r="BD12" s="21">
        <f t="shared" si="33"/>
        <v>0</v>
      </c>
      <c r="BE12" s="17">
        <f t="shared" si="34"/>
        <v>0</v>
      </c>
      <c r="BF12" s="17">
        <f t="shared" si="35"/>
        <v>0</v>
      </c>
      <c r="BG12" s="7"/>
      <c r="BH12" s="7"/>
      <c r="BI12" s="16">
        <v>7</v>
      </c>
      <c r="BJ12" s="17">
        <f t="shared" si="36"/>
        <v>0</v>
      </c>
      <c r="BK12" s="26">
        <f t="shared" si="37"/>
        <v>0</v>
      </c>
      <c r="BL12" s="21">
        <f t="shared" si="38"/>
        <v>0</v>
      </c>
      <c r="BM12" s="17">
        <f t="shared" si="39"/>
        <v>0</v>
      </c>
      <c r="BN12" s="21">
        <f t="shared" si="40"/>
        <v>0</v>
      </c>
      <c r="BO12" s="21">
        <f t="shared" si="41"/>
        <v>0</v>
      </c>
      <c r="BP12" s="21">
        <f t="shared" si="42"/>
        <v>0</v>
      </c>
      <c r="BQ12" s="17">
        <f t="shared" si="43"/>
        <v>0</v>
      </c>
      <c r="BR12" s="17">
        <f t="shared" si="44"/>
        <v>0</v>
      </c>
      <c r="BS12" s="7"/>
      <c r="BT12" s="7"/>
      <c r="BU12" s="7"/>
      <c r="BV12" s="7"/>
      <c r="BW12" s="7"/>
      <c r="BX12" s="6"/>
      <c r="BY12" s="13" t="e">
        <f t="shared" si="45"/>
        <v>#REF!</v>
      </c>
      <c r="BZ12" s="13" t="e">
        <f t="shared" si="1"/>
        <v>#REF!</v>
      </c>
      <c r="CA12" s="13" t="e">
        <f t="shared" si="46"/>
        <v>#REF!</v>
      </c>
      <c r="CB12" s="13" t="e">
        <f t="shared" si="2"/>
        <v>#REF!</v>
      </c>
      <c r="CC12" s="13" t="e">
        <f t="shared" si="3"/>
        <v>#REF!</v>
      </c>
      <c r="CD12" s="13" t="e">
        <f t="shared" si="4"/>
        <v>#REF!</v>
      </c>
      <c r="CE12" s="13" t="e">
        <f t="shared" si="5"/>
        <v>#REF!</v>
      </c>
      <c r="CF12" s="13" t="e">
        <f t="shared" si="6"/>
        <v>#REF!</v>
      </c>
      <c r="CG12" s="13" t="e">
        <f t="shared" si="7"/>
        <v>#REF!</v>
      </c>
      <c r="CH12" s="13" t="e">
        <f t="shared" si="8"/>
        <v>#REF!</v>
      </c>
      <c r="CI12" s="7"/>
      <c r="CJ12" s="21" t="e">
        <f t="shared" si="47"/>
        <v>#REF!</v>
      </c>
      <c r="CK12" s="23">
        <v>7</v>
      </c>
      <c r="CL12" s="7" t="e">
        <f t="shared" si="9"/>
        <v>#REF!</v>
      </c>
      <c r="CM12" s="6"/>
      <c r="CN12" s="23">
        <v>7</v>
      </c>
      <c r="CO12" s="7" t="e">
        <f t="shared" si="48"/>
        <v>#REF!</v>
      </c>
    </row>
    <row r="13" spans="2:93" x14ac:dyDescent="0.25">
      <c r="B13" s="13" t="s">
        <v>17</v>
      </c>
      <c r="C13" s="13" t="e">
        <f>VLOOKUP(CO13,$BY$6:$CH$23,2)</f>
        <v>#REF!</v>
      </c>
      <c r="D13" s="13" t="e">
        <f t="shared" si="11"/>
        <v>#REF!</v>
      </c>
      <c r="E13" s="13" t="e">
        <f t="shared" si="12"/>
        <v>#REF!</v>
      </c>
      <c r="F13" s="13" t="e">
        <f t="shared" si="13"/>
        <v>#REF!</v>
      </c>
      <c r="G13" s="13" t="e">
        <f t="shared" si="14"/>
        <v>#REF!</v>
      </c>
      <c r="H13" s="13" t="e">
        <f t="shared" si="15"/>
        <v>#REF!</v>
      </c>
      <c r="I13" s="13" t="e">
        <f t="shared" si="16"/>
        <v>#REF!</v>
      </c>
      <c r="J13" s="13" t="e">
        <f t="shared" si="17"/>
        <v>#REF!</v>
      </c>
      <c r="K13" s="13" t="e">
        <f t="shared" si="18"/>
        <v>#REF!</v>
      </c>
      <c r="L13" s="6"/>
      <c r="M13" s="6"/>
      <c r="N13" s="6"/>
      <c r="O13" s="6"/>
      <c r="P13" s="13" t="e">
        <f>#REF!</f>
        <v>#REF!</v>
      </c>
      <c r="Q13" s="13" t="e">
        <f>#REF!</f>
        <v>#REF!</v>
      </c>
      <c r="R13" s="13" t="e">
        <f>#REF!</f>
        <v>#REF!</v>
      </c>
      <c r="S13" s="13" t="e">
        <f>#REF!</f>
        <v>#REF!</v>
      </c>
      <c r="T13" s="13" t="e">
        <f>#REF!</f>
        <v>#REF!</v>
      </c>
      <c r="U13" s="13" t="e">
        <f>#REF!</f>
        <v>#REF!</v>
      </c>
      <c r="V13" s="13" t="e">
        <f>#REF!</f>
        <v>#REF!</v>
      </c>
      <c r="W13" s="13" t="e">
        <f>#REF!</f>
        <v>#REF!</v>
      </c>
      <c r="X13" s="13" t="e">
        <f>#REF!</f>
        <v>#REF!</v>
      </c>
      <c r="Y13" s="13" t="e">
        <f>#REF!</f>
        <v>#REF!</v>
      </c>
      <c r="Z13" s="7" t="e">
        <f t="shared" si="19"/>
        <v>#REF!</v>
      </c>
      <c r="AA13" s="16"/>
      <c r="AB13" s="17"/>
      <c r="AC13" s="17"/>
      <c r="AD13" s="17"/>
      <c r="AE13" s="17"/>
      <c r="AF13" s="17"/>
      <c r="AG13" s="17"/>
      <c r="AH13" s="17"/>
      <c r="AI13" s="17"/>
      <c r="AJ13" s="17"/>
      <c r="AK13" s="7">
        <v>0</v>
      </c>
      <c r="AL13" s="16" t="e">
        <f>#REF!</f>
        <v>#REF!</v>
      </c>
      <c r="AM13" s="17">
        <f t="shared" si="0"/>
        <v>0</v>
      </c>
      <c r="AN13" s="17">
        <f t="shared" si="20"/>
        <v>0</v>
      </c>
      <c r="AO13" s="17">
        <f t="shared" si="21"/>
        <v>0</v>
      </c>
      <c r="AP13" s="17">
        <f t="shared" si="22"/>
        <v>0</v>
      </c>
      <c r="AQ13" s="17">
        <f t="shared" si="23"/>
        <v>0</v>
      </c>
      <c r="AR13" s="17">
        <f t="shared" si="24"/>
        <v>0</v>
      </c>
      <c r="AS13" s="17">
        <f t="shared" si="25"/>
        <v>0</v>
      </c>
      <c r="AT13" s="17">
        <f t="shared" si="26"/>
        <v>0</v>
      </c>
      <c r="AU13" s="17">
        <f t="shared" si="27"/>
        <v>0</v>
      </c>
      <c r="AV13" s="7"/>
      <c r="AW13" s="16">
        <v>8</v>
      </c>
      <c r="AX13" s="17">
        <f t="shared" si="28"/>
        <v>0</v>
      </c>
      <c r="AY13" s="21">
        <f t="shared" si="49"/>
        <v>0</v>
      </c>
      <c r="AZ13" s="21">
        <f t="shared" si="29"/>
        <v>0</v>
      </c>
      <c r="BA13" s="17">
        <f t="shared" si="30"/>
        <v>0</v>
      </c>
      <c r="BB13" s="21">
        <f t="shared" si="31"/>
        <v>0</v>
      </c>
      <c r="BC13" s="21">
        <f t="shared" si="32"/>
        <v>0</v>
      </c>
      <c r="BD13" s="21">
        <f t="shared" si="33"/>
        <v>0</v>
      </c>
      <c r="BE13" s="17">
        <f t="shared" si="34"/>
        <v>0</v>
      </c>
      <c r="BF13" s="17">
        <f t="shared" si="35"/>
        <v>0</v>
      </c>
      <c r="BG13" s="7"/>
      <c r="BH13" s="7"/>
      <c r="BI13" s="16">
        <v>8</v>
      </c>
      <c r="BJ13" s="17">
        <f t="shared" si="36"/>
        <v>0</v>
      </c>
      <c r="BK13" s="26">
        <f t="shared" si="37"/>
        <v>0</v>
      </c>
      <c r="BL13" s="21">
        <f t="shared" si="38"/>
        <v>0</v>
      </c>
      <c r="BM13" s="17">
        <f t="shared" si="39"/>
        <v>0</v>
      </c>
      <c r="BN13" s="21">
        <f t="shared" si="40"/>
        <v>0</v>
      </c>
      <c r="BO13" s="21">
        <f t="shared" si="41"/>
        <v>0</v>
      </c>
      <c r="BP13" s="21">
        <f t="shared" si="42"/>
        <v>0</v>
      </c>
      <c r="BQ13" s="17">
        <f t="shared" si="43"/>
        <v>0</v>
      </c>
      <c r="BR13" s="17">
        <f t="shared" si="44"/>
        <v>0</v>
      </c>
      <c r="BS13" s="7"/>
      <c r="BT13" s="7"/>
      <c r="BU13" s="7"/>
      <c r="BV13" s="7"/>
      <c r="BW13" s="7"/>
      <c r="BX13" s="6"/>
      <c r="BY13" s="13" t="e">
        <f t="shared" si="45"/>
        <v>#REF!</v>
      </c>
      <c r="BZ13" s="13" t="e">
        <f t="shared" si="1"/>
        <v>#REF!</v>
      </c>
      <c r="CA13" s="13" t="e">
        <f t="shared" si="46"/>
        <v>#REF!</v>
      </c>
      <c r="CB13" s="13" t="e">
        <f t="shared" si="2"/>
        <v>#REF!</v>
      </c>
      <c r="CC13" s="13" t="e">
        <f t="shared" si="3"/>
        <v>#REF!</v>
      </c>
      <c r="CD13" s="13" t="e">
        <f t="shared" si="4"/>
        <v>#REF!</v>
      </c>
      <c r="CE13" s="13" t="e">
        <f t="shared" si="5"/>
        <v>#REF!</v>
      </c>
      <c r="CF13" s="13" t="e">
        <f t="shared" si="6"/>
        <v>#REF!</v>
      </c>
      <c r="CG13" s="13" t="e">
        <f t="shared" si="7"/>
        <v>#REF!</v>
      </c>
      <c r="CH13" s="13" t="e">
        <f t="shared" si="8"/>
        <v>#REF!</v>
      </c>
      <c r="CI13" s="7"/>
      <c r="CJ13" s="21" t="e">
        <f t="shared" si="47"/>
        <v>#REF!</v>
      </c>
      <c r="CK13" s="23">
        <v>8</v>
      </c>
      <c r="CL13" s="7" t="e">
        <f t="shared" si="9"/>
        <v>#REF!</v>
      </c>
      <c r="CM13" s="6"/>
      <c r="CN13" s="23">
        <v>8</v>
      </c>
      <c r="CO13" s="7" t="e">
        <f t="shared" si="48"/>
        <v>#REF!</v>
      </c>
    </row>
    <row r="14" spans="2:93" x14ac:dyDescent="0.25">
      <c r="B14" s="20" t="s">
        <v>18</v>
      </c>
      <c r="C14" s="20" t="e">
        <f t="shared" si="10"/>
        <v>#REF!</v>
      </c>
      <c r="D14" s="20" t="e">
        <f t="shared" si="11"/>
        <v>#REF!</v>
      </c>
      <c r="E14" s="20" t="e">
        <f t="shared" si="12"/>
        <v>#REF!</v>
      </c>
      <c r="F14" s="20" t="e">
        <f t="shared" si="13"/>
        <v>#REF!</v>
      </c>
      <c r="G14" s="20" t="e">
        <f t="shared" si="14"/>
        <v>#REF!</v>
      </c>
      <c r="H14" s="20" t="e">
        <f t="shared" si="15"/>
        <v>#REF!</v>
      </c>
      <c r="I14" s="20" t="e">
        <f t="shared" si="16"/>
        <v>#REF!</v>
      </c>
      <c r="J14" s="20" t="e">
        <f t="shared" si="17"/>
        <v>#REF!</v>
      </c>
      <c r="K14" s="20" t="e">
        <f t="shared" si="18"/>
        <v>#REF!</v>
      </c>
      <c r="L14" s="6"/>
      <c r="M14" s="6"/>
      <c r="N14" s="6"/>
      <c r="O14" s="6"/>
      <c r="P14" s="13" t="e">
        <f>#REF!</f>
        <v>#REF!</v>
      </c>
      <c r="Q14" s="13" t="e">
        <f>#REF!</f>
        <v>#REF!</v>
      </c>
      <c r="R14" s="13" t="e">
        <f>#REF!</f>
        <v>#REF!</v>
      </c>
      <c r="S14" s="13" t="e">
        <f>#REF!</f>
        <v>#REF!</v>
      </c>
      <c r="T14" s="13" t="e">
        <f>#REF!</f>
        <v>#REF!</v>
      </c>
      <c r="U14" s="13" t="e">
        <f>#REF!</f>
        <v>#REF!</v>
      </c>
      <c r="V14" s="13" t="e">
        <f>#REF!</f>
        <v>#REF!</v>
      </c>
      <c r="W14" s="13" t="e">
        <f>#REF!</f>
        <v>#REF!</v>
      </c>
      <c r="X14" s="13" t="e">
        <f>#REF!</f>
        <v>#REF!</v>
      </c>
      <c r="Y14" s="13" t="e">
        <f>#REF!</f>
        <v>#REF!</v>
      </c>
      <c r="Z14" s="7" t="e">
        <f t="shared" si="19"/>
        <v>#REF!</v>
      </c>
      <c r="AA14" s="16"/>
      <c r="AB14" s="17"/>
      <c r="AC14" s="17"/>
      <c r="AD14" s="17"/>
      <c r="AE14" s="17"/>
      <c r="AF14" s="17"/>
      <c r="AG14" s="17"/>
      <c r="AH14" s="17"/>
      <c r="AI14" s="17"/>
      <c r="AJ14" s="17"/>
      <c r="AK14" s="7">
        <v>0</v>
      </c>
      <c r="AL14" s="16" t="e">
        <f>#REF!</f>
        <v>#REF!</v>
      </c>
      <c r="AM14" s="17">
        <f t="shared" si="0"/>
        <v>0</v>
      </c>
      <c r="AN14" s="17">
        <f t="shared" si="20"/>
        <v>0</v>
      </c>
      <c r="AO14" s="17">
        <f t="shared" si="21"/>
        <v>0</v>
      </c>
      <c r="AP14" s="17">
        <f t="shared" si="22"/>
        <v>0</v>
      </c>
      <c r="AQ14" s="17">
        <f t="shared" si="23"/>
        <v>0</v>
      </c>
      <c r="AR14" s="17">
        <f t="shared" si="24"/>
        <v>0</v>
      </c>
      <c r="AS14" s="17">
        <f t="shared" si="25"/>
        <v>0</v>
      </c>
      <c r="AT14" s="17">
        <f t="shared" si="26"/>
        <v>0</v>
      </c>
      <c r="AU14" s="17">
        <f t="shared" si="27"/>
        <v>0</v>
      </c>
      <c r="AV14" s="7"/>
      <c r="AW14" s="16">
        <v>9</v>
      </c>
      <c r="AX14" s="17">
        <f t="shared" si="28"/>
        <v>0</v>
      </c>
      <c r="AY14" s="21">
        <f t="shared" si="49"/>
        <v>0</v>
      </c>
      <c r="AZ14" s="21">
        <f t="shared" si="29"/>
        <v>0</v>
      </c>
      <c r="BA14" s="17">
        <f t="shared" si="30"/>
        <v>0</v>
      </c>
      <c r="BB14" s="21">
        <f t="shared" si="31"/>
        <v>0</v>
      </c>
      <c r="BC14" s="21">
        <f t="shared" si="32"/>
        <v>0</v>
      </c>
      <c r="BD14" s="21">
        <f t="shared" si="33"/>
        <v>0</v>
      </c>
      <c r="BE14" s="17">
        <f t="shared" si="34"/>
        <v>0</v>
      </c>
      <c r="BF14" s="17">
        <f t="shared" si="35"/>
        <v>0</v>
      </c>
      <c r="BG14" s="7"/>
      <c r="BH14" s="7"/>
      <c r="BI14" s="16">
        <v>9</v>
      </c>
      <c r="BJ14" s="17">
        <f t="shared" si="36"/>
        <v>0</v>
      </c>
      <c r="BK14" s="26">
        <f t="shared" si="37"/>
        <v>0</v>
      </c>
      <c r="BL14" s="21">
        <f t="shared" si="38"/>
        <v>0</v>
      </c>
      <c r="BM14" s="17">
        <f t="shared" si="39"/>
        <v>0</v>
      </c>
      <c r="BN14" s="21">
        <f t="shared" si="40"/>
        <v>0</v>
      </c>
      <c r="BO14" s="21">
        <f t="shared" si="41"/>
        <v>0</v>
      </c>
      <c r="BP14" s="21">
        <f t="shared" si="42"/>
        <v>0</v>
      </c>
      <c r="BQ14" s="17">
        <f t="shared" si="43"/>
        <v>0</v>
      </c>
      <c r="BR14" s="17">
        <f t="shared" si="44"/>
        <v>0</v>
      </c>
      <c r="BS14" s="7"/>
      <c r="BT14" s="7"/>
      <c r="BU14" s="7"/>
      <c r="BV14" s="7"/>
      <c r="BW14" s="7"/>
      <c r="BX14" s="6"/>
      <c r="BY14" s="13" t="e">
        <f t="shared" si="45"/>
        <v>#REF!</v>
      </c>
      <c r="BZ14" s="13" t="e">
        <f t="shared" si="1"/>
        <v>#REF!</v>
      </c>
      <c r="CA14" s="13" t="e">
        <f t="shared" si="46"/>
        <v>#REF!</v>
      </c>
      <c r="CB14" s="13" t="e">
        <f t="shared" si="2"/>
        <v>#REF!</v>
      </c>
      <c r="CC14" s="13" t="e">
        <f t="shared" si="3"/>
        <v>#REF!</v>
      </c>
      <c r="CD14" s="13" t="e">
        <f t="shared" si="4"/>
        <v>#REF!</v>
      </c>
      <c r="CE14" s="13" t="e">
        <f t="shared" si="5"/>
        <v>#REF!</v>
      </c>
      <c r="CF14" s="13" t="e">
        <f t="shared" si="6"/>
        <v>#REF!</v>
      </c>
      <c r="CG14" s="13" t="e">
        <f t="shared" si="7"/>
        <v>#REF!</v>
      </c>
      <c r="CH14" s="13" t="e">
        <f t="shared" si="8"/>
        <v>#REF!</v>
      </c>
      <c r="CI14" s="7"/>
      <c r="CJ14" s="21" t="e">
        <f t="shared" si="47"/>
        <v>#REF!</v>
      </c>
      <c r="CK14" s="23">
        <v>9</v>
      </c>
      <c r="CL14" s="7" t="e">
        <f t="shared" si="9"/>
        <v>#REF!</v>
      </c>
      <c r="CM14" s="6"/>
      <c r="CN14" s="23">
        <v>9</v>
      </c>
      <c r="CO14" s="7" t="e">
        <f t="shared" si="48"/>
        <v>#REF!</v>
      </c>
    </row>
    <row r="15" spans="2:93" x14ac:dyDescent="0.25">
      <c r="B15" s="13" t="s">
        <v>39</v>
      </c>
      <c r="C15" s="13" t="e">
        <f t="shared" si="10"/>
        <v>#REF!</v>
      </c>
      <c r="D15" s="13" t="e">
        <f t="shared" si="11"/>
        <v>#REF!</v>
      </c>
      <c r="E15" s="13" t="e">
        <f t="shared" si="12"/>
        <v>#REF!</v>
      </c>
      <c r="F15" s="13" t="e">
        <f t="shared" si="13"/>
        <v>#REF!</v>
      </c>
      <c r="G15" s="13" t="e">
        <f t="shared" si="14"/>
        <v>#REF!</v>
      </c>
      <c r="H15" s="13" t="e">
        <f t="shared" si="15"/>
        <v>#REF!</v>
      </c>
      <c r="I15" s="13" t="e">
        <f t="shared" si="16"/>
        <v>#REF!</v>
      </c>
      <c r="J15" s="13" t="e">
        <f t="shared" si="17"/>
        <v>#REF!</v>
      </c>
      <c r="K15" s="13" t="e">
        <f t="shared" si="18"/>
        <v>#REF!</v>
      </c>
      <c r="L15" s="6"/>
      <c r="M15" s="6"/>
      <c r="N15" s="6"/>
      <c r="O15" s="6"/>
      <c r="P15" s="13" t="e">
        <f>#REF!</f>
        <v>#REF!</v>
      </c>
      <c r="Q15" s="13" t="e">
        <f>#REF!</f>
        <v>#REF!</v>
      </c>
      <c r="R15" s="13" t="e">
        <f>#REF!</f>
        <v>#REF!</v>
      </c>
      <c r="S15" s="13" t="e">
        <f>#REF!</f>
        <v>#REF!</v>
      </c>
      <c r="T15" s="13" t="e">
        <f>#REF!</f>
        <v>#REF!</v>
      </c>
      <c r="U15" s="13" t="e">
        <f>#REF!</f>
        <v>#REF!</v>
      </c>
      <c r="V15" s="13" t="e">
        <f>#REF!</f>
        <v>#REF!</v>
      </c>
      <c r="W15" s="13" t="e">
        <f>#REF!</f>
        <v>#REF!</v>
      </c>
      <c r="X15" s="13" t="e">
        <f>#REF!</f>
        <v>#REF!</v>
      </c>
      <c r="Y15" s="13" t="e">
        <f>#REF!</f>
        <v>#REF!</v>
      </c>
      <c r="Z15" s="7" t="e">
        <f t="shared" si="19"/>
        <v>#REF!</v>
      </c>
      <c r="AA15" s="16"/>
      <c r="AB15" s="17"/>
      <c r="AC15" s="17"/>
      <c r="AD15" s="17"/>
      <c r="AE15" s="17"/>
      <c r="AF15" s="17"/>
      <c r="AG15" s="17"/>
      <c r="AH15" s="17"/>
      <c r="AI15" s="17"/>
      <c r="AJ15" s="17"/>
      <c r="AK15" s="7">
        <v>0</v>
      </c>
      <c r="AL15" s="16" t="e">
        <f>#REF!</f>
        <v>#REF!</v>
      </c>
      <c r="AM15" s="17">
        <f t="shared" si="0"/>
        <v>0</v>
      </c>
      <c r="AN15" s="17">
        <f t="shared" si="20"/>
        <v>0</v>
      </c>
      <c r="AO15" s="17">
        <f t="shared" si="21"/>
        <v>0</v>
      </c>
      <c r="AP15" s="17">
        <f t="shared" si="22"/>
        <v>0</v>
      </c>
      <c r="AQ15" s="17">
        <f t="shared" si="23"/>
        <v>0</v>
      </c>
      <c r="AR15" s="17">
        <f t="shared" si="24"/>
        <v>0</v>
      </c>
      <c r="AS15" s="17">
        <f t="shared" si="25"/>
        <v>0</v>
      </c>
      <c r="AT15" s="17">
        <f t="shared" si="26"/>
        <v>0</v>
      </c>
      <c r="AU15" s="17">
        <f t="shared" si="27"/>
        <v>0</v>
      </c>
      <c r="AV15" s="7"/>
      <c r="AW15" s="16">
        <v>10</v>
      </c>
      <c r="AX15" s="17">
        <f t="shared" si="28"/>
        <v>0</v>
      </c>
      <c r="AY15" s="21">
        <f t="shared" si="49"/>
        <v>0</v>
      </c>
      <c r="AZ15" s="21">
        <f t="shared" si="29"/>
        <v>0</v>
      </c>
      <c r="BA15" s="17">
        <f t="shared" si="30"/>
        <v>0</v>
      </c>
      <c r="BB15" s="21">
        <f t="shared" si="31"/>
        <v>0</v>
      </c>
      <c r="BC15" s="21">
        <f t="shared" si="32"/>
        <v>0</v>
      </c>
      <c r="BD15" s="21">
        <f t="shared" si="33"/>
        <v>0</v>
      </c>
      <c r="BE15" s="17">
        <f t="shared" si="34"/>
        <v>0</v>
      </c>
      <c r="BF15" s="17">
        <f t="shared" si="35"/>
        <v>0</v>
      </c>
      <c r="BG15" s="7"/>
      <c r="BH15" s="7"/>
      <c r="BI15" s="16">
        <v>10</v>
      </c>
      <c r="BJ15" s="17">
        <f t="shared" si="36"/>
        <v>0</v>
      </c>
      <c r="BK15" s="26">
        <f t="shared" si="37"/>
        <v>0</v>
      </c>
      <c r="BL15" s="21">
        <f t="shared" si="38"/>
        <v>0</v>
      </c>
      <c r="BM15" s="17">
        <f t="shared" si="39"/>
        <v>0</v>
      </c>
      <c r="BN15" s="21">
        <f t="shared" si="40"/>
        <v>0</v>
      </c>
      <c r="BO15" s="21">
        <f t="shared" si="41"/>
        <v>0</v>
      </c>
      <c r="BP15" s="21">
        <f t="shared" si="42"/>
        <v>0</v>
      </c>
      <c r="BQ15" s="17">
        <f t="shared" si="43"/>
        <v>0</v>
      </c>
      <c r="BR15" s="17">
        <f t="shared" si="44"/>
        <v>0</v>
      </c>
      <c r="BS15" s="7"/>
      <c r="BT15" s="7"/>
      <c r="BU15" s="7"/>
      <c r="BV15" s="7"/>
      <c r="BW15" s="7"/>
      <c r="BX15" s="6"/>
      <c r="BY15" s="13" t="e">
        <f t="shared" si="45"/>
        <v>#REF!</v>
      </c>
      <c r="BZ15" s="13" t="e">
        <f t="shared" si="1"/>
        <v>#REF!</v>
      </c>
      <c r="CA15" s="13" t="e">
        <f t="shared" si="46"/>
        <v>#REF!</v>
      </c>
      <c r="CB15" s="13" t="e">
        <f t="shared" si="2"/>
        <v>#REF!</v>
      </c>
      <c r="CC15" s="13" t="e">
        <f t="shared" si="3"/>
        <v>#REF!</v>
      </c>
      <c r="CD15" s="13" t="e">
        <f t="shared" si="4"/>
        <v>#REF!</v>
      </c>
      <c r="CE15" s="13" t="e">
        <f t="shared" si="5"/>
        <v>#REF!</v>
      </c>
      <c r="CF15" s="13" t="e">
        <f t="shared" si="6"/>
        <v>#REF!</v>
      </c>
      <c r="CG15" s="13" t="e">
        <f t="shared" si="7"/>
        <v>#REF!</v>
      </c>
      <c r="CH15" s="13" t="e">
        <f t="shared" si="8"/>
        <v>#REF!</v>
      </c>
      <c r="CI15" s="7"/>
      <c r="CJ15" s="21" t="e">
        <f t="shared" si="47"/>
        <v>#REF!</v>
      </c>
      <c r="CK15" s="23">
        <v>10</v>
      </c>
      <c r="CL15" s="7" t="e">
        <f t="shared" si="9"/>
        <v>#REF!</v>
      </c>
      <c r="CM15" s="6"/>
      <c r="CN15" s="23">
        <v>10</v>
      </c>
      <c r="CO15" s="7" t="e">
        <f t="shared" si="48"/>
        <v>#REF!</v>
      </c>
    </row>
    <row r="16" spans="2:93" x14ac:dyDescent="0.25">
      <c r="B16" s="20" t="s">
        <v>40</v>
      </c>
      <c r="C16" s="20" t="e">
        <f t="shared" si="10"/>
        <v>#REF!</v>
      </c>
      <c r="D16" s="20" t="e">
        <f t="shared" si="11"/>
        <v>#REF!</v>
      </c>
      <c r="E16" s="20" t="e">
        <f t="shared" si="12"/>
        <v>#REF!</v>
      </c>
      <c r="F16" s="20" t="e">
        <f t="shared" si="13"/>
        <v>#REF!</v>
      </c>
      <c r="G16" s="20" t="e">
        <f t="shared" si="14"/>
        <v>#REF!</v>
      </c>
      <c r="H16" s="20" t="e">
        <f t="shared" si="15"/>
        <v>#REF!</v>
      </c>
      <c r="I16" s="20" t="e">
        <f t="shared" si="16"/>
        <v>#REF!</v>
      </c>
      <c r="J16" s="20" t="e">
        <f t="shared" si="17"/>
        <v>#REF!</v>
      </c>
      <c r="K16" s="20" t="e">
        <f t="shared" si="18"/>
        <v>#REF!</v>
      </c>
      <c r="L16" s="6"/>
      <c r="M16" s="6"/>
      <c r="N16" s="6"/>
      <c r="O16" s="6"/>
      <c r="P16" s="13" t="e">
        <f>#REF!</f>
        <v>#REF!</v>
      </c>
      <c r="Q16" s="13" t="e">
        <f>#REF!</f>
        <v>#REF!</v>
      </c>
      <c r="R16" s="13" t="e">
        <f>#REF!</f>
        <v>#REF!</v>
      </c>
      <c r="S16" s="13" t="e">
        <f>#REF!</f>
        <v>#REF!</v>
      </c>
      <c r="T16" s="13" t="e">
        <f>#REF!</f>
        <v>#REF!</v>
      </c>
      <c r="U16" s="13" t="e">
        <f>#REF!</f>
        <v>#REF!</v>
      </c>
      <c r="V16" s="13" t="e">
        <f>#REF!</f>
        <v>#REF!</v>
      </c>
      <c r="W16" s="13" t="e">
        <f>#REF!</f>
        <v>#REF!</v>
      </c>
      <c r="X16" s="13" t="e">
        <f>#REF!</f>
        <v>#REF!</v>
      </c>
      <c r="Y16" s="13" t="e">
        <f>#REF!</f>
        <v>#REF!</v>
      </c>
      <c r="Z16" s="7" t="e">
        <f t="shared" si="19"/>
        <v>#REF!</v>
      </c>
      <c r="AA16" s="16"/>
      <c r="AB16" s="17"/>
      <c r="AC16" s="17"/>
      <c r="AD16" s="17"/>
      <c r="AE16" s="17"/>
      <c r="AF16" s="17"/>
      <c r="AG16" s="17"/>
      <c r="AH16" s="17"/>
      <c r="AI16" s="17"/>
      <c r="AJ16" s="17"/>
      <c r="AK16" s="7">
        <v>0</v>
      </c>
      <c r="AL16" s="16" t="e">
        <f>#REF!</f>
        <v>#REF!</v>
      </c>
      <c r="AM16" s="17">
        <f t="shared" si="0"/>
        <v>0</v>
      </c>
      <c r="AN16" s="17">
        <f t="shared" si="20"/>
        <v>0</v>
      </c>
      <c r="AO16" s="17">
        <f t="shared" si="21"/>
        <v>0</v>
      </c>
      <c r="AP16" s="17">
        <f t="shared" si="22"/>
        <v>0</v>
      </c>
      <c r="AQ16" s="17">
        <f t="shared" si="23"/>
        <v>0</v>
      </c>
      <c r="AR16" s="17">
        <f t="shared" si="24"/>
        <v>0</v>
      </c>
      <c r="AS16" s="17">
        <f t="shared" si="25"/>
        <v>0</v>
      </c>
      <c r="AT16" s="17">
        <f t="shared" si="26"/>
        <v>0</v>
      </c>
      <c r="AU16" s="17">
        <f t="shared" si="27"/>
        <v>0</v>
      </c>
      <c r="AV16" s="7"/>
      <c r="AW16" s="16">
        <v>11</v>
      </c>
      <c r="AX16" s="17">
        <f t="shared" si="28"/>
        <v>0</v>
      </c>
      <c r="AY16" s="21">
        <f t="shared" si="49"/>
        <v>0</v>
      </c>
      <c r="AZ16" s="21">
        <f t="shared" si="29"/>
        <v>0</v>
      </c>
      <c r="BA16" s="17">
        <f t="shared" si="30"/>
        <v>0</v>
      </c>
      <c r="BB16" s="21">
        <f t="shared" si="31"/>
        <v>0</v>
      </c>
      <c r="BC16" s="21">
        <f t="shared" si="32"/>
        <v>0</v>
      </c>
      <c r="BD16" s="21">
        <f t="shared" si="33"/>
        <v>0</v>
      </c>
      <c r="BE16" s="17">
        <f t="shared" si="34"/>
        <v>0</v>
      </c>
      <c r="BF16" s="17">
        <f t="shared" si="35"/>
        <v>0</v>
      </c>
      <c r="BG16" s="7"/>
      <c r="BH16" s="7"/>
      <c r="BI16" s="16">
        <v>11</v>
      </c>
      <c r="BJ16" s="17">
        <f t="shared" si="36"/>
        <v>0</v>
      </c>
      <c r="BK16" s="26">
        <f t="shared" si="37"/>
        <v>0</v>
      </c>
      <c r="BL16" s="21">
        <f t="shared" si="38"/>
        <v>0</v>
      </c>
      <c r="BM16" s="17">
        <f t="shared" si="39"/>
        <v>0</v>
      </c>
      <c r="BN16" s="21">
        <f t="shared" si="40"/>
        <v>0</v>
      </c>
      <c r="BO16" s="21">
        <f t="shared" si="41"/>
        <v>0</v>
      </c>
      <c r="BP16" s="21">
        <f t="shared" si="42"/>
        <v>0</v>
      </c>
      <c r="BQ16" s="17">
        <f t="shared" si="43"/>
        <v>0</v>
      </c>
      <c r="BR16" s="17">
        <f t="shared" si="44"/>
        <v>0</v>
      </c>
      <c r="BS16" s="7"/>
      <c r="BT16" s="7"/>
      <c r="BU16" s="7"/>
      <c r="BV16" s="7"/>
      <c r="BW16" s="7"/>
      <c r="BX16" s="6"/>
      <c r="BY16" s="13" t="e">
        <f t="shared" si="45"/>
        <v>#REF!</v>
      </c>
      <c r="BZ16" s="13" t="e">
        <f t="shared" si="1"/>
        <v>#REF!</v>
      </c>
      <c r="CA16" s="13" t="e">
        <f t="shared" si="46"/>
        <v>#REF!</v>
      </c>
      <c r="CB16" s="13" t="e">
        <f t="shared" si="2"/>
        <v>#REF!</v>
      </c>
      <c r="CC16" s="13" t="e">
        <f t="shared" si="3"/>
        <v>#REF!</v>
      </c>
      <c r="CD16" s="13" t="e">
        <f t="shared" si="4"/>
        <v>#REF!</v>
      </c>
      <c r="CE16" s="13" t="e">
        <f t="shared" si="5"/>
        <v>#REF!</v>
      </c>
      <c r="CF16" s="13" t="e">
        <f t="shared" si="6"/>
        <v>#REF!</v>
      </c>
      <c r="CG16" s="13" t="e">
        <f t="shared" si="7"/>
        <v>#REF!</v>
      </c>
      <c r="CH16" s="13" t="e">
        <f t="shared" si="8"/>
        <v>#REF!</v>
      </c>
      <c r="CI16" s="7"/>
      <c r="CJ16" s="21" t="e">
        <f t="shared" si="47"/>
        <v>#REF!</v>
      </c>
      <c r="CK16" s="23">
        <v>11</v>
      </c>
      <c r="CL16" s="7" t="e">
        <f t="shared" si="9"/>
        <v>#REF!</v>
      </c>
      <c r="CM16" s="6"/>
      <c r="CN16" s="23">
        <v>11</v>
      </c>
      <c r="CO16" s="7" t="e">
        <f t="shared" si="48"/>
        <v>#REF!</v>
      </c>
    </row>
    <row r="17" spans="2:93" x14ac:dyDescent="0.25">
      <c r="B17" s="13" t="s">
        <v>41</v>
      </c>
      <c r="C17" s="13" t="e">
        <f t="shared" si="10"/>
        <v>#REF!</v>
      </c>
      <c r="D17" s="13" t="e">
        <f t="shared" si="11"/>
        <v>#REF!</v>
      </c>
      <c r="E17" s="13" t="e">
        <f t="shared" si="12"/>
        <v>#REF!</v>
      </c>
      <c r="F17" s="13" t="e">
        <f t="shared" si="13"/>
        <v>#REF!</v>
      </c>
      <c r="G17" s="13" t="e">
        <f t="shared" si="14"/>
        <v>#REF!</v>
      </c>
      <c r="H17" s="13" t="e">
        <f t="shared" si="15"/>
        <v>#REF!</v>
      </c>
      <c r="I17" s="13" t="e">
        <f t="shared" si="16"/>
        <v>#REF!</v>
      </c>
      <c r="J17" s="13" t="e">
        <f t="shared" si="17"/>
        <v>#REF!</v>
      </c>
      <c r="K17" s="13" t="e">
        <f t="shared" si="18"/>
        <v>#REF!</v>
      </c>
      <c r="L17" s="6"/>
      <c r="M17" s="6"/>
      <c r="N17" s="6"/>
      <c r="O17" s="6"/>
      <c r="P17" s="13" t="e">
        <f>#REF!</f>
        <v>#REF!</v>
      </c>
      <c r="Q17" s="13" t="e">
        <f>#REF!</f>
        <v>#REF!</v>
      </c>
      <c r="R17" s="13" t="e">
        <f>#REF!</f>
        <v>#REF!</v>
      </c>
      <c r="S17" s="13" t="e">
        <f>#REF!</f>
        <v>#REF!</v>
      </c>
      <c r="T17" s="13" t="e">
        <f>#REF!</f>
        <v>#REF!</v>
      </c>
      <c r="U17" s="13" t="e">
        <f>#REF!</f>
        <v>#REF!</v>
      </c>
      <c r="V17" s="13" t="e">
        <f>#REF!</f>
        <v>#REF!</v>
      </c>
      <c r="W17" s="13" t="e">
        <f>#REF!</f>
        <v>#REF!</v>
      </c>
      <c r="X17" s="13" t="e">
        <f>#REF!</f>
        <v>#REF!</v>
      </c>
      <c r="Y17" s="13" t="e">
        <f>#REF!</f>
        <v>#REF!</v>
      </c>
      <c r="Z17" s="7" t="e">
        <f t="shared" si="19"/>
        <v>#REF!</v>
      </c>
      <c r="AA17" s="16"/>
      <c r="AB17" s="17"/>
      <c r="AC17" s="17"/>
      <c r="AD17" s="17"/>
      <c r="AE17" s="17"/>
      <c r="AF17" s="17"/>
      <c r="AG17" s="17"/>
      <c r="AH17" s="17"/>
      <c r="AI17" s="17"/>
      <c r="AJ17" s="17"/>
      <c r="AK17" s="7">
        <v>0</v>
      </c>
      <c r="AL17" s="16" t="e">
        <f>#REF!</f>
        <v>#REF!</v>
      </c>
      <c r="AM17" s="17">
        <f t="shared" si="0"/>
        <v>0</v>
      </c>
      <c r="AN17" s="17">
        <f t="shared" si="20"/>
        <v>0</v>
      </c>
      <c r="AO17" s="17">
        <f t="shared" si="21"/>
        <v>0</v>
      </c>
      <c r="AP17" s="17">
        <f t="shared" si="22"/>
        <v>0</v>
      </c>
      <c r="AQ17" s="17">
        <f t="shared" si="23"/>
        <v>0</v>
      </c>
      <c r="AR17" s="17">
        <f t="shared" si="24"/>
        <v>0</v>
      </c>
      <c r="AS17" s="17">
        <f t="shared" si="25"/>
        <v>0</v>
      </c>
      <c r="AT17" s="17">
        <f t="shared" si="26"/>
        <v>0</v>
      </c>
      <c r="AU17" s="17">
        <f t="shared" si="27"/>
        <v>0</v>
      </c>
      <c r="AV17" s="7"/>
      <c r="AW17" s="16">
        <v>12</v>
      </c>
      <c r="AX17" s="17">
        <f t="shared" si="28"/>
        <v>0</v>
      </c>
      <c r="AY17" s="21">
        <f t="shared" si="49"/>
        <v>0</v>
      </c>
      <c r="AZ17" s="21">
        <f t="shared" si="29"/>
        <v>0</v>
      </c>
      <c r="BA17" s="17">
        <f t="shared" si="30"/>
        <v>0</v>
      </c>
      <c r="BB17" s="21">
        <f t="shared" si="31"/>
        <v>0</v>
      </c>
      <c r="BC17" s="21">
        <f t="shared" si="32"/>
        <v>0</v>
      </c>
      <c r="BD17" s="21">
        <f t="shared" si="33"/>
        <v>0</v>
      </c>
      <c r="BE17" s="17">
        <f t="shared" si="34"/>
        <v>0</v>
      </c>
      <c r="BF17" s="17">
        <f t="shared" si="35"/>
        <v>0</v>
      </c>
      <c r="BG17" s="7"/>
      <c r="BH17" s="7"/>
      <c r="BI17" s="16">
        <v>12</v>
      </c>
      <c r="BJ17" s="17">
        <f t="shared" si="36"/>
        <v>0</v>
      </c>
      <c r="BK17" s="26">
        <f t="shared" si="37"/>
        <v>0</v>
      </c>
      <c r="BL17" s="21">
        <f t="shared" si="38"/>
        <v>0</v>
      </c>
      <c r="BM17" s="17">
        <f t="shared" si="39"/>
        <v>0</v>
      </c>
      <c r="BN17" s="21">
        <f t="shared" si="40"/>
        <v>0</v>
      </c>
      <c r="BO17" s="21">
        <f t="shared" si="41"/>
        <v>0</v>
      </c>
      <c r="BP17" s="21">
        <f t="shared" si="42"/>
        <v>0</v>
      </c>
      <c r="BQ17" s="17">
        <f t="shared" si="43"/>
        <v>0</v>
      </c>
      <c r="BR17" s="17">
        <f t="shared" si="44"/>
        <v>0</v>
      </c>
      <c r="BS17" s="7"/>
      <c r="BT17" s="7"/>
      <c r="BU17" s="7"/>
      <c r="BV17" s="7"/>
      <c r="BW17" s="7"/>
      <c r="BX17" s="6"/>
      <c r="BY17" s="13" t="e">
        <f t="shared" si="45"/>
        <v>#REF!</v>
      </c>
      <c r="BZ17" s="13" t="e">
        <f t="shared" si="1"/>
        <v>#REF!</v>
      </c>
      <c r="CA17" s="13" t="e">
        <f t="shared" si="46"/>
        <v>#REF!</v>
      </c>
      <c r="CB17" s="13" t="e">
        <f t="shared" si="2"/>
        <v>#REF!</v>
      </c>
      <c r="CC17" s="13" t="e">
        <f t="shared" si="3"/>
        <v>#REF!</v>
      </c>
      <c r="CD17" s="13" t="e">
        <f t="shared" si="4"/>
        <v>#REF!</v>
      </c>
      <c r="CE17" s="13" t="e">
        <f t="shared" si="5"/>
        <v>#REF!</v>
      </c>
      <c r="CF17" s="13" t="e">
        <f t="shared" si="6"/>
        <v>#REF!</v>
      </c>
      <c r="CG17" s="13" t="e">
        <f t="shared" si="7"/>
        <v>#REF!</v>
      </c>
      <c r="CH17" s="13" t="e">
        <f t="shared" si="8"/>
        <v>#REF!</v>
      </c>
      <c r="CI17" s="7"/>
      <c r="CJ17" s="21" t="e">
        <f t="shared" si="47"/>
        <v>#REF!</v>
      </c>
      <c r="CK17" s="23">
        <v>12</v>
      </c>
      <c r="CL17" s="7" t="e">
        <f t="shared" si="9"/>
        <v>#REF!</v>
      </c>
      <c r="CM17" s="6"/>
      <c r="CN17" s="23">
        <v>12</v>
      </c>
      <c r="CO17" s="7" t="e">
        <f t="shared" si="48"/>
        <v>#REF!</v>
      </c>
    </row>
    <row r="18" spans="2:93" x14ac:dyDescent="0.25">
      <c r="B18" s="20" t="s">
        <v>42</v>
      </c>
      <c r="C18" s="20" t="e">
        <f t="shared" si="10"/>
        <v>#REF!</v>
      </c>
      <c r="D18" s="20" t="e">
        <f t="shared" si="11"/>
        <v>#REF!</v>
      </c>
      <c r="E18" s="20" t="e">
        <f t="shared" si="12"/>
        <v>#REF!</v>
      </c>
      <c r="F18" s="20" t="e">
        <f t="shared" si="13"/>
        <v>#REF!</v>
      </c>
      <c r="G18" s="20" t="e">
        <f t="shared" si="14"/>
        <v>#REF!</v>
      </c>
      <c r="H18" s="20" t="e">
        <f t="shared" si="15"/>
        <v>#REF!</v>
      </c>
      <c r="I18" s="20" t="e">
        <f t="shared" si="16"/>
        <v>#REF!</v>
      </c>
      <c r="J18" s="20" t="e">
        <f t="shared" si="17"/>
        <v>#REF!</v>
      </c>
      <c r="K18" s="20" t="e">
        <f t="shared" si="18"/>
        <v>#REF!</v>
      </c>
      <c r="L18" s="6"/>
      <c r="M18" s="6"/>
      <c r="N18" s="6"/>
      <c r="O18" s="6"/>
      <c r="P18" s="13" t="e">
        <f>#REF!</f>
        <v>#REF!</v>
      </c>
      <c r="Q18" s="13" t="e">
        <f>#REF!</f>
        <v>#REF!</v>
      </c>
      <c r="R18" s="13" t="e">
        <f>#REF!</f>
        <v>#REF!</v>
      </c>
      <c r="S18" s="13" t="e">
        <f>#REF!</f>
        <v>#REF!</v>
      </c>
      <c r="T18" s="13" t="e">
        <f>#REF!</f>
        <v>#REF!</v>
      </c>
      <c r="U18" s="13" t="e">
        <f>#REF!</f>
        <v>#REF!</v>
      </c>
      <c r="V18" s="13" t="e">
        <f>#REF!</f>
        <v>#REF!</v>
      </c>
      <c r="W18" s="13" t="e">
        <f>#REF!</f>
        <v>#REF!</v>
      </c>
      <c r="X18" s="13" t="e">
        <f>#REF!</f>
        <v>#REF!</v>
      </c>
      <c r="Y18" s="13" t="e">
        <f>#REF!</f>
        <v>#REF!</v>
      </c>
      <c r="Z18" s="7" t="e">
        <f t="shared" si="19"/>
        <v>#REF!</v>
      </c>
      <c r="AA18" s="16"/>
      <c r="AB18" s="17"/>
      <c r="AC18" s="17"/>
      <c r="AD18" s="17"/>
      <c r="AE18" s="17"/>
      <c r="AF18" s="17"/>
      <c r="AG18" s="17"/>
      <c r="AH18" s="17"/>
      <c r="AI18" s="17"/>
      <c r="AJ18" s="17"/>
      <c r="AK18" s="7">
        <v>0</v>
      </c>
      <c r="AL18" s="16" t="e">
        <f>#REF!</f>
        <v>#REF!</v>
      </c>
      <c r="AM18" s="17">
        <f t="shared" si="0"/>
        <v>0</v>
      </c>
      <c r="AN18" s="17">
        <f t="shared" si="20"/>
        <v>0</v>
      </c>
      <c r="AO18" s="17">
        <f t="shared" si="21"/>
        <v>0</v>
      </c>
      <c r="AP18" s="17">
        <f t="shared" si="22"/>
        <v>0</v>
      </c>
      <c r="AQ18" s="17">
        <f t="shared" si="23"/>
        <v>0</v>
      </c>
      <c r="AR18" s="17">
        <f t="shared" si="24"/>
        <v>0</v>
      </c>
      <c r="AS18" s="17">
        <f t="shared" si="25"/>
        <v>0</v>
      </c>
      <c r="AT18" s="17">
        <f t="shared" si="26"/>
        <v>0</v>
      </c>
      <c r="AU18" s="17">
        <f t="shared" si="27"/>
        <v>0</v>
      </c>
      <c r="AV18" s="7"/>
      <c r="AW18" s="16">
        <v>13</v>
      </c>
      <c r="AX18" s="17">
        <f t="shared" si="28"/>
        <v>0</v>
      </c>
      <c r="AY18" s="21">
        <f t="shared" si="49"/>
        <v>0</v>
      </c>
      <c r="AZ18" s="21">
        <f t="shared" si="29"/>
        <v>0</v>
      </c>
      <c r="BA18" s="17">
        <f t="shared" si="30"/>
        <v>0</v>
      </c>
      <c r="BB18" s="21">
        <f t="shared" si="31"/>
        <v>0</v>
      </c>
      <c r="BC18" s="21">
        <f t="shared" si="32"/>
        <v>0</v>
      </c>
      <c r="BD18" s="21">
        <f t="shared" si="33"/>
        <v>0</v>
      </c>
      <c r="BE18" s="17">
        <f t="shared" si="34"/>
        <v>0</v>
      </c>
      <c r="BF18" s="17">
        <f t="shared" si="35"/>
        <v>0</v>
      </c>
      <c r="BG18" s="7"/>
      <c r="BH18" s="7"/>
      <c r="BI18" s="16">
        <v>13</v>
      </c>
      <c r="BJ18" s="17">
        <f t="shared" si="36"/>
        <v>0</v>
      </c>
      <c r="BK18" s="26">
        <f t="shared" si="37"/>
        <v>0</v>
      </c>
      <c r="BL18" s="21">
        <f t="shared" si="38"/>
        <v>0</v>
      </c>
      <c r="BM18" s="17">
        <f t="shared" si="39"/>
        <v>0</v>
      </c>
      <c r="BN18" s="21">
        <f t="shared" si="40"/>
        <v>0</v>
      </c>
      <c r="BO18" s="21">
        <f t="shared" si="41"/>
        <v>0</v>
      </c>
      <c r="BP18" s="21">
        <f t="shared" si="42"/>
        <v>0</v>
      </c>
      <c r="BQ18" s="17">
        <f t="shared" si="43"/>
        <v>0</v>
      </c>
      <c r="BR18" s="17">
        <f t="shared" si="44"/>
        <v>0</v>
      </c>
      <c r="BS18" s="7"/>
      <c r="BT18" s="7"/>
      <c r="BU18" s="7"/>
      <c r="BV18" s="7"/>
      <c r="BW18" s="7"/>
      <c r="BX18" s="6"/>
      <c r="BY18" s="13" t="e">
        <f t="shared" si="45"/>
        <v>#REF!</v>
      </c>
      <c r="BZ18" s="13" t="e">
        <f t="shared" si="1"/>
        <v>#REF!</v>
      </c>
      <c r="CA18" s="13" t="e">
        <f t="shared" si="46"/>
        <v>#REF!</v>
      </c>
      <c r="CB18" s="13" t="e">
        <f t="shared" si="2"/>
        <v>#REF!</v>
      </c>
      <c r="CC18" s="13" t="e">
        <f t="shared" si="3"/>
        <v>#REF!</v>
      </c>
      <c r="CD18" s="13" t="e">
        <f t="shared" si="4"/>
        <v>#REF!</v>
      </c>
      <c r="CE18" s="13" t="e">
        <f t="shared" si="5"/>
        <v>#REF!</v>
      </c>
      <c r="CF18" s="13" t="e">
        <f t="shared" si="6"/>
        <v>#REF!</v>
      </c>
      <c r="CG18" s="13" t="e">
        <f t="shared" si="7"/>
        <v>#REF!</v>
      </c>
      <c r="CH18" s="13" t="e">
        <f t="shared" si="8"/>
        <v>#REF!</v>
      </c>
      <c r="CI18" s="7"/>
      <c r="CJ18" s="21" t="e">
        <f t="shared" si="47"/>
        <v>#REF!</v>
      </c>
      <c r="CK18" s="23">
        <v>13</v>
      </c>
      <c r="CL18" s="7" t="e">
        <f t="shared" si="9"/>
        <v>#REF!</v>
      </c>
      <c r="CM18" s="6"/>
      <c r="CN18" s="23">
        <v>13</v>
      </c>
      <c r="CO18" s="7" t="e">
        <f t="shared" si="48"/>
        <v>#REF!</v>
      </c>
    </row>
    <row r="19" spans="2:93" x14ac:dyDescent="0.25">
      <c r="B19" s="13" t="s">
        <v>43</v>
      </c>
      <c r="C19" s="13" t="e">
        <f t="shared" si="10"/>
        <v>#REF!</v>
      </c>
      <c r="D19" s="13" t="e">
        <f t="shared" si="11"/>
        <v>#REF!</v>
      </c>
      <c r="E19" s="13" t="e">
        <f t="shared" si="12"/>
        <v>#REF!</v>
      </c>
      <c r="F19" s="13" t="e">
        <f t="shared" si="13"/>
        <v>#REF!</v>
      </c>
      <c r="G19" s="13" t="e">
        <f t="shared" si="14"/>
        <v>#REF!</v>
      </c>
      <c r="H19" s="13" t="e">
        <f t="shared" si="15"/>
        <v>#REF!</v>
      </c>
      <c r="I19" s="13" t="e">
        <f t="shared" si="16"/>
        <v>#REF!</v>
      </c>
      <c r="J19" s="13" t="e">
        <f t="shared" si="17"/>
        <v>#REF!</v>
      </c>
      <c r="K19" s="13" t="e">
        <f t="shared" si="18"/>
        <v>#REF!</v>
      </c>
      <c r="L19" s="6"/>
      <c r="M19" s="6"/>
      <c r="N19" s="6"/>
      <c r="O19" s="6"/>
      <c r="P19" s="13" t="e">
        <f>#REF!</f>
        <v>#REF!</v>
      </c>
      <c r="Q19" s="13" t="e">
        <f>#REF!</f>
        <v>#REF!</v>
      </c>
      <c r="R19" s="13" t="e">
        <f>#REF!</f>
        <v>#REF!</v>
      </c>
      <c r="S19" s="13" t="e">
        <f>#REF!</f>
        <v>#REF!</v>
      </c>
      <c r="T19" s="13" t="e">
        <f>#REF!</f>
        <v>#REF!</v>
      </c>
      <c r="U19" s="13" t="e">
        <f>#REF!</f>
        <v>#REF!</v>
      </c>
      <c r="V19" s="13" t="e">
        <f>#REF!</f>
        <v>#REF!</v>
      </c>
      <c r="W19" s="13" t="e">
        <f>#REF!</f>
        <v>#REF!</v>
      </c>
      <c r="X19" s="13" t="e">
        <f>#REF!</f>
        <v>#REF!</v>
      </c>
      <c r="Y19" s="13" t="e">
        <f>#REF!</f>
        <v>#REF!</v>
      </c>
      <c r="Z19" s="7" t="e">
        <f t="shared" si="19"/>
        <v>#REF!</v>
      </c>
      <c r="AA19" s="16"/>
      <c r="AB19" s="17"/>
      <c r="AC19" s="17"/>
      <c r="AD19" s="17"/>
      <c r="AE19" s="17"/>
      <c r="AF19" s="17"/>
      <c r="AG19" s="17"/>
      <c r="AH19" s="17"/>
      <c r="AI19" s="17"/>
      <c r="AJ19" s="17"/>
      <c r="AK19" s="7">
        <v>0</v>
      </c>
      <c r="AL19" s="16" t="e">
        <f>#REF!</f>
        <v>#REF!</v>
      </c>
      <c r="AM19" s="17">
        <f t="shared" si="0"/>
        <v>0</v>
      </c>
      <c r="AN19" s="17">
        <f t="shared" si="20"/>
        <v>0</v>
      </c>
      <c r="AO19" s="17">
        <f t="shared" si="21"/>
        <v>0</v>
      </c>
      <c r="AP19" s="17">
        <f t="shared" si="22"/>
        <v>0</v>
      </c>
      <c r="AQ19" s="17">
        <f t="shared" si="23"/>
        <v>0</v>
      </c>
      <c r="AR19" s="17">
        <f t="shared" si="24"/>
        <v>0</v>
      </c>
      <c r="AS19" s="17">
        <f t="shared" si="25"/>
        <v>0</v>
      </c>
      <c r="AT19" s="17">
        <f t="shared" si="26"/>
        <v>0</v>
      </c>
      <c r="AU19" s="17">
        <f t="shared" si="27"/>
        <v>0</v>
      </c>
      <c r="AV19" s="7"/>
      <c r="AW19" s="16">
        <v>14</v>
      </c>
      <c r="AX19" s="17">
        <f t="shared" si="28"/>
        <v>0</v>
      </c>
      <c r="AY19" s="21">
        <f t="shared" si="49"/>
        <v>0</v>
      </c>
      <c r="AZ19" s="21">
        <f t="shared" si="29"/>
        <v>0</v>
      </c>
      <c r="BA19" s="17">
        <f t="shared" si="30"/>
        <v>0</v>
      </c>
      <c r="BB19" s="21">
        <f t="shared" si="31"/>
        <v>0</v>
      </c>
      <c r="BC19" s="21">
        <f t="shared" si="32"/>
        <v>0</v>
      </c>
      <c r="BD19" s="21">
        <f t="shared" si="33"/>
        <v>0</v>
      </c>
      <c r="BE19" s="17">
        <f t="shared" si="34"/>
        <v>0</v>
      </c>
      <c r="BF19" s="17">
        <f t="shared" si="35"/>
        <v>0</v>
      </c>
      <c r="BG19" s="7"/>
      <c r="BH19" s="7"/>
      <c r="BI19" s="16">
        <v>14</v>
      </c>
      <c r="BJ19" s="17">
        <f t="shared" si="36"/>
        <v>0</v>
      </c>
      <c r="BK19" s="26">
        <f t="shared" si="37"/>
        <v>0</v>
      </c>
      <c r="BL19" s="21">
        <f t="shared" si="38"/>
        <v>0</v>
      </c>
      <c r="BM19" s="17">
        <f t="shared" si="39"/>
        <v>0</v>
      </c>
      <c r="BN19" s="21">
        <f t="shared" si="40"/>
        <v>0</v>
      </c>
      <c r="BO19" s="21">
        <f t="shared" si="41"/>
        <v>0</v>
      </c>
      <c r="BP19" s="21">
        <f t="shared" si="42"/>
        <v>0</v>
      </c>
      <c r="BQ19" s="17">
        <f t="shared" si="43"/>
        <v>0</v>
      </c>
      <c r="BR19" s="17">
        <f t="shared" si="44"/>
        <v>0</v>
      </c>
      <c r="BS19" s="7"/>
      <c r="BT19" s="7"/>
      <c r="BU19" s="7"/>
      <c r="BV19" s="7"/>
      <c r="BW19" s="7"/>
      <c r="BX19" s="6"/>
      <c r="BY19" s="13" t="e">
        <f t="shared" si="45"/>
        <v>#REF!</v>
      </c>
      <c r="BZ19" s="13" t="e">
        <f t="shared" si="1"/>
        <v>#REF!</v>
      </c>
      <c r="CA19" s="13" t="e">
        <f t="shared" si="46"/>
        <v>#REF!</v>
      </c>
      <c r="CB19" s="13" t="e">
        <f t="shared" si="2"/>
        <v>#REF!</v>
      </c>
      <c r="CC19" s="13" t="e">
        <f t="shared" si="3"/>
        <v>#REF!</v>
      </c>
      <c r="CD19" s="13" t="e">
        <f t="shared" si="4"/>
        <v>#REF!</v>
      </c>
      <c r="CE19" s="13" t="e">
        <f t="shared" si="5"/>
        <v>#REF!</v>
      </c>
      <c r="CF19" s="13" t="e">
        <f t="shared" si="6"/>
        <v>#REF!</v>
      </c>
      <c r="CG19" s="13" t="e">
        <f t="shared" si="7"/>
        <v>#REF!</v>
      </c>
      <c r="CH19" s="13" t="e">
        <f t="shared" si="8"/>
        <v>#REF!</v>
      </c>
      <c r="CI19" s="7"/>
      <c r="CJ19" s="21" t="e">
        <f t="shared" si="47"/>
        <v>#REF!</v>
      </c>
      <c r="CK19" s="23">
        <v>14</v>
      </c>
      <c r="CL19" s="7" t="e">
        <f t="shared" si="9"/>
        <v>#REF!</v>
      </c>
      <c r="CM19" s="6"/>
      <c r="CN19" s="23">
        <v>14</v>
      </c>
      <c r="CO19" s="7" t="e">
        <f t="shared" si="48"/>
        <v>#REF!</v>
      </c>
    </row>
    <row r="20" spans="2:93" x14ac:dyDescent="0.25">
      <c r="B20" s="20" t="s">
        <v>44</v>
      </c>
      <c r="C20" s="20" t="e">
        <f t="shared" si="10"/>
        <v>#REF!</v>
      </c>
      <c r="D20" s="20" t="e">
        <f t="shared" si="11"/>
        <v>#REF!</v>
      </c>
      <c r="E20" s="20" t="e">
        <f t="shared" si="12"/>
        <v>#REF!</v>
      </c>
      <c r="F20" s="20" t="e">
        <f t="shared" si="13"/>
        <v>#REF!</v>
      </c>
      <c r="G20" s="20" t="e">
        <f t="shared" si="14"/>
        <v>#REF!</v>
      </c>
      <c r="H20" s="20" t="e">
        <f t="shared" si="15"/>
        <v>#REF!</v>
      </c>
      <c r="I20" s="20" t="e">
        <f t="shared" si="16"/>
        <v>#REF!</v>
      </c>
      <c r="J20" s="20" t="e">
        <f t="shared" si="17"/>
        <v>#REF!</v>
      </c>
      <c r="K20" s="20" t="e">
        <f t="shared" si="18"/>
        <v>#REF!</v>
      </c>
      <c r="L20" s="6"/>
      <c r="M20" s="6"/>
      <c r="N20" s="6"/>
      <c r="O20" s="6"/>
      <c r="P20" s="13" t="e">
        <f>#REF!</f>
        <v>#REF!</v>
      </c>
      <c r="Q20" s="13" t="e">
        <f>#REF!</f>
        <v>#REF!</v>
      </c>
      <c r="R20" s="13" t="e">
        <f>#REF!</f>
        <v>#REF!</v>
      </c>
      <c r="S20" s="13" t="e">
        <f>#REF!</f>
        <v>#REF!</v>
      </c>
      <c r="T20" s="13" t="e">
        <f>#REF!</f>
        <v>#REF!</v>
      </c>
      <c r="U20" s="13" t="e">
        <f>#REF!</f>
        <v>#REF!</v>
      </c>
      <c r="V20" s="13" t="e">
        <f>#REF!</f>
        <v>#REF!</v>
      </c>
      <c r="W20" s="13" t="e">
        <f>#REF!</f>
        <v>#REF!</v>
      </c>
      <c r="X20" s="13" t="e">
        <f>#REF!</f>
        <v>#REF!</v>
      </c>
      <c r="Y20" s="13" t="e">
        <f>#REF!</f>
        <v>#REF!</v>
      </c>
      <c r="Z20" s="7" t="e">
        <f t="shared" si="19"/>
        <v>#REF!</v>
      </c>
      <c r="AA20" s="16"/>
      <c r="AB20" s="17"/>
      <c r="AC20" s="17"/>
      <c r="AD20" s="17"/>
      <c r="AE20" s="17"/>
      <c r="AF20" s="17"/>
      <c r="AG20" s="17"/>
      <c r="AH20" s="17"/>
      <c r="AI20" s="17"/>
      <c r="AJ20" s="17"/>
      <c r="AK20" s="7">
        <v>0</v>
      </c>
      <c r="AL20" s="16" t="e">
        <f>#REF!</f>
        <v>#REF!</v>
      </c>
      <c r="AM20" s="17">
        <f t="shared" si="0"/>
        <v>0</v>
      </c>
      <c r="AN20" s="17">
        <f t="shared" si="20"/>
        <v>0</v>
      </c>
      <c r="AO20" s="17">
        <f t="shared" si="21"/>
        <v>0</v>
      </c>
      <c r="AP20" s="17">
        <f t="shared" si="22"/>
        <v>0</v>
      </c>
      <c r="AQ20" s="17">
        <f t="shared" si="23"/>
        <v>0</v>
      </c>
      <c r="AR20" s="17">
        <f t="shared" si="24"/>
        <v>0</v>
      </c>
      <c r="AS20" s="17">
        <f t="shared" si="25"/>
        <v>0</v>
      </c>
      <c r="AT20" s="17">
        <f t="shared" si="26"/>
        <v>0</v>
      </c>
      <c r="AU20" s="17">
        <f t="shared" si="27"/>
        <v>0</v>
      </c>
      <c r="AV20" s="7"/>
      <c r="AW20" s="16">
        <v>15</v>
      </c>
      <c r="AX20" s="17">
        <f t="shared" si="28"/>
        <v>0</v>
      </c>
      <c r="AY20" s="21">
        <f t="shared" si="49"/>
        <v>0</v>
      </c>
      <c r="AZ20" s="21">
        <f t="shared" si="29"/>
        <v>0</v>
      </c>
      <c r="BA20" s="17">
        <f t="shared" si="30"/>
        <v>0</v>
      </c>
      <c r="BB20" s="21">
        <f t="shared" si="31"/>
        <v>0</v>
      </c>
      <c r="BC20" s="21">
        <f t="shared" si="32"/>
        <v>0</v>
      </c>
      <c r="BD20" s="21">
        <f t="shared" si="33"/>
        <v>0</v>
      </c>
      <c r="BE20" s="17">
        <f t="shared" si="34"/>
        <v>0</v>
      </c>
      <c r="BF20" s="17">
        <f t="shared" si="35"/>
        <v>0</v>
      </c>
      <c r="BG20" s="7"/>
      <c r="BH20" s="7"/>
      <c r="BI20" s="16">
        <v>15</v>
      </c>
      <c r="BJ20" s="17">
        <f t="shared" si="36"/>
        <v>0</v>
      </c>
      <c r="BK20" s="26">
        <f t="shared" si="37"/>
        <v>0</v>
      </c>
      <c r="BL20" s="21">
        <f t="shared" si="38"/>
        <v>0</v>
      </c>
      <c r="BM20" s="17">
        <f t="shared" si="39"/>
        <v>0</v>
      </c>
      <c r="BN20" s="21">
        <f t="shared" si="40"/>
        <v>0</v>
      </c>
      <c r="BO20" s="21">
        <f t="shared" si="41"/>
        <v>0</v>
      </c>
      <c r="BP20" s="21">
        <f t="shared" si="42"/>
        <v>0</v>
      </c>
      <c r="BQ20" s="17">
        <f t="shared" si="43"/>
        <v>0</v>
      </c>
      <c r="BR20" s="17">
        <f t="shared" si="44"/>
        <v>0</v>
      </c>
      <c r="BS20" s="7"/>
      <c r="BT20" s="7"/>
      <c r="BU20" s="7"/>
      <c r="BV20" s="7"/>
      <c r="BW20" s="7"/>
      <c r="BX20" s="6"/>
      <c r="BY20" s="13" t="e">
        <f t="shared" si="45"/>
        <v>#REF!</v>
      </c>
      <c r="BZ20" s="13" t="e">
        <f t="shared" si="1"/>
        <v>#REF!</v>
      </c>
      <c r="CA20" s="13" t="e">
        <f t="shared" si="46"/>
        <v>#REF!</v>
      </c>
      <c r="CB20" s="13" t="e">
        <f t="shared" si="2"/>
        <v>#REF!</v>
      </c>
      <c r="CC20" s="13" t="e">
        <f t="shared" si="3"/>
        <v>#REF!</v>
      </c>
      <c r="CD20" s="13" t="e">
        <f t="shared" si="4"/>
        <v>#REF!</v>
      </c>
      <c r="CE20" s="13" t="e">
        <f t="shared" si="5"/>
        <v>#REF!</v>
      </c>
      <c r="CF20" s="13" t="e">
        <f t="shared" si="6"/>
        <v>#REF!</v>
      </c>
      <c r="CG20" s="13" t="e">
        <f t="shared" si="7"/>
        <v>#REF!</v>
      </c>
      <c r="CH20" s="13" t="e">
        <f t="shared" si="8"/>
        <v>#REF!</v>
      </c>
      <c r="CI20" s="7"/>
      <c r="CJ20" s="21" t="e">
        <f t="shared" si="47"/>
        <v>#REF!</v>
      </c>
      <c r="CK20" s="23">
        <v>15</v>
      </c>
      <c r="CL20" s="7" t="e">
        <f t="shared" si="9"/>
        <v>#REF!</v>
      </c>
      <c r="CM20" s="6"/>
      <c r="CN20" s="23">
        <v>15</v>
      </c>
      <c r="CO20" s="7" t="e">
        <f t="shared" si="48"/>
        <v>#REF!</v>
      </c>
    </row>
    <row r="21" spans="2:93" x14ac:dyDescent="0.25">
      <c r="B21" s="13" t="s">
        <v>45</v>
      </c>
      <c r="C21" s="13" t="e">
        <f t="shared" si="10"/>
        <v>#REF!</v>
      </c>
      <c r="D21" s="13" t="e">
        <f t="shared" si="11"/>
        <v>#REF!</v>
      </c>
      <c r="E21" s="13" t="e">
        <f t="shared" si="12"/>
        <v>#REF!</v>
      </c>
      <c r="F21" s="13" t="e">
        <f t="shared" si="13"/>
        <v>#REF!</v>
      </c>
      <c r="G21" s="13" t="e">
        <f t="shared" si="14"/>
        <v>#REF!</v>
      </c>
      <c r="H21" s="13" t="e">
        <f t="shared" si="15"/>
        <v>#REF!</v>
      </c>
      <c r="I21" s="13" t="e">
        <f t="shared" si="16"/>
        <v>#REF!</v>
      </c>
      <c r="J21" s="13" t="e">
        <f t="shared" si="17"/>
        <v>#REF!</v>
      </c>
      <c r="K21" s="13" t="e">
        <f t="shared" si="18"/>
        <v>#REF!</v>
      </c>
      <c r="L21" s="6"/>
      <c r="M21" s="6"/>
      <c r="N21" s="6"/>
      <c r="O21" s="6"/>
      <c r="P21" s="13" t="e">
        <f>#REF!</f>
        <v>#REF!</v>
      </c>
      <c r="Q21" s="13" t="e">
        <f>#REF!</f>
        <v>#REF!</v>
      </c>
      <c r="R21" s="13" t="e">
        <f>#REF!</f>
        <v>#REF!</v>
      </c>
      <c r="S21" s="13" t="e">
        <f>#REF!</f>
        <v>#REF!</v>
      </c>
      <c r="T21" s="13" t="e">
        <f>#REF!</f>
        <v>#REF!</v>
      </c>
      <c r="U21" s="13" t="e">
        <f>#REF!</f>
        <v>#REF!</v>
      </c>
      <c r="V21" s="13" t="e">
        <f>#REF!</f>
        <v>#REF!</v>
      </c>
      <c r="W21" s="13" t="e">
        <f>#REF!</f>
        <v>#REF!</v>
      </c>
      <c r="X21" s="13" t="e">
        <f>#REF!</f>
        <v>#REF!</v>
      </c>
      <c r="Y21" s="13" t="e">
        <f>#REF!</f>
        <v>#REF!</v>
      </c>
      <c r="Z21" s="7" t="e">
        <f t="shared" si="19"/>
        <v>#REF!</v>
      </c>
      <c r="AA21" s="16"/>
      <c r="AB21" s="17"/>
      <c r="AC21" s="17"/>
      <c r="AD21" s="17"/>
      <c r="AE21" s="17"/>
      <c r="AF21" s="17"/>
      <c r="AG21" s="17"/>
      <c r="AH21" s="17"/>
      <c r="AI21" s="17"/>
      <c r="AJ21" s="17"/>
      <c r="AK21" s="7">
        <v>0</v>
      </c>
      <c r="AL21" s="16" t="e">
        <f>#REF!</f>
        <v>#REF!</v>
      </c>
      <c r="AM21" s="17">
        <f t="shared" si="0"/>
        <v>0</v>
      </c>
      <c r="AN21" s="17">
        <f t="shared" si="20"/>
        <v>0</v>
      </c>
      <c r="AO21" s="17">
        <f t="shared" si="21"/>
        <v>0</v>
      </c>
      <c r="AP21" s="17">
        <f t="shared" si="22"/>
        <v>0</v>
      </c>
      <c r="AQ21" s="17">
        <f t="shared" si="23"/>
        <v>0</v>
      </c>
      <c r="AR21" s="17">
        <f t="shared" si="24"/>
        <v>0</v>
      </c>
      <c r="AS21" s="17">
        <f t="shared" si="25"/>
        <v>0</v>
      </c>
      <c r="AT21" s="17">
        <f t="shared" si="26"/>
        <v>0</v>
      </c>
      <c r="AU21" s="17">
        <f t="shared" si="27"/>
        <v>0</v>
      </c>
      <c r="AV21" s="7"/>
      <c r="AW21" s="16">
        <v>16</v>
      </c>
      <c r="AX21" s="17">
        <f t="shared" si="28"/>
        <v>0</v>
      </c>
      <c r="AY21" s="21">
        <f t="shared" si="49"/>
        <v>0</v>
      </c>
      <c r="AZ21" s="21">
        <f t="shared" si="29"/>
        <v>0</v>
      </c>
      <c r="BA21" s="17">
        <f t="shared" si="30"/>
        <v>0</v>
      </c>
      <c r="BB21" s="21">
        <f t="shared" si="31"/>
        <v>0</v>
      </c>
      <c r="BC21" s="21">
        <f t="shared" si="32"/>
        <v>0</v>
      </c>
      <c r="BD21" s="21">
        <f t="shared" si="33"/>
        <v>0</v>
      </c>
      <c r="BE21" s="17">
        <f t="shared" si="34"/>
        <v>0</v>
      </c>
      <c r="BF21" s="17">
        <f t="shared" si="35"/>
        <v>0</v>
      </c>
      <c r="BG21" s="7"/>
      <c r="BH21" s="7"/>
      <c r="BI21" s="16">
        <v>16</v>
      </c>
      <c r="BJ21" s="17">
        <f t="shared" si="36"/>
        <v>0</v>
      </c>
      <c r="BK21" s="26">
        <f t="shared" si="37"/>
        <v>0</v>
      </c>
      <c r="BL21" s="21">
        <f t="shared" si="38"/>
        <v>0</v>
      </c>
      <c r="BM21" s="17">
        <f t="shared" si="39"/>
        <v>0</v>
      </c>
      <c r="BN21" s="21">
        <f t="shared" si="40"/>
        <v>0</v>
      </c>
      <c r="BO21" s="21">
        <f t="shared" si="41"/>
        <v>0</v>
      </c>
      <c r="BP21" s="21">
        <f t="shared" si="42"/>
        <v>0</v>
      </c>
      <c r="BQ21" s="17">
        <f t="shared" si="43"/>
        <v>0</v>
      </c>
      <c r="BR21" s="17">
        <f t="shared" si="44"/>
        <v>0</v>
      </c>
      <c r="BS21" s="7"/>
      <c r="BT21" s="7"/>
      <c r="BU21" s="7"/>
      <c r="BV21" s="7"/>
      <c r="BW21" s="7"/>
      <c r="BX21" s="6"/>
      <c r="BY21" s="13" t="e">
        <f t="shared" si="45"/>
        <v>#REF!</v>
      </c>
      <c r="BZ21" s="13" t="e">
        <f t="shared" si="1"/>
        <v>#REF!</v>
      </c>
      <c r="CA21" s="13" t="e">
        <f t="shared" si="46"/>
        <v>#REF!</v>
      </c>
      <c r="CB21" s="13" t="e">
        <f t="shared" si="2"/>
        <v>#REF!</v>
      </c>
      <c r="CC21" s="13" t="e">
        <f t="shared" si="3"/>
        <v>#REF!</v>
      </c>
      <c r="CD21" s="13" t="e">
        <f t="shared" si="4"/>
        <v>#REF!</v>
      </c>
      <c r="CE21" s="13" t="e">
        <f t="shared" si="5"/>
        <v>#REF!</v>
      </c>
      <c r="CF21" s="13" t="e">
        <f t="shared" si="6"/>
        <v>#REF!</v>
      </c>
      <c r="CG21" s="13" t="e">
        <f t="shared" si="7"/>
        <v>#REF!</v>
      </c>
      <c r="CH21" s="13" t="e">
        <f t="shared" si="8"/>
        <v>#REF!</v>
      </c>
      <c r="CI21" s="7"/>
      <c r="CJ21" s="21" t="e">
        <f t="shared" si="47"/>
        <v>#REF!</v>
      </c>
      <c r="CK21" s="23">
        <v>16</v>
      </c>
      <c r="CL21" s="7" t="e">
        <f t="shared" si="9"/>
        <v>#REF!</v>
      </c>
      <c r="CM21" s="6"/>
      <c r="CN21" s="23">
        <v>16</v>
      </c>
      <c r="CO21" s="7" t="e">
        <f t="shared" si="48"/>
        <v>#REF!</v>
      </c>
    </row>
    <row r="22" spans="2:93" x14ac:dyDescent="0.25">
      <c r="B22" s="20" t="s">
        <v>46</v>
      </c>
      <c r="C22" s="20" t="e">
        <f t="shared" si="10"/>
        <v>#REF!</v>
      </c>
      <c r="D22" s="20" t="e">
        <f t="shared" si="11"/>
        <v>#REF!</v>
      </c>
      <c r="E22" s="20" t="e">
        <f t="shared" si="12"/>
        <v>#REF!</v>
      </c>
      <c r="F22" s="20" t="e">
        <f t="shared" si="13"/>
        <v>#REF!</v>
      </c>
      <c r="G22" s="20" t="e">
        <f t="shared" si="14"/>
        <v>#REF!</v>
      </c>
      <c r="H22" s="20" t="e">
        <f t="shared" si="15"/>
        <v>#REF!</v>
      </c>
      <c r="I22" s="20" t="e">
        <f t="shared" si="16"/>
        <v>#REF!</v>
      </c>
      <c r="J22" s="20" t="e">
        <f t="shared" si="17"/>
        <v>#REF!</v>
      </c>
      <c r="K22" s="20" t="e">
        <f t="shared" si="18"/>
        <v>#REF!</v>
      </c>
      <c r="L22" s="6"/>
      <c r="M22" s="6"/>
      <c r="N22" s="6"/>
      <c r="O22" s="6"/>
      <c r="P22" s="13" t="e">
        <f>#REF!</f>
        <v>#REF!</v>
      </c>
      <c r="Q22" s="13" t="e">
        <f>#REF!</f>
        <v>#REF!</v>
      </c>
      <c r="R22" s="13" t="e">
        <f>#REF!</f>
        <v>#REF!</v>
      </c>
      <c r="S22" s="13" t="e">
        <f>#REF!</f>
        <v>#REF!</v>
      </c>
      <c r="T22" s="13" t="e">
        <f>#REF!</f>
        <v>#REF!</v>
      </c>
      <c r="U22" s="13" t="e">
        <f>#REF!</f>
        <v>#REF!</v>
      </c>
      <c r="V22" s="13" t="e">
        <f>#REF!</f>
        <v>#REF!</v>
      </c>
      <c r="W22" s="13" t="e">
        <f>#REF!</f>
        <v>#REF!</v>
      </c>
      <c r="X22" s="13" t="e">
        <f>#REF!</f>
        <v>#REF!</v>
      </c>
      <c r="Y22" s="13" t="e">
        <f>#REF!</f>
        <v>#REF!</v>
      </c>
      <c r="Z22" s="7" t="e">
        <f t="shared" si="19"/>
        <v>#REF!</v>
      </c>
      <c r="AA22" s="16"/>
      <c r="AB22" s="17"/>
      <c r="AC22" s="17"/>
      <c r="AD22" s="17"/>
      <c r="AE22" s="17"/>
      <c r="AF22" s="17"/>
      <c r="AG22" s="17"/>
      <c r="AH22" s="17"/>
      <c r="AI22" s="17"/>
      <c r="AJ22" s="17"/>
      <c r="AK22" s="7">
        <v>0</v>
      </c>
      <c r="AL22" s="16" t="e">
        <f>#REF!</f>
        <v>#REF!</v>
      </c>
      <c r="AM22" s="17">
        <f t="shared" si="0"/>
        <v>0</v>
      </c>
      <c r="AN22" s="17">
        <f t="shared" si="20"/>
        <v>0</v>
      </c>
      <c r="AO22" s="17">
        <f t="shared" si="21"/>
        <v>0</v>
      </c>
      <c r="AP22" s="17">
        <f t="shared" si="22"/>
        <v>0</v>
      </c>
      <c r="AQ22" s="17">
        <f t="shared" si="23"/>
        <v>0</v>
      </c>
      <c r="AR22" s="17">
        <f t="shared" si="24"/>
        <v>0</v>
      </c>
      <c r="AS22" s="17">
        <f t="shared" si="25"/>
        <v>0</v>
      </c>
      <c r="AT22" s="17">
        <f t="shared" si="26"/>
        <v>0</v>
      </c>
      <c r="AU22" s="17">
        <f t="shared" si="27"/>
        <v>0</v>
      </c>
      <c r="AV22" s="7"/>
      <c r="AW22" s="16">
        <v>17</v>
      </c>
      <c r="AX22" s="17">
        <f t="shared" si="28"/>
        <v>0</v>
      </c>
      <c r="AY22" s="21">
        <f t="shared" si="49"/>
        <v>0</v>
      </c>
      <c r="AZ22" s="21">
        <f t="shared" si="29"/>
        <v>0</v>
      </c>
      <c r="BA22" s="17">
        <f t="shared" si="30"/>
        <v>0</v>
      </c>
      <c r="BB22" s="21">
        <f t="shared" si="31"/>
        <v>0</v>
      </c>
      <c r="BC22" s="21">
        <f t="shared" si="32"/>
        <v>0</v>
      </c>
      <c r="BD22" s="21">
        <f t="shared" si="33"/>
        <v>0</v>
      </c>
      <c r="BE22" s="17">
        <f t="shared" si="34"/>
        <v>0</v>
      </c>
      <c r="BF22" s="17">
        <f t="shared" si="35"/>
        <v>0</v>
      </c>
      <c r="BG22" s="7"/>
      <c r="BH22" s="7"/>
      <c r="BI22" s="16">
        <v>17</v>
      </c>
      <c r="BJ22" s="17">
        <f t="shared" si="36"/>
        <v>0</v>
      </c>
      <c r="BK22" s="26">
        <f t="shared" si="37"/>
        <v>0</v>
      </c>
      <c r="BL22" s="21">
        <f t="shared" si="38"/>
        <v>0</v>
      </c>
      <c r="BM22" s="17">
        <f t="shared" si="39"/>
        <v>0</v>
      </c>
      <c r="BN22" s="21">
        <f t="shared" si="40"/>
        <v>0</v>
      </c>
      <c r="BO22" s="21">
        <f t="shared" si="41"/>
        <v>0</v>
      </c>
      <c r="BP22" s="21">
        <f t="shared" si="42"/>
        <v>0</v>
      </c>
      <c r="BQ22" s="17">
        <f t="shared" si="43"/>
        <v>0</v>
      </c>
      <c r="BR22" s="17">
        <f t="shared" si="44"/>
        <v>0</v>
      </c>
      <c r="BS22" s="7"/>
      <c r="BT22" s="7"/>
      <c r="BU22" s="7"/>
      <c r="BV22" s="7"/>
      <c r="BW22" s="7"/>
      <c r="BX22" s="6"/>
      <c r="BY22" s="13" t="e">
        <f t="shared" si="45"/>
        <v>#REF!</v>
      </c>
      <c r="BZ22" s="13" t="e">
        <f t="shared" si="1"/>
        <v>#REF!</v>
      </c>
      <c r="CA22" s="13" t="e">
        <f t="shared" si="46"/>
        <v>#REF!</v>
      </c>
      <c r="CB22" s="13" t="e">
        <f t="shared" si="2"/>
        <v>#REF!</v>
      </c>
      <c r="CC22" s="13" t="e">
        <f t="shared" si="3"/>
        <v>#REF!</v>
      </c>
      <c r="CD22" s="13" t="e">
        <f t="shared" si="4"/>
        <v>#REF!</v>
      </c>
      <c r="CE22" s="13" t="e">
        <f t="shared" si="5"/>
        <v>#REF!</v>
      </c>
      <c r="CF22" s="13" t="e">
        <f t="shared" si="6"/>
        <v>#REF!</v>
      </c>
      <c r="CG22" s="13" t="e">
        <f t="shared" si="7"/>
        <v>#REF!</v>
      </c>
      <c r="CH22" s="13" t="e">
        <f t="shared" si="8"/>
        <v>#REF!</v>
      </c>
      <c r="CI22" s="7"/>
      <c r="CJ22" s="21" t="e">
        <f t="shared" si="47"/>
        <v>#REF!</v>
      </c>
      <c r="CK22" s="23">
        <v>17</v>
      </c>
      <c r="CL22" s="7" t="e">
        <f t="shared" si="9"/>
        <v>#REF!</v>
      </c>
      <c r="CM22" s="6"/>
      <c r="CN22" s="23">
        <v>17</v>
      </c>
      <c r="CO22" s="7" t="e">
        <f t="shared" si="48"/>
        <v>#REF!</v>
      </c>
    </row>
    <row r="23" spans="2:93" x14ac:dyDescent="0.25">
      <c r="B23" s="13" t="s">
        <v>47</v>
      </c>
      <c r="C23" s="13" t="e">
        <f t="shared" si="10"/>
        <v>#REF!</v>
      </c>
      <c r="D23" s="13" t="e">
        <f t="shared" si="11"/>
        <v>#REF!</v>
      </c>
      <c r="E23" s="13" t="e">
        <f t="shared" si="12"/>
        <v>#REF!</v>
      </c>
      <c r="F23" s="13" t="e">
        <f t="shared" si="13"/>
        <v>#REF!</v>
      </c>
      <c r="G23" s="13" t="e">
        <f t="shared" si="14"/>
        <v>#REF!</v>
      </c>
      <c r="H23" s="13" t="e">
        <f t="shared" si="15"/>
        <v>#REF!</v>
      </c>
      <c r="I23" s="13" t="e">
        <f t="shared" si="16"/>
        <v>#REF!</v>
      </c>
      <c r="J23" s="13" t="e">
        <f t="shared" si="17"/>
        <v>#REF!</v>
      </c>
      <c r="K23" s="13" t="e">
        <f t="shared" si="18"/>
        <v>#REF!</v>
      </c>
      <c r="L23" s="6"/>
      <c r="M23" s="6"/>
      <c r="N23" s="6"/>
      <c r="O23" s="6"/>
      <c r="P23" s="13" t="e">
        <f>#REF!</f>
        <v>#REF!</v>
      </c>
      <c r="Q23" s="13" t="e">
        <f>#REF!</f>
        <v>#REF!</v>
      </c>
      <c r="R23" s="13" t="e">
        <f>#REF!</f>
        <v>#REF!</v>
      </c>
      <c r="S23" s="13" t="e">
        <f>#REF!</f>
        <v>#REF!</v>
      </c>
      <c r="T23" s="13" t="e">
        <f>#REF!</f>
        <v>#REF!</v>
      </c>
      <c r="U23" s="13" t="e">
        <f>#REF!</f>
        <v>#REF!</v>
      </c>
      <c r="V23" s="13" t="e">
        <f>#REF!</f>
        <v>#REF!</v>
      </c>
      <c r="W23" s="13" t="e">
        <f>#REF!</f>
        <v>#REF!</v>
      </c>
      <c r="X23" s="13" t="e">
        <f>#REF!</f>
        <v>#REF!</v>
      </c>
      <c r="Y23" s="13" t="e">
        <f>#REF!</f>
        <v>#REF!</v>
      </c>
      <c r="Z23" s="7" t="e">
        <f t="shared" si="19"/>
        <v>#REF!</v>
      </c>
      <c r="AA23" s="16"/>
      <c r="AB23" s="17"/>
      <c r="AC23" s="17"/>
      <c r="AD23" s="17"/>
      <c r="AE23" s="17"/>
      <c r="AF23" s="17"/>
      <c r="AG23" s="17"/>
      <c r="AH23" s="17"/>
      <c r="AI23" s="17"/>
      <c r="AJ23" s="17"/>
      <c r="AK23" s="7">
        <v>0</v>
      </c>
      <c r="AL23" s="16" t="e">
        <f>#REF!</f>
        <v>#REF!</v>
      </c>
      <c r="AM23" s="17">
        <f t="shared" si="0"/>
        <v>0</v>
      </c>
      <c r="AN23" s="17">
        <f t="shared" si="20"/>
        <v>0</v>
      </c>
      <c r="AO23" s="17">
        <f t="shared" si="21"/>
        <v>0</v>
      </c>
      <c r="AP23" s="17">
        <f t="shared" si="22"/>
        <v>0</v>
      </c>
      <c r="AQ23" s="17">
        <f t="shared" si="23"/>
        <v>0</v>
      </c>
      <c r="AR23" s="17">
        <f t="shared" si="24"/>
        <v>0</v>
      </c>
      <c r="AS23" s="17">
        <f t="shared" si="25"/>
        <v>0</v>
      </c>
      <c r="AT23" s="17">
        <f t="shared" si="26"/>
        <v>0</v>
      </c>
      <c r="AU23" s="17">
        <f t="shared" si="27"/>
        <v>0</v>
      </c>
      <c r="AV23" s="7"/>
      <c r="AW23" s="16">
        <v>18</v>
      </c>
      <c r="AX23" s="17">
        <f t="shared" si="28"/>
        <v>0</v>
      </c>
      <c r="AY23" s="21">
        <f t="shared" si="49"/>
        <v>0</v>
      </c>
      <c r="AZ23" s="21">
        <f t="shared" si="29"/>
        <v>0</v>
      </c>
      <c r="BA23" s="17">
        <f t="shared" si="30"/>
        <v>0</v>
      </c>
      <c r="BB23" s="21">
        <f t="shared" si="31"/>
        <v>0</v>
      </c>
      <c r="BC23" s="21">
        <f t="shared" si="32"/>
        <v>0</v>
      </c>
      <c r="BD23" s="21">
        <f t="shared" si="33"/>
        <v>0</v>
      </c>
      <c r="BE23" s="17">
        <f t="shared" si="34"/>
        <v>0</v>
      </c>
      <c r="BF23" s="17">
        <f t="shared" si="35"/>
        <v>0</v>
      </c>
      <c r="BG23" s="7"/>
      <c r="BH23" s="7"/>
      <c r="BI23" s="16">
        <v>18</v>
      </c>
      <c r="BJ23" s="17">
        <f t="shared" si="36"/>
        <v>0</v>
      </c>
      <c r="BK23" s="26">
        <f t="shared" si="37"/>
        <v>0</v>
      </c>
      <c r="BL23" s="21">
        <f t="shared" si="38"/>
        <v>0</v>
      </c>
      <c r="BM23" s="17">
        <f t="shared" si="39"/>
        <v>0</v>
      </c>
      <c r="BN23" s="21">
        <f t="shared" si="40"/>
        <v>0</v>
      </c>
      <c r="BO23" s="21">
        <f t="shared" si="41"/>
        <v>0</v>
      </c>
      <c r="BP23" s="21">
        <f t="shared" si="42"/>
        <v>0</v>
      </c>
      <c r="BQ23" s="17">
        <f t="shared" si="43"/>
        <v>0</v>
      </c>
      <c r="BR23" s="17">
        <f t="shared" si="44"/>
        <v>0</v>
      </c>
      <c r="BS23" s="7"/>
      <c r="BT23" s="7"/>
      <c r="BU23" s="7"/>
      <c r="BV23" s="7"/>
      <c r="BW23" s="7"/>
      <c r="BX23" s="6"/>
      <c r="BY23" s="13" t="e">
        <f t="shared" si="45"/>
        <v>#REF!</v>
      </c>
      <c r="BZ23" s="13" t="e">
        <f t="shared" si="1"/>
        <v>#REF!</v>
      </c>
      <c r="CA23" s="13" t="e">
        <f t="shared" si="46"/>
        <v>#REF!</v>
      </c>
      <c r="CB23" s="13" t="e">
        <f t="shared" si="2"/>
        <v>#REF!</v>
      </c>
      <c r="CC23" s="13" t="e">
        <f t="shared" si="3"/>
        <v>#REF!</v>
      </c>
      <c r="CD23" s="13" t="e">
        <f t="shared" si="4"/>
        <v>#REF!</v>
      </c>
      <c r="CE23" s="13" t="e">
        <f t="shared" si="5"/>
        <v>#REF!</v>
      </c>
      <c r="CF23" s="13" t="e">
        <f t="shared" si="6"/>
        <v>#REF!</v>
      </c>
      <c r="CG23" s="13" t="e">
        <f t="shared" si="7"/>
        <v>#REF!</v>
      </c>
      <c r="CH23" s="13" t="e">
        <f t="shared" si="8"/>
        <v>#REF!</v>
      </c>
      <c r="CI23" s="7"/>
      <c r="CJ23" s="21" t="e">
        <f t="shared" si="47"/>
        <v>#REF!</v>
      </c>
      <c r="CK23" s="23">
        <v>18</v>
      </c>
      <c r="CL23" s="7" t="e">
        <f t="shared" si="9"/>
        <v>#REF!</v>
      </c>
      <c r="CM23" s="6"/>
      <c r="CN23" s="23">
        <v>18</v>
      </c>
      <c r="CO23" s="7" t="e">
        <f t="shared" si="48"/>
        <v>#REF!</v>
      </c>
    </row>
    <row r="24" spans="2:93" ht="30.75" customHeight="1" x14ac:dyDescent="0.3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7"/>
      <c r="AL24" s="19" t="s">
        <v>34</v>
      </c>
      <c r="AM24" s="19"/>
      <c r="AN24" s="19"/>
      <c r="AO24" s="19"/>
      <c r="AP24" s="19"/>
      <c r="AQ24" s="19"/>
      <c r="AR24" s="19"/>
      <c r="AS24" s="19"/>
      <c r="AT24" s="19"/>
      <c r="AU24" s="19"/>
      <c r="AV24" s="6"/>
      <c r="AW24" s="19" t="s">
        <v>35</v>
      </c>
      <c r="AX24" s="19"/>
      <c r="AY24" s="19"/>
      <c r="AZ24" s="19"/>
      <c r="BA24" s="19"/>
      <c r="BB24" s="19"/>
      <c r="BC24" s="19"/>
      <c r="BD24" s="19"/>
      <c r="BE24" s="19"/>
      <c r="BF24" s="19"/>
      <c r="BG24" s="6"/>
      <c r="BH24" s="6"/>
      <c r="BI24" s="207" t="s">
        <v>48</v>
      </c>
      <c r="BJ24" s="207"/>
      <c r="BK24" s="207"/>
      <c r="BL24" s="207"/>
      <c r="BM24" s="207"/>
      <c r="BN24" s="207"/>
      <c r="BO24" s="207"/>
      <c r="BP24" s="207"/>
      <c r="BQ24" s="207"/>
      <c r="BR24" s="207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</row>
    <row r="25" spans="2:93" x14ac:dyDescent="0.2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24"/>
      <c r="AA25" s="14"/>
      <c r="AB25" s="14"/>
      <c r="AC25" s="14"/>
      <c r="AD25" s="14"/>
      <c r="AE25" s="14"/>
      <c r="AF25" s="14"/>
      <c r="AG25" s="14"/>
      <c r="AH25" s="14"/>
      <c r="AI25" s="14"/>
      <c r="AJ25" s="15"/>
      <c r="AK25" s="6"/>
      <c r="AL25" s="14" t="s">
        <v>19</v>
      </c>
      <c r="AM25" s="14" t="s">
        <v>1</v>
      </c>
      <c r="AN25" s="14" t="s">
        <v>2</v>
      </c>
      <c r="AO25" s="14" t="s">
        <v>3</v>
      </c>
      <c r="AP25" s="14" t="s">
        <v>4</v>
      </c>
      <c r="AQ25" s="14" t="s">
        <v>5</v>
      </c>
      <c r="AR25" s="14" t="s">
        <v>6</v>
      </c>
      <c r="AS25" s="14" t="s">
        <v>7</v>
      </c>
      <c r="AT25" s="14" t="s">
        <v>8</v>
      </c>
      <c r="AU25" s="15" t="s">
        <v>9</v>
      </c>
      <c r="AV25" s="6"/>
      <c r="AW25" s="14" t="s">
        <v>19</v>
      </c>
      <c r="AX25" s="14" t="s">
        <v>1</v>
      </c>
      <c r="AY25" s="14" t="s">
        <v>2</v>
      </c>
      <c r="AZ25" s="14" t="s">
        <v>3</v>
      </c>
      <c r="BA25" s="14" t="s">
        <v>4</v>
      </c>
      <c r="BB25" s="14" t="s">
        <v>5</v>
      </c>
      <c r="BC25" s="14" t="s">
        <v>6</v>
      </c>
      <c r="BD25" s="14" t="s">
        <v>7</v>
      </c>
      <c r="BE25" s="14" t="s">
        <v>8</v>
      </c>
      <c r="BF25" s="15" t="s">
        <v>9</v>
      </c>
      <c r="BG25" s="6"/>
      <c r="BH25" s="6"/>
      <c r="BI25" s="14" t="s">
        <v>19</v>
      </c>
      <c r="BJ25" s="14" t="s">
        <v>1</v>
      </c>
      <c r="BK25" s="14" t="s">
        <v>2</v>
      </c>
      <c r="BL25" s="14" t="s">
        <v>3</v>
      </c>
      <c r="BM25" s="14" t="s">
        <v>4</v>
      </c>
      <c r="BN25" s="14" t="s">
        <v>5</v>
      </c>
      <c r="BO25" s="14" t="s">
        <v>6</v>
      </c>
      <c r="BP25" s="14" t="s">
        <v>7</v>
      </c>
      <c r="BQ25" s="14" t="s">
        <v>8</v>
      </c>
      <c r="BR25" s="15" t="s">
        <v>9</v>
      </c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</row>
    <row r="26" spans="2:93" x14ac:dyDescent="0.25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24"/>
      <c r="AA26" s="8"/>
      <c r="AB26" s="9"/>
      <c r="AC26" s="9"/>
      <c r="AD26" s="9"/>
      <c r="AE26" s="9"/>
      <c r="AF26" s="9"/>
      <c r="AG26" s="9"/>
      <c r="AH26" s="9"/>
      <c r="AI26" s="9"/>
      <c r="AJ26" s="9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21" t="e">
        <f>#REF!</f>
        <v>#REF!</v>
      </c>
      <c r="AX26" s="21" t="e">
        <f>#REF!</f>
        <v>#REF!</v>
      </c>
      <c r="AY26" s="21" t="e">
        <f>#REF!</f>
        <v>#REF!</v>
      </c>
      <c r="AZ26" s="21" t="e">
        <f>#REF!</f>
        <v>#REF!</v>
      </c>
      <c r="BA26" s="21" t="e">
        <f>#REF!</f>
        <v>#REF!</v>
      </c>
      <c r="BB26" s="21" t="e">
        <f>#REF!</f>
        <v>#REF!</v>
      </c>
      <c r="BC26" s="21" t="e">
        <f>#REF!</f>
        <v>#REF!</v>
      </c>
      <c r="BD26" s="21" t="e">
        <f>#REF!</f>
        <v>#REF!</v>
      </c>
      <c r="BE26" s="21" t="e">
        <f>#REF!</f>
        <v>#REF!</v>
      </c>
      <c r="BF26" s="21" t="e">
        <f>#REF!</f>
        <v>#REF!</v>
      </c>
      <c r="BG26" s="6"/>
      <c r="BH26" s="6"/>
      <c r="BI26" s="21" t="e">
        <f>#REF!</f>
        <v>#REF!</v>
      </c>
      <c r="BJ26" s="21" t="e">
        <f>#REF!</f>
        <v>#REF!</v>
      </c>
      <c r="BK26" s="21" t="e">
        <f>#REF!</f>
        <v>#REF!</v>
      </c>
      <c r="BL26" s="21" t="e">
        <f>#REF!</f>
        <v>#REF!</v>
      </c>
      <c r="BM26" s="21" t="e">
        <f>#REF!</f>
        <v>#REF!</v>
      </c>
      <c r="BN26" s="21" t="e">
        <f>#REF!</f>
        <v>#REF!</v>
      </c>
      <c r="BO26" s="21" t="e">
        <f>#REF!</f>
        <v>#REF!</v>
      </c>
      <c r="BP26" s="21" t="e">
        <f>#REF!</f>
        <v>#REF!</v>
      </c>
      <c r="BQ26" s="21" t="e">
        <f>#REF!</f>
        <v>#REF!</v>
      </c>
      <c r="BR26" s="21" t="e">
        <f>#REF!</f>
        <v>#REF!</v>
      </c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</row>
    <row r="27" spans="2:93" x14ac:dyDescent="0.2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17"/>
      <c r="AA27" s="16"/>
      <c r="AB27" s="17"/>
      <c r="AC27" s="17"/>
      <c r="AD27" s="17"/>
      <c r="AE27" s="17"/>
      <c r="AF27" s="17"/>
      <c r="AG27" s="17"/>
      <c r="AH27" s="17"/>
      <c r="AI27" s="17"/>
      <c r="AJ27" s="17"/>
      <c r="AK27" s="6"/>
      <c r="AL27" s="21" t="e">
        <f>#REF!</f>
        <v>#REF!</v>
      </c>
      <c r="AM27" s="21" t="e">
        <f>#REF!</f>
        <v>#REF!</v>
      </c>
      <c r="AN27" s="21" t="e">
        <f>#REF!</f>
        <v>#REF!</v>
      </c>
      <c r="AO27" s="21" t="e">
        <f>#REF!</f>
        <v>#REF!</v>
      </c>
      <c r="AP27" s="21" t="e">
        <f>#REF!</f>
        <v>#REF!</v>
      </c>
      <c r="AQ27" s="21" t="e">
        <f>#REF!</f>
        <v>#REF!</v>
      </c>
      <c r="AR27" s="21" t="e">
        <f>#REF!</f>
        <v>#REF!</v>
      </c>
      <c r="AS27" s="21" t="e">
        <f>#REF!</f>
        <v>#REF!</v>
      </c>
      <c r="AT27" s="21" t="e">
        <f>#REF!</f>
        <v>#REF!</v>
      </c>
      <c r="AU27" s="21" t="e">
        <f>#REF!</f>
        <v>#REF!</v>
      </c>
      <c r="AV27" s="6"/>
      <c r="AW27" s="21" t="e">
        <f>#REF!</f>
        <v>#REF!</v>
      </c>
      <c r="AX27" s="21" t="e">
        <f>#REF!</f>
        <v>#REF!</v>
      </c>
      <c r="AY27" s="21" t="e">
        <f>#REF!</f>
        <v>#REF!</v>
      </c>
      <c r="AZ27" s="21" t="e">
        <f>#REF!</f>
        <v>#REF!</v>
      </c>
      <c r="BA27" s="21" t="e">
        <f>#REF!</f>
        <v>#REF!</v>
      </c>
      <c r="BB27" s="21" t="e">
        <f>#REF!</f>
        <v>#REF!</v>
      </c>
      <c r="BC27" s="21" t="e">
        <f>#REF!</f>
        <v>#REF!</v>
      </c>
      <c r="BD27" s="21" t="e">
        <f>#REF!</f>
        <v>#REF!</v>
      </c>
      <c r="BE27" s="21" t="e">
        <f>#REF!</f>
        <v>#REF!</v>
      </c>
      <c r="BF27" s="21" t="e">
        <f>#REF!</f>
        <v>#REF!</v>
      </c>
      <c r="BG27" s="6"/>
      <c r="BH27" s="6"/>
      <c r="BI27" s="21" t="e">
        <f>#REF!</f>
        <v>#REF!</v>
      </c>
      <c r="BJ27" s="21" t="e">
        <f>#REF!</f>
        <v>#REF!</v>
      </c>
      <c r="BK27" s="21" t="e">
        <f>#REF!</f>
        <v>#REF!</v>
      </c>
      <c r="BL27" s="21" t="e">
        <f>#REF!</f>
        <v>#REF!</v>
      </c>
      <c r="BM27" s="21" t="e">
        <f>#REF!</f>
        <v>#REF!</v>
      </c>
      <c r="BN27" s="21" t="e">
        <f>#REF!</f>
        <v>#REF!</v>
      </c>
      <c r="BO27" s="21" t="e">
        <f>#REF!</f>
        <v>#REF!</v>
      </c>
      <c r="BP27" s="21" t="e">
        <f>#REF!</f>
        <v>#REF!</v>
      </c>
      <c r="BQ27" s="21" t="e">
        <f>#REF!</f>
        <v>#REF!</v>
      </c>
      <c r="BR27" s="21" t="e">
        <f>#REF!</f>
        <v>#REF!</v>
      </c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</row>
    <row r="28" spans="2:93" x14ac:dyDescent="0.2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17"/>
      <c r="AA28" s="16"/>
      <c r="AB28" s="17"/>
      <c r="AC28" s="17"/>
      <c r="AD28" s="17"/>
      <c r="AE28" s="17"/>
      <c r="AF28" s="17"/>
      <c r="AG28" s="17"/>
      <c r="AH28" s="17"/>
      <c r="AI28" s="17"/>
      <c r="AJ28" s="17"/>
      <c r="AK28" s="6"/>
      <c r="AL28" s="21" t="e">
        <f>#REF!</f>
        <v>#REF!</v>
      </c>
      <c r="AM28" s="21" t="e">
        <f>#REF!</f>
        <v>#REF!</v>
      </c>
      <c r="AN28" s="21" t="e">
        <f>#REF!</f>
        <v>#REF!</v>
      </c>
      <c r="AO28" s="21" t="e">
        <f>#REF!</f>
        <v>#REF!</v>
      </c>
      <c r="AP28" s="21" t="e">
        <f>#REF!</f>
        <v>#REF!</v>
      </c>
      <c r="AQ28" s="21" t="e">
        <f>#REF!</f>
        <v>#REF!</v>
      </c>
      <c r="AR28" s="21" t="e">
        <f>#REF!</f>
        <v>#REF!</v>
      </c>
      <c r="AS28" s="21" t="e">
        <f>#REF!</f>
        <v>#REF!</v>
      </c>
      <c r="AT28" s="21" t="e">
        <f>#REF!</f>
        <v>#REF!</v>
      </c>
      <c r="AU28" s="21" t="e">
        <f>#REF!</f>
        <v>#REF!</v>
      </c>
      <c r="AV28" s="6"/>
      <c r="AW28" s="21" t="e">
        <f>#REF!</f>
        <v>#REF!</v>
      </c>
      <c r="AX28" s="21" t="e">
        <f>#REF!</f>
        <v>#REF!</v>
      </c>
      <c r="AY28" s="21" t="e">
        <f>#REF!</f>
        <v>#REF!</v>
      </c>
      <c r="AZ28" s="21" t="e">
        <f>#REF!</f>
        <v>#REF!</v>
      </c>
      <c r="BA28" s="21" t="e">
        <f>#REF!</f>
        <v>#REF!</v>
      </c>
      <c r="BB28" s="21" t="e">
        <f>#REF!</f>
        <v>#REF!</v>
      </c>
      <c r="BC28" s="21" t="e">
        <f>#REF!</f>
        <v>#REF!</v>
      </c>
      <c r="BD28" s="21" t="e">
        <f>#REF!</f>
        <v>#REF!</v>
      </c>
      <c r="BE28" s="21" t="e">
        <f>#REF!</f>
        <v>#REF!</v>
      </c>
      <c r="BF28" s="21" t="e">
        <f>#REF!</f>
        <v>#REF!</v>
      </c>
      <c r="BG28" s="6"/>
      <c r="BH28" s="6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</row>
    <row r="29" spans="2:93" x14ac:dyDescent="0.2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17"/>
      <c r="AA29" s="16"/>
      <c r="AB29" s="17"/>
      <c r="AC29" s="17"/>
      <c r="AD29" s="17"/>
      <c r="AE29" s="17"/>
      <c r="AF29" s="17"/>
      <c r="AG29" s="17"/>
      <c r="AH29" s="17"/>
      <c r="AI29" s="17"/>
      <c r="AJ29" s="17"/>
      <c r="AK29" s="6"/>
      <c r="AL29" s="21" t="e">
        <f>#REF!</f>
        <v>#REF!</v>
      </c>
      <c r="AM29" s="21" t="e">
        <f>#REF!</f>
        <v>#REF!</v>
      </c>
      <c r="AN29" s="21" t="e">
        <f>#REF!</f>
        <v>#REF!</v>
      </c>
      <c r="AO29" s="21" t="e">
        <f>#REF!</f>
        <v>#REF!</v>
      </c>
      <c r="AP29" s="21" t="e">
        <f>#REF!</f>
        <v>#REF!</v>
      </c>
      <c r="AQ29" s="21" t="e">
        <f>#REF!</f>
        <v>#REF!</v>
      </c>
      <c r="AR29" s="21" t="e">
        <f>#REF!</f>
        <v>#REF!</v>
      </c>
      <c r="AS29" s="21" t="e">
        <f>#REF!</f>
        <v>#REF!</v>
      </c>
      <c r="AT29" s="21" t="e">
        <f>#REF!</f>
        <v>#REF!</v>
      </c>
      <c r="AU29" s="21" t="e">
        <f>#REF!</f>
        <v>#REF!</v>
      </c>
      <c r="AV29" s="6"/>
      <c r="AW29" s="21" t="e">
        <f>#REF!</f>
        <v>#REF!</v>
      </c>
      <c r="AX29" s="21" t="e">
        <f>#REF!</f>
        <v>#REF!</v>
      </c>
      <c r="AY29" s="21" t="e">
        <f>#REF!</f>
        <v>#REF!</v>
      </c>
      <c r="AZ29" s="21" t="e">
        <f>#REF!</f>
        <v>#REF!</v>
      </c>
      <c r="BA29" s="21" t="e">
        <f>#REF!</f>
        <v>#REF!</v>
      </c>
      <c r="BB29" s="21" t="e">
        <f>#REF!</f>
        <v>#REF!</v>
      </c>
      <c r="BC29" s="21" t="e">
        <f>#REF!</f>
        <v>#REF!</v>
      </c>
      <c r="BD29" s="21" t="e">
        <f>#REF!</f>
        <v>#REF!</v>
      </c>
      <c r="BE29" s="21" t="e">
        <f>#REF!</f>
        <v>#REF!</v>
      </c>
      <c r="BF29" s="21" t="e">
        <f>#REF!</f>
        <v>#REF!</v>
      </c>
      <c r="BG29" s="6"/>
      <c r="BH29" s="6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</row>
    <row r="30" spans="2:93" x14ac:dyDescent="0.2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17"/>
      <c r="AA30" s="16"/>
      <c r="AB30" s="17"/>
      <c r="AC30" s="17"/>
      <c r="AD30" s="17"/>
      <c r="AE30" s="17"/>
      <c r="AF30" s="17"/>
      <c r="AG30" s="17"/>
      <c r="AH30" s="17"/>
      <c r="AI30" s="17"/>
      <c r="AJ30" s="17"/>
      <c r="AK30" s="6"/>
      <c r="AL30" s="21" t="e">
        <f>#REF!</f>
        <v>#REF!</v>
      </c>
      <c r="AM30" s="21" t="e">
        <f>#REF!</f>
        <v>#REF!</v>
      </c>
      <c r="AN30" s="21" t="e">
        <f>#REF!</f>
        <v>#REF!</v>
      </c>
      <c r="AO30" s="21" t="e">
        <f>#REF!</f>
        <v>#REF!</v>
      </c>
      <c r="AP30" s="21" t="e">
        <f>#REF!</f>
        <v>#REF!</v>
      </c>
      <c r="AQ30" s="21" t="e">
        <f>#REF!</f>
        <v>#REF!</v>
      </c>
      <c r="AR30" s="21" t="e">
        <f>#REF!</f>
        <v>#REF!</v>
      </c>
      <c r="AS30" s="21" t="e">
        <f>#REF!</f>
        <v>#REF!</v>
      </c>
      <c r="AT30" s="21" t="e">
        <f>#REF!</f>
        <v>#REF!</v>
      </c>
      <c r="AU30" s="21" t="e">
        <f>#REF!</f>
        <v>#REF!</v>
      </c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</row>
    <row r="31" spans="2:93" x14ac:dyDescent="0.2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17"/>
      <c r="AA31" s="16"/>
      <c r="AB31" s="17"/>
      <c r="AC31" s="17"/>
      <c r="AD31" s="17"/>
      <c r="AE31" s="17"/>
      <c r="AF31" s="17"/>
      <c r="AG31" s="17"/>
      <c r="AH31" s="17"/>
      <c r="AI31" s="17"/>
      <c r="AJ31" s="17"/>
      <c r="AK31" s="6"/>
      <c r="AL31" s="21" t="e">
        <f>#REF!</f>
        <v>#REF!</v>
      </c>
      <c r="AM31" s="21" t="e">
        <f>#REF!</f>
        <v>#REF!</v>
      </c>
      <c r="AN31" s="21" t="e">
        <f>#REF!</f>
        <v>#REF!</v>
      </c>
      <c r="AO31" s="21" t="e">
        <f>#REF!</f>
        <v>#REF!</v>
      </c>
      <c r="AP31" s="21" t="e">
        <f>#REF!</f>
        <v>#REF!</v>
      </c>
      <c r="AQ31" s="21" t="e">
        <f>#REF!</f>
        <v>#REF!</v>
      </c>
      <c r="AR31" s="21" t="e">
        <f>#REF!</f>
        <v>#REF!</v>
      </c>
      <c r="AS31" s="21" t="e">
        <f>#REF!</f>
        <v>#REF!</v>
      </c>
      <c r="AT31" s="21" t="e">
        <f>#REF!</f>
        <v>#REF!</v>
      </c>
      <c r="AU31" s="21" t="e">
        <f>#REF!</f>
        <v>#REF!</v>
      </c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</row>
    <row r="32" spans="2:93" x14ac:dyDescent="0.25">
      <c r="Z32" s="17"/>
      <c r="AA32" s="16"/>
      <c r="AB32" s="17"/>
      <c r="AC32" s="17"/>
      <c r="AD32" s="17"/>
      <c r="AE32" s="17"/>
      <c r="AF32" s="17"/>
      <c r="AG32" s="17"/>
      <c r="AH32" s="17"/>
      <c r="AI32" s="17"/>
      <c r="AJ32" s="17"/>
      <c r="AK32" s="6"/>
      <c r="AL32" s="21" t="e">
        <f>#REF!</f>
        <v>#REF!</v>
      </c>
      <c r="AM32" s="21" t="e">
        <f>#REF!</f>
        <v>#REF!</v>
      </c>
      <c r="AN32" s="21" t="e">
        <f>#REF!</f>
        <v>#REF!</v>
      </c>
      <c r="AO32" s="21" t="e">
        <f>#REF!</f>
        <v>#REF!</v>
      </c>
      <c r="AP32" s="21" t="e">
        <f>#REF!</f>
        <v>#REF!</v>
      </c>
      <c r="AQ32" s="21" t="e">
        <f>#REF!</f>
        <v>#REF!</v>
      </c>
      <c r="AR32" s="21" t="e">
        <f>#REF!</f>
        <v>#REF!</v>
      </c>
      <c r="AS32" s="21" t="e">
        <f>#REF!</f>
        <v>#REF!</v>
      </c>
      <c r="AT32" s="21" t="e">
        <f>#REF!</f>
        <v>#REF!</v>
      </c>
      <c r="AU32" s="21" t="e">
        <f>#REF!</f>
        <v>#REF!</v>
      </c>
    </row>
    <row r="33" spans="26:47" x14ac:dyDescent="0.25">
      <c r="Z33" s="17"/>
      <c r="AA33" s="16"/>
      <c r="AB33" s="17"/>
      <c r="AC33" s="17"/>
      <c r="AD33" s="17"/>
      <c r="AE33" s="17"/>
      <c r="AF33" s="17"/>
      <c r="AG33" s="17"/>
      <c r="AH33" s="17"/>
      <c r="AI33" s="17"/>
      <c r="AJ33" s="17"/>
      <c r="AK33" s="6"/>
      <c r="AL33" s="21" t="e">
        <f>#REF!</f>
        <v>#REF!</v>
      </c>
      <c r="AM33" s="21" t="e">
        <f>#REF!</f>
        <v>#REF!</v>
      </c>
      <c r="AN33" s="21" t="e">
        <f>#REF!</f>
        <v>#REF!</v>
      </c>
      <c r="AO33" s="21" t="e">
        <f>#REF!</f>
        <v>#REF!</v>
      </c>
      <c r="AP33" s="21" t="e">
        <f>#REF!</f>
        <v>#REF!</v>
      </c>
      <c r="AQ33" s="21" t="e">
        <f>#REF!</f>
        <v>#REF!</v>
      </c>
      <c r="AR33" s="21" t="e">
        <f>#REF!</f>
        <v>#REF!</v>
      </c>
      <c r="AS33" s="21" t="e">
        <f>#REF!</f>
        <v>#REF!</v>
      </c>
      <c r="AT33" s="21" t="e">
        <f>#REF!</f>
        <v>#REF!</v>
      </c>
      <c r="AU33" s="21" t="e">
        <f>#REF!</f>
        <v>#REF!</v>
      </c>
    </row>
    <row r="34" spans="26:47" x14ac:dyDescent="0.25">
      <c r="Z34" s="17"/>
      <c r="AA34" s="16"/>
      <c r="AB34" s="17"/>
      <c r="AC34" s="17"/>
      <c r="AD34" s="17"/>
      <c r="AE34" s="17"/>
      <c r="AF34" s="17"/>
      <c r="AG34" s="17"/>
      <c r="AH34" s="17"/>
      <c r="AI34" s="17"/>
      <c r="AJ34" s="17"/>
      <c r="AK34" s="6"/>
      <c r="AL34" s="21" t="e">
        <f>#REF!</f>
        <v>#REF!</v>
      </c>
      <c r="AM34" s="21" t="e">
        <f>#REF!</f>
        <v>#REF!</v>
      </c>
      <c r="AN34" s="21" t="e">
        <f>#REF!</f>
        <v>#REF!</v>
      </c>
      <c r="AO34" s="21" t="e">
        <f>#REF!</f>
        <v>#REF!</v>
      </c>
      <c r="AP34" s="21" t="e">
        <f>#REF!</f>
        <v>#REF!</v>
      </c>
      <c r="AQ34" s="21" t="e">
        <f>#REF!</f>
        <v>#REF!</v>
      </c>
      <c r="AR34" s="21" t="e">
        <f>#REF!</f>
        <v>#REF!</v>
      </c>
      <c r="AS34" s="21" t="e">
        <f>#REF!</f>
        <v>#REF!</v>
      </c>
      <c r="AT34" s="21" t="e">
        <f>#REF!</f>
        <v>#REF!</v>
      </c>
      <c r="AU34" s="21" t="e">
        <f>#REF!</f>
        <v>#REF!</v>
      </c>
    </row>
    <row r="35" spans="26:47" x14ac:dyDescent="0.25">
      <c r="Z35" s="17"/>
      <c r="AA35" s="16"/>
      <c r="AB35" s="17"/>
      <c r="AC35" s="17"/>
      <c r="AD35" s="17"/>
      <c r="AE35" s="17"/>
      <c r="AF35" s="17"/>
      <c r="AG35" s="17"/>
      <c r="AH35" s="17"/>
      <c r="AI35" s="17"/>
      <c r="AJ35" s="17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</row>
    <row r="36" spans="26:47" x14ac:dyDescent="0.25">
      <c r="Z36" s="17"/>
      <c r="AA36" s="16"/>
      <c r="AB36" s="17"/>
      <c r="AC36" s="17"/>
      <c r="AD36" s="17"/>
      <c r="AE36" s="17"/>
      <c r="AF36" s="17"/>
      <c r="AG36" s="17"/>
      <c r="AH36" s="17"/>
      <c r="AI36" s="17"/>
      <c r="AJ36" s="17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</row>
    <row r="37" spans="26:47" x14ac:dyDescent="0.25">
      <c r="Z37" s="17"/>
      <c r="AA37" s="16"/>
      <c r="AB37" s="17"/>
      <c r="AC37" s="17"/>
      <c r="AD37" s="17"/>
      <c r="AE37" s="17"/>
      <c r="AF37" s="17"/>
      <c r="AG37" s="17"/>
      <c r="AH37" s="17"/>
      <c r="AI37" s="17"/>
      <c r="AJ37" s="17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</row>
    <row r="38" spans="26:47" x14ac:dyDescent="0.25">
      <c r="Z38" s="17"/>
      <c r="AA38" s="16"/>
      <c r="AB38" s="17"/>
      <c r="AC38" s="17"/>
      <c r="AD38" s="17"/>
      <c r="AE38" s="17"/>
      <c r="AF38" s="17"/>
      <c r="AG38" s="17"/>
      <c r="AH38" s="17"/>
      <c r="AI38" s="17"/>
      <c r="AJ38" s="17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</row>
    <row r="39" spans="26:47" x14ac:dyDescent="0.25">
      <c r="Z39" s="17"/>
      <c r="AA39" s="16"/>
      <c r="AB39" s="17"/>
      <c r="AC39" s="17"/>
      <c r="AD39" s="17"/>
      <c r="AE39" s="17"/>
      <c r="AF39" s="17"/>
      <c r="AG39" s="17"/>
      <c r="AH39" s="17"/>
      <c r="AI39" s="17"/>
      <c r="AJ39" s="17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</row>
    <row r="40" spans="26:47" x14ac:dyDescent="0.25">
      <c r="Z40" s="17"/>
      <c r="AA40" s="16"/>
      <c r="AB40" s="17"/>
      <c r="AC40" s="17"/>
      <c r="AD40" s="17"/>
      <c r="AE40" s="17"/>
      <c r="AF40" s="17"/>
      <c r="AG40" s="17"/>
      <c r="AH40" s="17"/>
      <c r="AI40" s="17"/>
      <c r="AJ40" s="17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</row>
    <row r="41" spans="26:47" x14ac:dyDescent="0.25">
      <c r="Z41" s="17"/>
      <c r="AA41" s="16"/>
      <c r="AB41" s="17"/>
      <c r="AC41" s="17"/>
      <c r="AD41" s="17"/>
      <c r="AE41" s="17"/>
      <c r="AF41" s="17"/>
      <c r="AG41" s="17"/>
      <c r="AH41" s="17"/>
      <c r="AI41" s="17"/>
      <c r="AJ41" s="17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</row>
    <row r="42" spans="26:47" x14ac:dyDescent="0.25">
      <c r="Z42" s="17"/>
      <c r="AA42" s="16"/>
      <c r="AB42" s="17"/>
      <c r="AC42" s="17"/>
      <c r="AD42" s="17"/>
      <c r="AE42" s="17"/>
      <c r="AF42" s="17"/>
      <c r="AG42" s="17"/>
      <c r="AH42" s="17"/>
      <c r="AI42" s="17"/>
      <c r="AJ42" s="17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</row>
    <row r="43" spans="26:47" x14ac:dyDescent="0.25">
      <c r="Z43" s="25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</row>
    <row r="44" spans="26:47" x14ac:dyDescent="0.25">
      <c r="Z44" s="24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</row>
    <row r="45" spans="26:47" x14ac:dyDescent="0.25">
      <c r="Z45" s="24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</row>
    <row r="46" spans="26:47" x14ac:dyDescent="0.25">
      <c r="Z46" s="24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</row>
    <row r="47" spans="26:47" x14ac:dyDescent="0.25">
      <c r="Z47" s="24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</row>
    <row r="48" spans="26:47" x14ac:dyDescent="0.25">
      <c r="Z48" s="24"/>
      <c r="AA48" s="18"/>
      <c r="AB48" s="18"/>
      <c r="AC48" s="18"/>
      <c r="AD48" s="18"/>
      <c r="AE48" s="18"/>
      <c r="AF48" s="18"/>
      <c r="AG48" s="18"/>
      <c r="AH48" s="18"/>
      <c r="AI48" s="18"/>
      <c r="AJ48" s="18"/>
    </row>
    <row r="49" spans="26:36" x14ac:dyDescent="0.25">
      <c r="Z49" s="24"/>
      <c r="AA49" s="18"/>
      <c r="AB49" s="18"/>
      <c r="AC49" s="18"/>
      <c r="AD49" s="18"/>
      <c r="AE49" s="18"/>
      <c r="AF49" s="18"/>
      <c r="AG49" s="18"/>
      <c r="AH49" s="18"/>
      <c r="AI49" s="18"/>
      <c r="AJ49" s="18"/>
    </row>
    <row r="50" spans="26:36" x14ac:dyDescent="0.25">
      <c r="Z50" s="24"/>
      <c r="AA50" s="18"/>
      <c r="AB50" s="18"/>
      <c r="AC50" s="18"/>
      <c r="AD50" s="18"/>
      <c r="AE50" s="18"/>
      <c r="AF50" s="18"/>
      <c r="AG50" s="18"/>
      <c r="AH50" s="18"/>
      <c r="AI50" s="18"/>
      <c r="AJ50" s="18"/>
    </row>
    <row r="51" spans="26:36" x14ac:dyDescent="0.25">
      <c r="Z51" s="24"/>
      <c r="AA51" s="18"/>
      <c r="AB51" s="18"/>
      <c r="AC51" s="18"/>
      <c r="AD51" s="18"/>
      <c r="AE51" s="18"/>
      <c r="AF51" s="18"/>
      <c r="AG51" s="18"/>
      <c r="AH51" s="18"/>
      <c r="AI51" s="18"/>
      <c r="AJ51" s="18"/>
    </row>
    <row r="52" spans="26:36" x14ac:dyDescent="0.25">
      <c r="Z52" s="24"/>
      <c r="AA52" s="16"/>
      <c r="AB52" s="17"/>
      <c r="AC52" s="17"/>
      <c r="AD52" s="17"/>
      <c r="AE52" s="17"/>
      <c r="AF52" s="17"/>
      <c r="AG52" s="17"/>
      <c r="AH52" s="17"/>
      <c r="AI52" s="17"/>
      <c r="AJ52" s="17"/>
    </row>
    <row r="53" spans="26:36" x14ac:dyDescent="0.25">
      <c r="Z53" s="24"/>
      <c r="AA53" s="18"/>
      <c r="AB53" s="18"/>
      <c r="AC53" s="18"/>
      <c r="AD53" s="18"/>
      <c r="AE53" s="18"/>
      <c r="AF53" s="18"/>
      <c r="AG53" s="18"/>
      <c r="AH53" s="18"/>
      <c r="AI53" s="18"/>
      <c r="AJ53" s="18"/>
    </row>
    <row r="54" spans="26:36" x14ac:dyDescent="0.25">
      <c r="Z54" s="24"/>
      <c r="AA54" s="18"/>
      <c r="AB54" s="18"/>
      <c r="AC54" s="18"/>
      <c r="AD54" s="18"/>
      <c r="AE54" s="18"/>
      <c r="AF54" s="18"/>
      <c r="AG54" s="18"/>
      <c r="AH54" s="18"/>
      <c r="AI54" s="18"/>
      <c r="AJ54" s="18"/>
    </row>
    <row r="55" spans="26:36" x14ac:dyDescent="0.25">
      <c r="Z55" s="24"/>
      <c r="AA55" s="18"/>
      <c r="AB55" s="18"/>
      <c r="AC55" s="18"/>
      <c r="AD55" s="18"/>
      <c r="AE55" s="18"/>
      <c r="AF55" s="18"/>
      <c r="AG55" s="18"/>
      <c r="AH55" s="18"/>
      <c r="AI55" s="18"/>
      <c r="AJ55" s="18"/>
    </row>
    <row r="56" spans="26:36" x14ac:dyDescent="0.25">
      <c r="Z56" s="24"/>
      <c r="AA56" s="18"/>
      <c r="AB56" s="18"/>
      <c r="AC56" s="18"/>
      <c r="AD56" s="18"/>
      <c r="AE56" s="18"/>
      <c r="AF56" s="18"/>
      <c r="AG56" s="18"/>
      <c r="AH56" s="18"/>
      <c r="AI56" s="18"/>
      <c r="AJ56" s="18"/>
    </row>
    <row r="57" spans="26:36" x14ac:dyDescent="0.25">
      <c r="Z57" s="24"/>
      <c r="AA57" s="18"/>
      <c r="AB57" s="18"/>
      <c r="AC57" s="18"/>
      <c r="AD57" s="18"/>
      <c r="AE57" s="18"/>
      <c r="AF57" s="18"/>
      <c r="AG57" s="18"/>
      <c r="AH57" s="18"/>
      <c r="AI57" s="18"/>
      <c r="AJ57" s="18"/>
    </row>
    <row r="58" spans="26:36" x14ac:dyDescent="0.25">
      <c r="Z58" s="24"/>
      <c r="AA58" s="18"/>
      <c r="AB58" s="18"/>
      <c r="AC58" s="18"/>
      <c r="AD58" s="18"/>
      <c r="AE58" s="18"/>
      <c r="AF58" s="18"/>
      <c r="AG58" s="18"/>
      <c r="AH58" s="18"/>
      <c r="AI58" s="18"/>
      <c r="AJ58" s="18"/>
    </row>
    <row r="59" spans="26:36" x14ac:dyDescent="0.25">
      <c r="Z59" s="6"/>
      <c r="AA59" s="18"/>
      <c r="AB59" s="18"/>
      <c r="AC59" s="18"/>
      <c r="AD59" s="18"/>
      <c r="AE59" s="18"/>
      <c r="AF59" s="18"/>
      <c r="AG59" s="18"/>
      <c r="AH59" s="18"/>
      <c r="AI59" s="18"/>
      <c r="AJ59" s="18"/>
    </row>
    <row r="60" spans="26:36" x14ac:dyDescent="0.25">
      <c r="Z60" s="6"/>
      <c r="AA60" s="18"/>
      <c r="AB60" s="18"/>
      <c r="AC60" s="18"/>
      <c r="AD60" s="18"/>
      <c r="AE60" s="18"/>
      <c r="AF60" s="18"/>
      <c r="AG60" s="18"/>
      <c r="AH60" s="18"/>
      <c r="AI60" s="18"/>
      <c r="AJ60" s="18"/>
    </row>
    <row r="61" spans="26:36" x14ac:dyDescent="0.25">
      <c r="Z61" s="6"/>
      <c r="AA61" s="18"/>
      <c r="AB61" s="18"/>
      <c r="AC61" s="18"/>
      <c r="AD61" s="18"/>
      <c r="AE61" s="18"/>
      <c r="AF61" s="18"/>
      <c r="AG61" s="18"/>
      <c r="AH61" s="18"/>
      <c r="AI61" s="18"/>
      <c r="AJ61" s="18"/>
    </row>
    <row r="62" spans="26:36" x14ac:dyDescent="0.25">
      <c r="Z62" s="6"/>
      <c r="AA62" s="18"/>
      <c r="AB62" s="18"/>
      <c r="AC62" s="18"/>
      <c r="AD62" s="18"/>
      <c r="AE62" s="18"/>
      <c r="AF62" s="18"/>
      <c r="AG62" s="18"/>
      <c r="AH62" s="18"/>
      <c r="AI62" s="18"/>
      <c r="AJ62" s="18"/>
    </row>
    <row r="63" spans="26:36" x14ac:dyDescent="0.25">
      <c r="Z63" s="6"/>
      <c r="AA63" s="18"/>
      <c r="AB63" s="18"/>
      <c r="AC63" s="18"/>
      <c r="AD63" s="18"/>
      <c r="AE63" s="18"/>
      <c r="AF63" s="18"/>
      <c r="AG63" s="18"/>
      <c r="AH63" s="18"/>
      <c r="AI63" s="18"/>
      <c r="AJ63" s="18"/>
    </row>
    <row r="64" spans="26:36" x14ac:dyDescent="0.25">
      <c r="AA64" s="18"/>
      <c r="AB64" s="18"/>
      <c r="AC64" s="18"/>
      <c r="AD64" s="18"/>
      <c r="AE64" s="18"/>
      <c r="AF64" s="18"/>
      <c r="AG64" s="18"/>
      <c r="AH64" s="18"/>
      <c r="AI64" s="18"/>
      <c r="AJ64" s="18"/>
    </row>
    <row r="65" spans="27:36" x14ac:dyDescent="0.25">
      <c r="AA65" s="18"/>
      <c r="AB65" s="18"/>
      <c r="AC65" s="18"/>
      <c r="AD65" s="18"/>
      <c r="AE65" s="18"/>
      <c r="AF65" s="18"/>
      <c r="AG65" s="18"/>
      <c r="AH65" s="18"/>
      <c r="AI65" s="18"/>
      <c r="AJ65" s="18"/>
    </row>
    <row r="66" spans="27:36" x14ac:dyDescent="0.25">
      <c r="AA66" s="18"/>
      <c r="AB66" s="18"/>
      <c r="AC66" s="18"/>
      <c r="AD66" s="18"/>
      <c r="AE66" s="18"/>
      <c r="AF66" s="18"/>
      <c r="AG66" s="18"/>
      <c r="AH66" s="18"/>
      <c r="AI66" s="18"/>
      <c r="AJ66" s="18"/>
    </row>
    <row r="67" spans="27:36" x14ac:dyDescent="0.25">
      <c r="AA67" s="18"/>
      <c r="AB67" s="18"/>
      <c r="AC67" s="18"/>
      <c r="AD67" s="18"/>
      <c r="AE67" s="18"/>
      <c r="AF67" s="18"/>
      <c r="AG67" s="18"/>
      <c r="AH67" s="18"/>
      <c r="AI67" s="18"/>
      <c r="AJ67" s="18"/>
    </row>
    <row r="68" spans="27:36" x14ac:dyDescent="0.25">
      <c r="AA68" s="18"/>
      <c r="AB68" s="18"/>
      <c r="AC68" s="18"/>
      <c r="AD68" s="18"/>
      <c r="AE68" s="18"/>
      <c r="AF68" s="18"/>
      <c r="AG68" s="18"/>
      <c r="AH68" s="18"/>
      <c r="AI68" s="18"/>
      <c r="AJ68" s="18"/>
    </row>
  </sheetData>
  <mergeCells count="7">
    <mergeCell ref="B2:K2"/>
    <mergeCell ref="P2:Y2"/>
    <mergeCell ref="BI2:BR2"/>
    <mergeCell ref="BI24:BR24"/>
    <mergeCell ref="AL2:AU2"/>
    <mergeCell ref="AA2:AJ2"/>
    <mergeCell ref="AW2:BE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61"/>
  <sheetViews>
    <sheetView showGridLines="0" tabSelected="1" zoomScaleNormal="100" workbookViewId="0">
      <selection activeCell="AV26" sqref="AV26"/>
    </sheetView>
  </sheetViews>
  <sheetFormatPr defaultRowHeight="15" x14ac:dyDescent="0.25"/>
  <cols>
    <col min="1" max="1" width="9.140625" style="27"/>
    <col min="2" max="2" width="1.7109375" style="27" customWidth="1"/>
    <col min="3" max="3" width="9.140625" style="27"/>
    <col min="4" max="4" width="15.85546875" style="27" bestFit="1" customWidth="1"/>
    <col min="5" max="9" width="9.140625" style="27"/>
    <col min="10" max="10" width="12.140625" style="27" customWidth="1"/>
    <col min="11" max="13" width="9.140625" style="27"/>
    <col min="14" max="15" width="9.140625" style="27" hidden="1" customWidth="1"/>
    <col min="16" max="16" width="28.140625" style="27" hidden="1" customWidth="1"/>
    <col min="17" max="26" width="9.140625" style="27" hidden="1" customWidth="1"/>
    <col min="27" max="27" width="12.28515625" style="27" hidden="1" customWidth="1"/>
    <col min="28" max="30" width="9.140625" style="27" hidden="1" customWidth="1"/>
    <col min="31" max="31" width="12" style="27" hidden="1" customWidth="1"/>
    <col min="32" max="46" width="9.140625" style="27" hidden="1" customWidth="1"/>
    <col min="47" max="59" width="9.140625" style="27" customWidth="1"/>
    <col min="60" max="16384" width="9.140625" style="27"/>
  </cols>
  <sheetData>
    <row r="1" spans="1:34" s="87" customFormat="1" ht="17.25" customHeight="1" x14ac:dyDescent="0.2">
      <c r="B1" s="88"/>
      <c r="AB1" s="86"/>
    </row>
    <row r="2" spans="1:34" s="87" customFormat="1" ht="46.5" x14ac:dyDescent="0.7">
      <c r="B2" s="88"/>
      <c r="C2" s="212" t="s">
        <v>84</v>
      </c>
      <c r="D2" s="213"/>
      <c r="E2" s="213"/>
      <c r="F2" s="213"/>
      <c r="G2" s="213"/>
      <c r="H2" s="213"/>
      <c r="I2" s="213"/>
      <c r="J2" s="213"/>
      <c r="K2" s="213"/>
      <c r="L2" s="213"/>
      <c r="M2" s="136"/>
      <c r="N2" s="136"/>
      <c r="V2" s="89"/>
      <c r="AB2" s="86"/>
    </row>
    <row r="3" spans="1:34" s="87" customFormat="1" ht="10.5" customHeight="1" x14ac:dyDescent="0.2">
      <c r="B3" s="88"/>
      <c r="AB3" s="86"/>
    </row>
    <row r="4" spans="1:34" s="87" customFormat="1" ht="17.25" customHeight="1" x14ac:dyDescent="0.45">
      <c r="B4" s="88"/>
      <c r="C4" s="214" t="s">
        <v>66</v>
      </c>
      <c r="D4" s="215"/>
      <c r="E4" s="215"/>
      <c r="F4" s="215"/>
      <c r="G4" s="215"/>
      <c r="H4" s="215"/>
      <c r="I4" s="215"/>
      <c r="J4" s="215"/>
      <c r="K4" s="215"/>
      <c r="L4" s="215"/>
      <c r="M4" s="137"/>
      <c r="N4" s="137"/>
      <c r="O4" s="90"/>
      <c r="AB4" s="86"/>
    </row>
    <row r="5" spans="1:34" s="87" customFormat="1" ht="17.25" customHeight="1" x14ac:dyDescent="0.2">
      <c r="B5" s="88"/>
      <c r="C5" s="223">
        <v>43862</v>
      </c>
      <c r="D5" s="224"/>
      <c r="E5" s="224"/>
      <c r="F5" s="224"/>
      <c r="G5" s="224"/>
      <c r="H5" s="224"/>
      <c r="I5" s="224"/>
      <c r="J5" s="224"/>
      <c r="K5" s="224"/>
      <c r="L5" s="224"/>
      <c r="M5" s="138"/>
      <c r="N5" s="138"/>
      <c r="O5" s="90"/>
      <c r="AB5" s="86"/>
    </row>
    <row r="6" spans="1:34" s="87" customFormat="1" ht="10.5" customHeight="1" x14ac:dyDescent="0.2">
      <c r="B6" s="88"/>
      <c r="O6" s="91"/>
      <c r="U6" s="92"/>
      <c r="AB6" s="86"/>
    </row>
    <row r="7" spans="1:34" ht="19.5" customHeight="1" x14ac:dyDescent="0.25">
      <c r="C7" s="225" t="s">
        <v>32</v>
      </c>
      <c r="D7" s="226"/>
      <c r="E7" s="226"/>
      <c r="F7" s="226"/>
      <c r="G7" s="226"/>
      <c r="H7" s="226"/>
      <c r="I7" s="226"/>
      <c r="J7" s="226"/>
      <c r="K7" s="226"/>
      <c r="L7" s="226"/>
      <c r="M7" s="227"/>
      <c r="N7" s="141"/>
    </row>
    <row r="8" spans="1:34" x14ac:dyDescent="0.25">
      <c r="B8" s="96"/>
      <c r="C8" s="148" t="s">
        <v>0</v>
      </c>
      <c r="D8" s="148" t="s">
        <v>1</v>
      </c>
      <c r="E8" s="148" t="s">
        <v>2</v>
      </c>
      <c r="F8" s="148" t="s">
        <v>3</v>
      </c>
      <c r="G8" s="148" t="s">
        <v>4</v>
      </c>
      <c r="H8" s="148" t="s">
        <v>5</v>
      </c>
      <c r="I8" s="148" t="s">
        <v>6</v>
      </c>
      <c r="J8" s="148" t="s">
        <v>7</v>
      </c>
      <c r="K8" s="148" t="s">
        <v>8</v>
      </c>
      <c r="L8" s="148" t="s">
        <v>9</v>
      </c>
      <c r="M8" s="148" t="s">
        <v>85</v>
      </c>
      <c r="N8" s="142"/>
      <c r="O8" s="2"/>
      <c r="P8" s="1" t="s">
        <v>1</v>
      </c>
      <c r="Q8" s="1" t="s">
        <v>2</v>
      </c>
      <c r="R8" s="1" t="s">
        <v>3</v>
      </c>
      <c r="S8" s="1" t="s">
        <v>4</v>
      </c>
      <c r="T8" s="1" t="s">
        <v>5</v>
      </c>
      <c r="U8" s="1" t="s">
        <v>6</v>
      </c>
      <c r="V8" s="1" t="s">
        <v>7</v>
      </c>
      <c r="W8" s="1" t="s">
        <v>8</v>
      </c>
      <c r="X8" s="1" t="s">
        <v>9</v>
      </c>
      <c r="Y8" s="2" t="s">
        <v>19</v>
      </c>
      <c r="AA8" s="7" t="s">
        <v>1</v>
      </c>
      <c r="AB8" s="6"/>
      <c r="AC8" s="6"/>
      <c r="AD8" s="6"/>
      <c r="AE8" s="7" t="s">
        <v>30</v>
      </c>
      <c r="AF8" s="6"/>
      <c r="AG8" s="7" t="s">
        <v>31</v>
      </c>
    </row>
    <row r="9" spans="1:34" ht="15" customHeight="1" x14ac:dyDescent="0.25">
      <c r="A9" s="83"/>
      <c r="B9" s="96"/>
      <c r="C9" s="6"/>
      <c r="D9" s="10"/>
      <c r="E9" s="10"/>
      <c r="F9" s="10"/>
      <c r="G9" s="10"/>
      <c r="H9" s="10"/>
      <c r="I9" s="10"/>
      <c r="J9" s="10"/>
      <c r="K9" s="10"/>
      <c r="L9" s="10"/>
      <c r="M9" s="9"/>
      <c r="N9" s="143"/>
      <c r="O9" s="2"/>
      <c r="P9" s="1"/>
      <c r="Q9" s="1"/>
      <c r="R9" s="1"/>
      <c r="S9" s="1"/>
      <c r="T9" s="1"/>
      <c r="U9" s="1"/>
      <c r="V9" s="1"/>
      <c r="W9" s="1"/>
      <c r="X9" s="1"/>
      <c r="Y9" s="2"/>
    </row>
    <row r="10" spans="1:34" ht="23.1" customHeight="1" x14ac:dyDescent="0.25">
      <c r="B10" s="210"/>
      <c r="C10" s="93" t="s">
        <v>10</v>
      </c>
      <c r="D10" s="149" t="str">
        <f>VLOOKUP(AH10,$O$10:$Y$19,2)</f>
        <v>Juventus</v>
      </c>
      <c r="E10" s="149">
        <f t="shared" ref="E10:E19" si="0">VLOOKUP(AH10,$O$10:$Y$19,3)</f>
        <v>10</v>
      </c>
      <c r="F10" s="149">
        <f t="shared" ref="F10:F19" si="1">VLOOKUP(AH10,$O$10:$Y$19,4)</f>
        <v>8</v>
      </c>
      <c r="G10" s="149">
        <f t="shared" ref="G10:G19" si="2">VLOOKUP(AH10,$O$10:$Y$19,5)</f>
        <v>1</v>
      </c>
      <c r="H10" s="149">
        <f t="shared" ref="H10:H19" si="3">VLOOKUP(AH10,$O$10:$Y$19,6)</f>
        <v>1</v>
      </c>
      <c r="I10" s="149">
        <f t="shared" ref="I10:I19" si="4">VLOOKUP(AH10,$O$10:$Y$19,7)</f>
        <v>33</v>
      </c>
      <c r="J10" s="149">
        <f t="shared" ref="J10:J19" si="5">VLOOKUP(AH10,$O$10:$Y$19,8)</f>
        <v>9</v>
      </c>
      <c r="K10" s="149">
        <f t="shared" ref="K10:K19" si="6">VLOOKUP(AH10,$O$10:$Y$19,9)</f>
        <v>24</v>
      </c>
      <c r="L10" s="99">
        <f>F10*3+G10</f>
        <v>25</v>
      </c>
      <c r="M10" s="147">
        <f t="shared" ref="M10:M19" si="7">IF(E10&gt;0,((L10*100)/N10)/100,0)</f>
        <v>0.83333333333333326</v>
      </c>
      <c r="N10" s="144">
        <f>E10*3</f>
        <v>30</v>
      </c>
      <c r="O10" s="2">
        <v>1</v>
      </c>
      <c r="P10" s="5" t="s">
        <v>103</v>
      </c>
      <c r="Q10" s="1">
        <f>IF(Jogos!C9&lt;&gt;"",1,0)+IF(Jogos!E34&lt;&gt;"",1,0)+IF(Jogos!C59&lt;&gt;"",1,0)+IF(Jogos!E84&lt;&gt;"",1,0)+IF(Jogos!C109&lt;&gt;"",1,0)+IF(Jogos!L9&lt;&gt;"",1,0)+IF(Jogos!J34&lt;&gt;"",1,0)+IF(Jogos!L59&lt;&gt;"",1,0)+IF(Jogos!J84&lt;&gt;"",1,0)+IF(Jogos!L109&lt;&gt;"",1,0)</f>
        <v>10</v>
      </c>
      <c r="R10" s="1">
        <f>IF(Jogos!C9&gt;Jogos!E9,1,0)+IF(Jogos!E34&gt;Jogos!C34,1,0)+IF(Jogos!C59&gt;Jogos!E59,1,0)+IF(Jogos!E84&gt;Jogos!C84,1,0)+IF(Jogos!C109&gt;Jogos!E109,1,0)+IF(Jogos!L9&gt;Jogos!J9,1,0)+IF(Jogos!J34&gt;Jogos!L34,1,0)+IF(Jogos!L59&gt;Jogos!J59,1,0)+IF(Jogos!J84&gt;Jogos!L84,1,0)+IF(Jogos!L109&gt;Jogos!J109,1,0)</f>
        <v>5</v>
      </c>
      <c r="S10" s="1">
        <f>Q10-R10-T10</f>
        <v>2</v>
      </c>
      <c r="T10" s="1">
        <f>IF(Jogos!C9&lt;Jogos!E9,1,0)+IF(Jogos!E34&lt;Jogos!C34,1,0)+IF(Jogos!C59&lt;Jogos!E59,1,0)+IF(Jogos!E84&lt;Jogos!C84,1,0)+IF(Jogos!C109&lt;Jogos!E109,1,0)+IF(Jogos!L9&lt;Jogos!J9,1,0)+IF(Jogos!J34&lt;Jogos!L34,1,0)+IF(Jogos!L59&lt;Jogos!J59,1,0)+IF(Jogos!J84&lt;Jogos!L84,1,0)+IF(Jogos!L109&lt;Jogos!J109,1,0)</f>
        <v>3</v>
      </c>
      <c r="U10" s="3">
        <f>Jogos!C9+Jogos!E34+Jogos!C59+Jogos!E84+Jogos!C109+Jogos!L9+Jogos!J34+Jogos!L59+Jogos!J84+Jogos!L109</f>
        <v>15</v>
      </c>
      <c r="V10" s="1">
        <f>Jogos!E9+Jogos!C34+Jogos!E59+Jogos!C84+Jogos!E109+Jogos!J9+Jogos!L34+Jogos!J59+Jogos!L84+Jogos!J109</f>
        <v>11</v>
      </c>
      <c r="W10" s="1">
        <f>U10-V10</f>
        <v>4</v>
      </c>
      <c r="X10" s="1">
        <f>R10*3+S10</f>
        <v>17</v>
      </c>
      <c r="Y10" s="2">
        <v>1</v>
      </c>
      <c r="AA10" s="7">
        <f>(10^10)*X10+(10^8)*R10+(10^6)*(50+W10)+(10^4)*U10+(10^2)*Q10+(13-O10)</f>
        <v>170554151012</v>
      </c>
      <c r="AD10" s="27">
        <v>1</v>
      </c>
      <c r="AE10" s="27">
        <f>LARGE($AA$10:$AA$19,AD10)</f>
        <v>250874331010</v>
      </c>
      <c r="AG10" s="27">
        <v>1</v>
      </c>
      <c r="AH10" s="27">
        <f>MATCH(AE10,$AA$10:$AA$19,0)</f>
        <v>3</v>
      </c>
    </row>
    <row r="11" spans="1:34" ht="23.1" customHeight="1" x14ac:dyDescent="0.25">
      <c r="B11" s="210"/>
      <c r="C11" s="93" t="s">
        <v>11</v>
      </c>
      <c r="D11" s="13" t="str">
        <f t="shared" ref="D11:D19" si="8">VLOOKUP(AH11,$O$10:$Y$19,2)</f>
        <v>B. München</v>
      </c>
      <c r="E11" s="4">
        <f t="shared" si="0"/>
        <v>10</v>
      </c>
      <c r="F11" s="4">
        <f t="shared" si="1"/>
        <v>7</v>
      </c>
      <c r="G11" s="4">
        <f t="shared" si="2"/>
        <v>2</v>
      </c>
      <c r="H11" s="4">
        <f t="shared" si="3"/>
        <v>1</v>
      </c>
      <c r="I11" s="4">
        <f t="shared" si="4"/>
        <v>21</v>
      </c>
      <c r="J11" s="4">
        <f t="shared" si="5"/>
        <v>11</v>
      </c>
      <c r="K11" s="4">
        <f t="shared" si="6"/>
        <v>10</v>
      </c>
      <c r="L11" s="99">
        <f t="shared" ref="L11:L19" si="9">F11*3+G11</f>
        <v>23</v>
      </c>
      <c r="M11" s="146">
        <f t="shared" si="7"/>
        <v>0.76666666666666672</v>
      </c>
      <c r="N11" s="144">
        <f t="shared" ref="N11:N19" si="10">E11*3</f>
        <v>30</v>
      </c>
      <c r="O11" s="2">
        <v>2</v>
      </c>
      <c r="P11" s="5" t="s">
        <v>68</v>
      </c>
      <c r="Q11" s="1">
        <f>IF(Jogos!C11&lt;&gt;"",1,0)+IF(Jogos!E36&lt;&gt;"",1,0)+IF(Jogos!C61&lt;&gt;"",1,0)+IF(Jogos!E86&lt;&gt;"",1,0)+IF(Jogos!C111&lt;&gt;"",1,0)+IF(Jogos!L11&lt;&gt;"",1,0)+IF(Jogos!J36&lt;&gt;"",1,0)+IF(Jogos!L61&lt;&gt;"",1,0)+IF(Jogos!J86&lt;&gt;"",1,0)+IF(Jogos!L111&lt;&gt;"",1,0)</f>
        <v>10</v>
      </c>
      <c r="R11" s="1">
        <f>IF(Jogos!C11&gt;Jogos!E11,1,0)+IF(Jogos!E36&gt;Jogos!C36,1,0)+IF(Jogos!C61&gt;Jogos!E61,1,0)+IF(Jogos!E86&gt;Jogos!C86,1,0)+IF(Jogos!C111&gt;Jogos!E111,1,0)+IF(Jogos!L11&gt;Jogos!J11,1,0)+IF(Jogos!J36&gt;Jogos!L36,1,0)+IF(Jogos!L61&gt;Jogos!J61,1,0)+IF(Jogos!J86&gt;Jogos!L86,1,0)+IF(Jogos!L111&gt;Jogos!J111,1,0)</f>
        <v>3</v>
      </c>
      <c r="S11" s="1">
        <f t="shared" ref="S11:S19" si="11">Q11-R11-T11</f>
        <v>2</v>
      </c>
      <c r="T11" s="3">
        <f>IF(Jogos!C11&lt;Jogos!E11,1,0)+IF(Jogos!E36&lt;Jogos!C36,1,0)+IF(Jogos!C61&lt;Jogos!E61,1,0)+IF(Jogos!E86&lt;Jogos!C86,1,0)+IF(Jogos!C111&lt;Jogos!E111,1,0)+IF(Jogos!L11&lt;Jogos!J11,1,0)+IF(Jogos!J36&lt;Jogos!L36,1,0)+IF(Jogos!L61&lt;Jogos!J61,1,0)+IF(Jogos!J86&lt;Jogos!L86,1,0)+IF(Jogos!L111&lt;Jogos!J111,1,0)</f>
        <v>5</v>
      </c>
      <c r="U11" s="3">
        <f>Jogos!C11+Jogos!E36+Jogos!C61+Jogos!E86+Jogos!C111+Jogos!L11+Jogos!J36+Jogos!L61+Jogos!J86+Jogos!L111</f>
        <v>11</v>
      </c>
      <c r="V11" s="1">
        <f>Jogos!E11+Jogos!C36+Jogos!E61+Jogos!C86+Jogos!E111+Jogos!J11+Jogos!L36+Jogos!J61+Jogos!L86+Jogos!J111</f>
        <v>32</v>
      </c>
      <c r="W11" s="1">
        <f t="shared" ref="W11:W19" si="12">U11-V11</f>
        <v>-21</v>
      </c>
      <c r="X11" s="1">
        <f t="shared" ref="X11:X19" si="13">R11*3+S11</f>
        <v>11</v>
      </c>
      <c r="Y11" s="2">
        <v>2</v>
      </c>
      <c r="AA11" s="7">
        <f t="shared" ref="AA11:AA19" si="14">(10^10)*X11+(10^8)*R11+(10^6)*(50+W11)+(10^4)*U11+(10^2)*Q11+(13-O11)</f>
        <v>110329111011</v>
      </c>
      <c r="AD11" s="27">
        <v>2</v>
      </c>
      <c r="AE11" s="152">
        <f t="shared" ref="AE11:AE19" si="15">LARGE($AA$10:$AA$19,AD11)</f>
        <v>230760211005</v>
      </c>
      <c r="AG11" s="27">
        <v>2</v>
      </c>
      <c r="AH11" s="27">
        <f t="shared" ref="AH11:AH19" si="16">MATCH(AE11,$AA$10:$AA$19,0)</f>
        <v>8</v>
      </c>
    </row>
    <row r="12" spans="1:34" ht="23.1" customHeight="1" x14ac:dyDescent="0.25">
      <c r="B12" s="97"/>
      <c r="C12" s="94" t="s">
        <v>12</v>
      </c>
      <c r="D12" s="149" t="str">
        <f t="shared" si="8"/>
        <v>Real Madrid</v>
      </c>
      <c r="E12" s="149">
        <f t="shared" si="0"/>
        <v>10</v>
      </c>
      <c r="F12" s="149">
        <f t="shared" si="1"/>
        <v>7</v>
      </c>
      <c r="G12" s="149">
        <f t="shared" si="2"/>
        <v>1</v>
      </c>
      <c r="H12" s="149">
        <f t="shared" si="3"/>
        <v>2</v>
      </c>
      <c r="I12" s="149">
        <f t="shared" si="4"/>
        <v>26</v>
      </c>
      <c r="J12" s="149">
        <f t="shared" si="5"/>
        <v>6</v>
      </c>
      <c r="K12" s="149">
        <f t="shared" si="6"/>
        <v>20</v>
      </c>
      <c r="L12" s="153">
        <f t="shared" si="9"/>
        <v>22</v>
      </c>
      <c r="M12" s="147">
        <f t="shared" si="7"/>
        <v>0.73333333333333328</v>
      </c>
      <c r="N12" s="144">
        <f t="shared" si="10"/>
        <v>30</v>
      </c>
      <c r="O12" s="2">
        <v>3</v>
      </c>
      <c r="P12" s="5" t="s">
        <v>69</v>
      </c>
      <c r="Q12" s="1">
        <f>IF(Jogos!C13&lt;&gt;"",1,0)+IF(Jogos!E38&lt;&gt;"",1,0)+IF(Jogos!C63&lt;&gt;"",1,0)+IF(Jogos!E88&lt;&gt;"",1,0)+IF(Jogos!C113&lt;&gt;"",1,0)+IF(Jogos!L13&lt;&gt;"",1,0)+IF(Jogos!J38&lt;&gt;"",1,0)+IF(Jogos!L63&lt;&gt;"",1,0)+IF(Jogos!J88&lt;&gt;"",1,0)+IF(Jogos!L113&lt;&gt;"",1,0)</f>
        <v>10</v>
      </c>
      <c r="R12" s="1">
        <f>IF(Jogos!C13&gt;Jogos!E13,1,0)+IF(Jogos!E38&gt;Jogos!C38,1,0)+IF(Jogos!C63&gt;Jogos!E63,1,0)+IF(Jogos!E88&gt;Jogos!C88,1,0)+IF(Jogos!C113&gt;Jogos!E113,1,0)+IF(Jogos!L13&gt;Jogos!J13,1,0)+IF(Jogos!J38&gt;Jogos!L38,1,0)+IF(Jogos!L63&gt;Jogos!J63,1,0)+IF(Jogos!J88&gt;Jogos!L88,1,0)+IF(Jogos!L113&gt;Jogos!J113,1,0)</f>
        <v>8</v>
      </c>
      <c r="S12" s="1">
        <f t="shared" si="11"/>
        <v>1</v>
      </c>
      <c r="T12" s="3">
        <f>IF(Jogos!C13&lt;Jogos!E13,1,0)+IF(Jogos!E38&lt;Jogos!C38,1,0)+IF(Jogos!C63&lt;Jogos!E63,1,0)+IF(Jogos!E88&lt;Jogos!C88,1,0)+IF(Jogos!C113&lt;Jogos!E113,1,0)+IF(Jogos!L13&lt;Jogos!J13,1,0)+IF(Jogos!J38&lt;Jogos!L38,1,0)+IF(Jogos!L63&lt;Jogos!J63,1,0)+IF(Jogos!J88&lt;Jogos!L88,1,0)+IF(Jogos!L113&lt;Jogos!J113,1,0)</f>
        <v>1</v>
      </c>
      <c r="U12" s="3">
        <f>Jogos!C13+Jogos!E38+Jogos!C63+Jogos!E88+Jogos!C113+Jogos!L13+Jogos!J38+Jogos!L63+Jogos!J88+Jogos!L113</f>
        <v>33</v>
      </c>
      <c r="V12" s="1">
        <f>Jogos!E13+Jogos!C38+Jogos!E63+Jogos!C88+Jogos!E113+Jogos!J13+Jogos!L38+Jogos!J63+Jogos!L88+Jogos!J113</f>
        <v>9</v>
      </c>
      <c r="W12" s="1">
        <f t="shared" si="12"/>
        <v>24</v>
      </c>
      <c r="X12" s="1">
        <f t="shared" si="13"/>
        <v>25</v>
      </c>
      <c r="Y12" s="2">
        <v>3</v>
      </c>
      <c r="AA12" s="7">
        <f t="shared" si="14"/>
        <v>250874331010</v>
      </c>
      <c r="AD12" s="27">
        <v>3</v>
      </c>
      <c r="AE12" s="152">
        <f t="shared" si="15"/>
        <v>220770261008</v>
      </c>
      <c r="AG12" s="27">
        <v>3</v>
      </c>
      <c r="AH12" s="27">
        <f t="shared" si="16"/>
        <v>5</v>
      </c>
    </row>
    <row r="13" spans="1:34" ht="23.1" customHeight="1" x14ac:dyDescent="0.25">
      <c r="B13" s="97"/>
      <c r="C13" s="94" t="s">
        <v>13</v>
      </c>
      <c r="D13" s="13" t="str">
        <f t="shared" si="8"/>
        <v>Internazionale</v>
      </c>
      <c r="E13" s="4">
        <f t="shared" si="0"/>
        <v>10</v>
      </c>
      <c r="F13" s="4">
        <f t="shared" si="1"/>
        <v>5</v>
      </c>
      <c r="G13" s="4">
        <f t="shared" si="2"/>
        <v>2</v>
      </c>
      <c r="H13" s="4">
        <f t="shared" si="3"/>
        <v>3</v>
      </c>
      <c r="I13" s="4">
        <f t="shared" si="4"/>
        <v>15</v>
      </c>
      <c r="J13" s="4">
        <f t="shared" si="5"/>
        <v>11</v>
      </c>
      <c r="K13" s="4">
        <f t="shared" si="6"/>
        <v>4</v>
      </c>
      <c r="L13" s="153">
        <f t="shared" si="9"/>
        <v>17</v>
      </c>
      <c r="M13" s="146">
        <f t="shared" si="7"/>
        <v>0.56666666666666665</v>
      </c>
      <c r="N13" s="144">
        <f t="shared" si="10"/>
        <v>30</v>
      </c>
      <c r="O13" s="2">
        <v>4</v>
      </c>
      <c r="P13" s="5" t="s">
        <v>70</v>
      </c>
      <c r="Q13" s="1">
        <f>IF(Jogos!C15&lt;&gt;"",1,0)+IF(Jogos!E40&lt;&gt;"",1,0)+IF(Jogos!C65&lt;&gt;"",1,0)+IF(Jogos!E90&lt;&gt;"",1,0)+IF(Jogos!C115&lt;&gt;"",1,0)+IF(Jogos!L15&lt;&gt;"",1,0)+IF(Jogos!J40&lt;&gt;"",1,0)+IF(Jogos!L65&lt;&gt;"",1,0)+IF(Jogos!J90&lt;&gt;"",1,0)+IF(Jogos!L115&lt;&gt;"",1,0)</f>
        <v>10</v>
      </c>
      <c r="R13" s="1">
        <f>IF(Jogos!C15&gt;Jogos!E15,1,0)+IF(Jogos!E40&gt;Jogos!C40,1,0)+IF(Jogos!C65&gt;Jogos!E65,1,0)+IF(Jogos!E90&gt;Jogos!C90,1,0)+IF(Jogos!C115&gt;Jogos!E115,1,0)+IF(Jogos!L15&gt;Jogos!J15,1,0)+IF(Jogos!J40&gt;Jogos!L40,1,0)+IF(Jogos!L65&gt;Jogos!J65,1,0)+IF(Jogos!J90&gt;Jogos!L90,1,0)+IF(Jogos!L115&gt;Jogos!J115,1,0)</f>
        <v>4</v>
      </c>
      <c r="S13" s="1">
        <f t="shared" si="11"/>
        <v>1</v>
      </c>
      <c r="T13" s="1">
        <f>IF(Jogos!C15&lt;Jogos!E15,1,0)+IF(Jogos!E40&lt;Jogos!C40,1,0)+IF(Jogos!C65&lt;Jogos!E65,1,0)+IF(Jogos!E90&lt;Jogos!C90,1,0)+IF(Jogos!C115&lt;Jogos!E115,1,0)+IF(Jogos!L15&lt;Jogos!J15,1,0)+IF(Jogos!J40&lt;Jogos!L40,1,0)+IF(Jogos!L65&lt;Jogos!J65,1,0)+IF(Jogos!J90&lt;Jogos!L90,1,0)+IF(Jogos!L115&lt;Jogos!J115,1,0)</f>
        <v>5</v>
      </c>
      <c r="U13" s="3">
        <f>Jogos!C15+Jogos!E40+Jogos!C65+Jogos!E90+Jogos!C115+Jogos!L15+Jogos!J40+Jogos!L65+Jogos!J90+Jogos!L115</f>
        <v>8</v>
      </c>
      <c r="V13" s="1">
        <f>Jogos!E15+Jogos!C40+Jogos!E65+Jogos!C90+Jogos!E115+Jogos!J15+Jogos!L40+Jogos!J65+Jogos!L90+Jogos!J115</f>
        <v>14</v>
      </c>
      <c r="W13" s="1">
        <f t="shared" si="12"/>
        <v>-6</v>
      </c>
      <c r="X13" s="1">
        <f t="shared" si="13"/>
        <v>13</v>
      </c>
      <c r="Y13" s="2">
        <v>4</v>
      </c>
      <c r="AA13" s="7">
        <f t="shared" si="14"/>
        <v>130444081009</v>
      </c>
      <c r="AD13" s="27">
        <v>4</v>
      </c>
      <c r="AE13" s="152">
        <f t="shared" si="15"/>
        <v>170554151012</v>
      </c>
      <c r="AG13" s="27">
        <v>4</v>
      </c>
      <c r="AH13" s="27">
        <f t="shared" si="16"/>
        <v>1</v>
      </c>
    </row>
    <row r="14" spans="1:34" ht="23.1" customHeight="1" x14ac:dyDescent="0.25">
      <c r="B14" s="97"/>
      <c r="C14" s="94" t="s">
        <v>14</v>
      </c>
      <c r="D14" s="149" t="str">
        <f t="shared" si="8"/>
        <v>Man. City</v>
      </c>
      <c r="E14" s="149">
        <f t="shared" si="0"/>
        <v>10</v>
      </c>
      <c r="F14" s="149">
        <f t="shared" si="1"/>
        <v>5</v>
      </c>
      <c r="G14" s="149">
        <f t="shared" si="2"/>
        <v>1</v>
      </c>
      <c r="H14" s="149">
        <f t="shared" si="3"/>
        <v>4</v>
      </c>
      <c r="I14" s="149">
        <f t="shared" si="4"/>
        <v>24</v>
      </c>
      <c r="J14" s="149">
        <f t="shared" si="5"/>
        <v>19</v>
      </c>
      <c r="K14" s="149">
        <f t="shared" si="6"/>
        <v>5</v>
      </c>
      <c r="L14" s="153">
        <f t="shared" si="9"/>
        <v>16</v>
      </c>
      <c r="M14" s="147">
        <f t="shared" si="7"/>
        <v>0.53333333333333333</v>
      </c>
      <c r="N14" s="144">
        <f t="shared" si="10"/>
        <v>30</v>
      </c>
      <c r="O14" s="2">
        <v>5</v>
      </c>
      <c r="P14" s="5" t="s">
        <v>71</v>
      </c>
      <c r="Q14" s="1">
        <f>IF(Jogos!C17&lt;&gt;"",1,0)+IF(Jogos!E42&lt;&gt;"",1,0)+IF(Jogos!C67&lt;&gt;"",1,0)+IF(Jogos!E92&lt;&gt;"",1,0)+IF(Jogos!C117&lt;&gt;"",1,0)+IF(Jogos!L17&lt;&gt;"",1,0)+IF(Jogos!J42&lt;&gt;"",1,0)+IF(Jogos!L67&lt;&gt;"",1,0)+IF(Jogos!J92&lt;&gt;"",1,0)+IF(Jogos!L117&lt;&gt;"",1,0)</f>
        <v>10</v>
      </c>
      <c r="R14" s="1">
        <f>IF(Jogos!C17&gt;Jogos!E17,1,0)+IF(Jogos!E42&gt;Jogos!C42,1,0)+IF(Jogos!C67&gt;Jogos!E67,1,0)+IF(Jogos!E92&gt;Jogos!C92,1,0)+IF(Jogos!C117&gt;Jogos!E117,1,0)+IF(Jogos!L17&gt;Jogos!J17,1,0)+IF(Jogos!J42&gt;Jogos!L42,1,0)+IF(Jogos!L67&gt;Jogos!J67,1,0)+IF(Jogos!J92&gt;Jogos!L92,1,0)+IF(Jogos!L117&gt;Jogos!J117,1,0)</f>
        <v>7</v>
      </c>
      <c r="S14" s="1">
        <f t="shared" si="11"/>
        <v>1</v>
      </c>
      <c r="T14" s="3">
        <f>IF(Jogos!C17&lt;Jogos!E17,1,0)+IF(Jogos!E42&lt;Jogos!C42,1,0)+IF(Jogos!C67&lt;Jogos!E67,1,0)+IF(Jogos!E92&lt;Jogos!C92,1,0)+IF(Jogos!C117&lt;Jogos!E117,1,0)+IF(Jogos!L17&lt;Jogos!J17,1,0)+IF(Jogos!J42&lt;Jogos!L42,1,0)+IF(Jogos!L67&lt;Jogos!J67,1,0)+IF(Jogos!J92&lt;Jogos!L92,1,0)+IF(Jogos!L117&lt;Jogos!J117,1,0)</f>
        <v>2</v>
      </c>
      <c r="U14" s="3">
        <f>Jogos!C17+Jogos!E42+Jogos!C67+Jogos!E92+Jogos!C117+Jogos!L17+Jogos!J42+Jogos!L67+Jogos!J92+Jogos!L117</f>
        <v>26</v>
      </c>
      <c r="V14" s="1">
        <f>Jogos!E17+Jogos!C42+Jogos!E67+Jogos!C92+Jogos!E117+Jogos!J17+Jogos!L42+Jogos!J67+Jogos!L92+Jogos!J117</f>
        <v>6</v>
      </c>
      <c r="W14" s="1">
        <f t="shared" si="12"/>
        <v>20</v>
      </c>
      <c r="X14" s="1">
        <f t="shared" si="13"/>
        <v>22</v>
      </c>
      <c r="Y14" s="2">
        <v>5</v>
      </c>
      <c r="AA14" s="7">
        <f t="shared" si="14"/>
        <v>220770261008</v>
      </c>
      <c r="AD14" s="27">
        <v>5</v>
      </c>
      <c r="AE14" s="152">
        <f t="shared" si="15"/>
        <v>160555241004</v>
      </c>
      <c r="AG14" s="27">
        <v>5</v>
      </c>
      <c r="AH14" s="27">
        <f t="shared" si="16"/>
        <v>9</v>
      </c>
    </row>
    <row r="15" spans="1:34" ht="23.1" customHeight="1" x14ac:dyDescent="0.25">
      <c r="B15" s="97"/>
      <c r="C15" s="94" t="s">
        <v>15</v>
      </c>
      <c r="D15" s="13" t="str">
        <f t="shared" si="8"/>
        <v>Arsenal</v>
      </c>
      <c r="E15" s="4">
        <f t="shared" si="0"/>
        <v>10</v>
      </c>
      <c r="F15" s="4">
        <f t="shared" si="1"/>
        <v>4</v>
      </c>
      <c r="G15" s="4">
        <f t="shared" si="2"/>
        <v>1</v>
      </c>
      <c r="H15" s="4">
        <f t="shared" si="3"/>
        <v>5</v>
      </c>
      <c r="I15" s="4">
        <f t="shared" si="4"/>
        <v>8</v>
      </c>
      <c r="J15" s="4">
        <f t="shared" si="5"/>
        <v>14</v>
      </c>
      <c r="K15" s="4">
        <f t="shared" si="6"/>
        <v>-6</v>
      </c>
      <c r="L15" s="153">
        <f t="shared" si="9"/>
        <v>13</v>
      </c>
      <c r="M15" s="146">
        <f t="shared" si="7"/>
        <v>0.43333333333333335</v>
      </c>
      <c r="N15" s="144">
        <f t="shared" si="10"/>
        <v>30</v>
      </c>
      <c r="O15" s="2">
        <v>6</v>
      </c>
      <c r="P15" s="5" t="s">
        <v>72</v>
      </c>
      <c r="Q15" s="1">
        <f>IF(Jogos!C19&lt;&gt;"",1,0)+IF(Jogos!E44&lt;&gt;"",1,0)+IF(Jogos!C69&lt;&gt;"",1,0)+IF(Jogos!E94&lt;&gt;"",1,0)+IF(Jogos!C119&lt;&gt;"",1,0)+IF(Jogos!L19&lt;&gt;"",1,0)+IF(Jogos!J44&lt;&gt;"",1,0)+IF(Jogos!L69&lt;&gt;"",1,0)+IF(Jogos!J94&lt;&gt;"",1,0)+IF(Jogos!L119&lt;&gt;"",1,0)</f>
        <v>10</v>
      </c>
      <c r="R15" s="1">
        <f>IF(Jogos!C19&gt;Jogos!E19,1,0)+IF(Jogos!E44&gt;Jogos!C44,1,0)+IF(Jogos!C69&gt;Jogos!E69,1,0)+IF(Jogos!E94&gt;Jogos!C94,1,0)+IF(Jogos!C119&gt;Jogos!E119,1,0)+IF(Jogos!L19&gt;Jogos!J19,1,0)+IF(Jogos!J44&gt;Jogos!L44,1,0)+IF(Jogos!L69&gt;Jogos!J69,1,0)+IF(Jogos!J94&gt;Jogos!L94,1,0)+IF(Jogos!L119&gt;Jogos!J119,1,0)</f>
        <v>1</v>
      </c>
      <c r="S15" s="1">
        <f t="shared" si="11"/>
        <v>1</v>
      </c>
      <c r="T15" s="3">
        <f>IF(Jogos!C19&lt;Jogos!E19,1,0)+IF(Jogos!E44&lt;Jogos!C44,1,0)+IF(Jogos!C69&lt;Jogos!E69,1,0)+IF(Jogos!E94&lt;Jogos!C94,1,0)+IF(Jogos!C119&lt;Jogos!E119,1,0)+IF(Jogos!L19&lt;Jogos!J19,1,0)+IF(Jogos!J44&lt;Jogos!L44,1,0)+IF(Jogos!L69&lt;Jogos!J69,1,0)+IF(Jogos!J94&lt;Jogos!L94,1,0)+IF(Jogos!L119&lt;Jogos!J119,1,0)</f>
        <v>8</v>
      </c>
      <c r="U15" s="3">
        <f>Jogos!C19+Jogos!E44+Jogos!C69+Jogos!E94+Jogos!C119+Jogos!L19+Jogos!J44+Jogos!L69+Jogos!J94+Jogos!L119</f>
        <v>6</v>
      </c>
      <c r="V15" s="1">
        <f>Jogos!E19+Jogos!C44+Jogos!E69+Jogos!C94+Jogos!E119+Jogos!J19+Jogos!L44+Jogos!J69+Jogos!L94+Jogos!J119</f>
        <v>23</v>
      </c>
      <c r="W15" s="1">
        <f t="shared" si="12"/>
        <v>-17</v>
      </c>
      <c r="X15" s="1">
        <f t="shared" si="13"/>
        <v>4</v>
      </c>
      <c r="Y15" s="2">
        <v>6</v>
      </c>
      <c r="AA15" s="7">
        <f t="shared" si="14"/>
        <v>40133061007</v>
      </c>
      <c r="AD15" s="27">
        <v>6</v>
      </c>
      <c r="AE15" s="152">
        <f t="shared" si="15"/>
        <v>130444081009</v>
      </c>
      <c r="AG15" s="27">
        <v>6</v>
      </c>
      <c r="AH15" s="27">
        <f t="shared" si="16"/>
        <v>4</v>
      </c>
    </row>
    <row r="16" spans="1:34" ht="23.1" customHeight="1" x14ac:dyDescent="0.25">
      <c r="B16" s="97"/>
      <c r="C16" s="95" t="s">
        <v>16</v>
      </c>
      <c r="D16" s="149" t="str">
        <f t="shared" si="8"/>
        <v>Atl. De Madrid</v>
      </c>
      <c r="E16" s="149">
        <f t="shared" si="0"/>
        <v>10</v>
      </c>
      <c r="F16" s="149">
        <f t="shared" si="1"/>
        <v>3</v>
      </c>
      <c r="G16" s="149">
        <f t="shared" si="2"/>
        <v>2</v>
      </c>
      <c r="H16" s="149">
        <f t="shared" si="3"/>
        <v>5</v>
      </c>
      <c r="I16" s="149">
        <f t="shared" si="4"/>
        <v>11</v>
      </c>
      <c r="J16" s="149">
        <f t="shared" si="5"/>
        <v>32</v>
      </c>
      <c r="K16" s="149">
        <f t="shared" si="6"/>
        <v>-21</v>
      </c>
      <c r="L16" s="95">
        <f t="shared" si="9"/>
        <v>11</v>
      </c>
      <c r="M16" s="147">
        <f t="shared" si="7"/>
        <v>0.36666666666666664</v>
      </c>
      <c r="N16" s="144">
        <f t="shared" si="10"/>
        <v>30</v>
      </c>
      <c r="O16" s="2">
        <v>7</v>
      </c>
      <c r="P16" s="5" t="s">
        <v>73</v>
      </c>
      <c r="Q16" s="1">
        <f>IF(Jogos!C21&lt;&gt;"",1,0)+IF(Jogos!E46&lt;&gt;"",1,0)+IF(Jogos!C71&lt;&gt;"",1,0)+IF(Jogos!E96&lt;&gt;"",1,0)+IF(Jogos!C121&lt;&gt;"",1,0)+IF(Jogos!L21&lt;&gt;"",1,0)+IF(Jogos!J46&lt;&gt;"",1,0)+IF(Jogos!L71&lt;&gt;"",1,0)+IF(Jogos!J96&lt;&gt;"",1,0)+IF(Jogos!L121&lt;&gt;"",1,0)</f>
        <v>10</v>
      </c>
      <c r="R16" s="1">
        <f>IF(Jogos!C21&gt;Jogos!E21,1,0)+IF(Jogos!E46&gt;Jogos!C46,1,0)+IF(Jogos!C71&gt;Jogos!E71,1,0)+IF(Jogos!E96&gt;Jogos!C96,1,0)+IF(Jogos!C121&gt;Jogos!E121,1,0)+IF(Jogos!L21&gt;Jogos!J21,1,0)+IF(Jogos!J46&gt;Jogos!L46,1,0)+IF(Jogos!L71&gt;Jogos!J71,1,0)+IF(Jogos!J96&gt;Jogos!L96,1,0)+IF(Jogos!L121&gt;Jogos!J121,1,0)</f>
        <v>0</v>
      </c>
      <c r="S16" s="1">
        <f t="shared" si="11"/>
        <v>3</v>
      </c>
      <c r="T16" s="3">
        <f>IF(Jogos!C21&lt;Jogos!E21,1,0)+IF(Jogos!E46&lt;Jogos!C46,1,0)+IF(Jogos!C71&lt;Jogos!E71,1,0)+IF(Jogos!E96&lt;Jogos!C96,1,0)+IF(Jogos!C121&lt;Jogos!E121,1,0)+IF(Jogos!L21&lt;Jogos!J21,1,0)+IF(Jogos!J46&lt;Jogos!L46,1,0)+IF(Jogos!L71&lt;Jogos!J71,1,0)+IF(Jogos!J96&lt;Jogos!L96,1,0)+IF(Jogos!L121&lt;Jogos!J121,1,0)</f>
        <v>7</v>
      </c>
      <c r="U16" s="3">
        <f>Jogos!C21+Jogos!E46+Jogos!C71+Jogos!E96+Jogos!C121+Jogos!L21+Jogos!J46+Jogos!L71+Jogos!J96+Jogos!L121</f>
        <v>11</v>
      </c>
      <c r="V16" s="1">
        <f>Jogos!E21+Jogos!C46+Jogos!E71+Jogos!C96+Jogos!E121+Jogos!J21+Jogos!L46+Jogos!J71+Jogos!L96+Jogos!J121</f>
        <v>35</v>
      </c>
      <c r="W16" s="1">
        <f t="shared" si="12"/>
        <v>-24</v>
      </c>
      <c r="X16" s="1">
        <f t="shared" si="13"/>
        <v>3</v>
      </c>
      <c r="Y16" s="2">
        <v>7</v>
      </c>
      <c r="AA16" s="7">
        <f t="shared" si="14"/>
        <v>30026111006</v>
      </c>
      <c r="AD16" s="27">
        <v>7</v>
      </c>
      <c r="AE16" s="152">
        <f t="shared" si="15"/>
        <v>110329111011</v>
      </c>
      <c r="AG16" s="27">
        <v>7</v>
      </c>
      <c r="AH16" s="27">
        <f t="shared" si="16"/>
        <v>2</v>
      </c>
    </row>
    <row r="17" spans="2:34" ht="23.1" customHeight="1" x14ac:dyDescent="0.25">
      <c r="B17" s="97"/>
      <c r="C17" s="95" t="s">
        <v>17</v>
      </c>
      <c r="D17" s="13" t="str">
        <f t="shared" si="8"/>
        <v>Chelsea</v>
      </c>
      <c r="E17" s="4">
        <f t="shared" si="0"/>
        <v>10</v>
      </c>
      <c r="F17" s="4">
        <f t="shared" si="1"/>
        <v>2</v>
      </c>
      <c r="G17" s="4">
        <f t="shared" si="2"/>
        <v>1</v>
      </c>
      <c r="H17" s="4">
        <f t="shared" si="3"/>
        <v>7</v>
      </c>
      <c r="I17" s="4">
        <f t="shared" si="4"/>
        <v>6</v>
      </c>
      <c r="J17" s="4">
        <f t="shared" si="5"/>
        <v>26</v>
      </c>
      <c r="K17" s="4">
        <f t="shared" si="6"/>
        <v>-20</v>
      </c>
      <c r="L17" s="95">
        <f t="shared" si="9"/>
        <v>7</v>
      </c>
      <c r="M17" s="146">
        <f t="shared" si="7"/>
        <v>0.23333333333333331</v>
      </c>
      <c r="N17" s="144">
        <f t="shared" si="10"/>
        <v>30</v>
      </c>
      <c r="O17" s="2">
        <v>8</v>
      </c>
      <c r="P17" s="5" t="s">
        <v>101</v>
      </c>
      <c r="Q17" s="1">
        <f>IF(Jogos!C23&lt;&gt;"",1,0)+IF(Jogos!E48&lt;&gt;"",1,0)+IF(Jogos!C73&lt;&gt;"",1,0)+IF(Jogos!E98&lt;&gt;"",1,0)+IF(Jogos!C123&lt;&gt;"",1,0)+IF(Jogos!L23&lt;&gt;"",1,0)+IF(Jogos!J48&lt;&gt;"",1,0)+IF(Jogos!L73&lt;&gt;"",1,0)+IF(Jogos!J98&lt;&gt;"",1,0)+IF(Jogos!L123&lt;&gt;"",1,0)</f>
        <v>10</v>
      </c>
      <c r="R17" s="1">
        <f>IF(Jogos!C23&gt;Jogos!E23,1,0)+IF(Jogos!E48&gt;Jogos!C48,1,0)+IF(Jogos!C73&gt;Jogos!E73,1,0)+IF(Jogos!E98&gt;Jogos!C98,1,0)+IF(Jogos!C123&gt;Jogos!E123,1,0)+IF(Jogos!L23&gt;Jogos!J23,1,0)+IF(Jogos!J48&gt;Jogos!L48,1,0)+IF(Jogos!L73&gt;Jogos!J73,1,0)+IF(Jogos!J98&gt;Jogos!L98,1,0)+IF(Jogos!L123&gt;Jogos!J123,1,0)</f>
        <v>7</v>
      </c>
      <c r="S17" s="1">
        <f t="shared" si="11"/>
        <v>2</v>
      </c>
      <c r="T17" s="3">
        <f>IF(Jogos!C23&lt;Jogos!E23,1,0)+IF(Jogos!E48&lt;Jogos!C48,1,0)+IF(Jogos!C73&lt;Jogos!E73,1,0)+IF(Jogos!E98&lt;Jogos!C98,1,0)+IF(Jogos!C123&lt;Jogos!E123,1,0)+IF(Jogos!L23&lt;Jogos!J23,1,0)+IF(Jogos!J48&lt;Jogos!L48,1,0)+IF(Jogos!L73&lt;Jogos!J73,1,0)+IF(Jogos!J98&lt;Jogos!L98,1,0)+IF(Jogos!L123&lt;Jogos!J123,1,0)</f>
        <v>1</v>
      </c>
      <c r="U17" s="3">
        <f>Jogos!C23+Jogos!E48+Jogos!C73+Jogos!E98+Jogos!C123+Jogos!L23+Jogos!J48+Jogos!L73+Jogos!J98+Jogos!L123</f>
        <v>21</v>
      </c>
      <c r="V17" s="1">
        <f>Jogos!E23+Jogos!C48+Jogos!E73+Jogos!C98+Jogos!E123+Jogos!J23+Jogos!L48+Jogos!J73+Jogos!L98+Jogos!J123</f>
        <v>11</v>
      </c>
      <c r="W17" s="1">
        <f t="shared" si="12"/>
        <v>10</v>
      </c>
      <c r="X17" s="1">
        <f t="shared" si="13"/>
        <v>23</v>
      </c>
      <c r="Y17" s="2">
        <v>8</v>
      </c>
      <c r="AA17" s="7">
        <f t="shared" si="14"/>
        <v>230760211005</v>
      </c>
      <c r="AD17" s="27">
        <v>8</v>
      </c>
      <c r="AE17" s="152">
        <f t="shared" si="15"/>
        <v>70230061003</v>
      </c>
      <c r="AG17" s="27">
        <v>8</v>
      </c>
      <c r="AH17" s="27">
        <f t="shared" si="16"/>
        <v>10</v>
      </c>
    </row>
    <row r="18" spans="2:34" ht="23.1" customHeight="1" x14ac:dyDescent="0.25">
      <c r="B18" s="97"/>
      <c r="C18" s="95" t="s">
        <v>18</v>
      </c>
      <c r="D18" s="149" t="str">
        <f t="shared" si="8"/>
        <v>Velência</v>
      </c>
      <c r="E18" s="149">
        <f t="shared" si="0"/>
        <v>10</v>
      </c>
      <c r="F18" s="149">
        <f t="shared" si="1"/>
        <v>1</v>
      </c>
      <c r="G18" s="149">
        <f t="shared" si="2"/>
        <v>1</v>
      </c>
      <c r="H18" s="149">
        <f t="shared" si="3"/>
        <v>8</v>
      </c>
      <c r="I18" s="149">
        <f t="shared" si="4"/>
        <v>6</v>
      </c>
      <c r="J18" s="149">
        <f t="shared" si="5"/>
        <v>23</v>
      </c>
      <c r="K18" s="149">
        <f t="shared" si="6"/>
        <v>-17</v>
      </c>
      <c r="L18" s="95">
        <f t="shared" si="9"/>
        <v>4</v>
      </c>
      <c r="M18" s="147">
        <f t="shared" si="7"/>
        <v>0.13333333333333333</v>
      </c>
      <c r="N18" s="144">
        <f t="shared" si="10"/>
        <v>30</v>
      </c>
      <c r="O18" s="2">
        <v>9</v>
      </c>
      <c r="P18" s="5" t="s">
        <v>74</v>
      </c>
      <c r="Q18" s="1">
        <f>IF(Jogos!C25&lt;&gt;"",1,0)+IF(Jogos!E50&lt;&gt;"",1,0)+IF(Jogos!C75&lt;&gt;"",1,0)+IF(Jogos!E100&lt;&gt;"",1,0)+IF(Jogos!C125&lt;&gt;"",1,0)+IF(Jogos!L25&lt;&gt;"",1,0)+IF(Jogos!J50&lt;&gt;"",1,0)+IF(Jogos!L75&lt;&gt;"",1,0)+IF(Jogos!J100&lt;&gt;"",1,0)+IF(Jogos!L125&lt;&gt;"",1,0)</f>
        <v>10</v>
      </c>
      <c r="R18" s="1">
        <f>IF(Jogos!C25&gt;Jogos!E25,1,0)+IF(Jogos!E50&gt;Jogos!C50,1,0)+IF(Jogos!C75&gt;Jogos!E75,1,0)+IF(Jogos!E100&gt;Jogos!C100,1,0)+IF(Jogos!C125&gt;Jogos!E125,1,0)+IF(Jogos!L25&gt;Jogos!J25,1,0)+IF(Jogos!J50&gt;Jogos!L50,1,0)+IF(Jogos!L75&gt;Jogos!J75,1,0)+IF(Jogos!J100&gt;Jogos!L100,1,0)+IF(Jogos!L125&gt;Jogos!J125,1,0)</f>
        <v>5</v>
      </c>
      <c r="S18" s="1">
        <f t="shared" si="11"/>
        <v>1</v>
      </c>
      <c r="T18" s="3">
        <f>IF(Jogos!C25&lt;Jogos!E25,1,0)+IF(Jogos!E50&lt;Jogos!C50,1,0)+IF(Jogos!C75&lt;Jogos!E75,1,0)+IF(Jogos!E100&lt;Jogos!C100,1,0)+IF(Jogos!C125&lt;Jogos!E125,1,0)+IF(Jogos!L25&lt;Jogos!J25,1,0)+IF(Jogos!J50&lt;Jogos!L50,1,0)+IF(Jogos!L75&lt;Jogos!J75,1,0)+IF(Jogos!J100&lt;Jogos!L100,1,0)+IF(Jogos!L125&lt;Jogos!J125,1,0)</f>
        <v>4</v>
      </c>
      <c r="U18" s="3">
        <f>Jogos!C25+Jogos!E50+Jogos!C75+Jogos!E100+Jogos!C125+Jogos!L25+Jogos!J50+Jogos!L75+Jogos!J100+Jogos!L125</f>
        <v>24</v>
      </c>
      <c r="V18" s="1">
        <f>Jogos!E25+Jogos!C50+Jogos!E75+Jogos!C100+Jogos!E125+Jogos!J25+Jogos!L50+Jogos!J75+Jogos!L100+Jogos!J125</f>
        <v>19</v>
      </c>
      <c r="W18" s="1">
        <f t="shared" si="12"/>
        <v>5</v>
      </c>
      <c r="X18" s="1">
        <f t="shared" si="13"/>
        <v>16</v>
      </c>
      <c r="Y18" s="2">
        <v>9</v>
      </c>
      <c r="AA18" s="7">
        <f t="shared" si="14"/>
        <v>160555241004</v>
      </c>
      <c r="AD18" s="27">
        <v>9</v>
      </c>
      <c r="AE18" s="152">
        <f t="shared" si="15"/>
        <v>40133061007</v>
      </c>
      <c r="AG18" s="27">
        <v>9</v>
      </c>
      <c r="AH18" s="27">
        <f t="shared" si="16"/>
        <v>6</v>
      </c>
    </row>
    <row r="19" spans="2:34" ht="23.1" customHeight="1" x14ac:dyDescent="0.25">
      <c r="B19" s="98"/>
      <c r="C19" s="95" t="s">
        <v>39</v>
      </c>
      <c r="D19" s="13" t="str">
        <f t="shared" si="8"/>
        <v>Man. United</v>
      </c>
      <c r="E19" s="13">
        <f t="shared" si="0"/>
        <v>10</v>
      </c>
      <c r="F19" s="13">
        <f t="shared" si="1"/>
        <v>0</v>
      </c>
      <c r="G19" s="13">
        <f t="shared" si="2"/>
        <v>3</v>
      </c>
      <c r="H19" s="13">
        <f t="shared" si="3"/>
        <v>7</v>
      </c>
      <c r="I19" s="13">
        <f t="shared" si="4"/>
        <v>11</v>
      </c>
      <c r="J19" s="13">
        <f t="shared" si="5"/>
        <v>35</v>
      </c>
      <c r="K19" s="13">
        <f t="shared" si="6"/>
        <v>-24</v>
      </c>
      <c r="L19" s="95">
        <f t="shared" si="9"/>
        <v>3</v>
      </c>
      <c r="M19" s="146">
        <f t="shared" si="7"/>
        <v>0.1</v>
      </c>
      <c r="N19" s="144">
        <f t="shared" si="10"/>
        <v>30</v>
      </c>
      <c r="O19" s="2">
        <v>10</v>
      </c>
      <c r="P19" s="5" t="s">
        <v>75</v>
      </c>
      <c r="Q19" s="5">
        <f>IF(Jogos!C27&lt;&gt;"",1,0)+IF(Jogos!E52&lt;&gt;"",1,0)+IF(Jogos!C77&lt;&gt;"",1,0)+IF(Jogos!E102&lt;&gt;"",1,0)+IF(Jogos!C127&lt;&gt;"",1,0)+IF(Jogos!L27&lt;&gt;"",1,0)+IF(Jogos!J52&lt;&gt;"",1,0)+IF(Jogos!L77&lt;&gt;"",1,0)+IF(Jogos!J102&lt;&gt;"",1,0)+IF(Jogos!L127&lt;&gt;"",1,0)</f>
        <v>10</v>
      </c>
      <c r="R19" s="5">
        <f>IF(Jogos!C27&gt;Jogos!E27,1,0)+IF(Jogos!E52&gt;Jogos!C52,1,0)+IF(Jogos!C77&gt;Jogos!E77,1,0)+IF(Jogos!E102&gt;Jogos!C102,1,0)+IF(Jogos!C127&gt;Jogos!E127,1,0)+IF(Jogos!L27&gt;Jogos!J27,1,0)+IF(Jogos!J52&gt;Jogos!L52,1,0)+IF(Jogos!L77&gt;Jogos!J77,1,0)+IF(Jogos!J102&gt;Jogos!L102,1,0)+IF(Jogos!L127&gt;Jogos!J127,1,0)</f>
        <v>2</v>
      </c>
      <c r="S19" s="1">
        <f t="shared" si="11"/>
        <v>1</v>
      </c>
      <c r="T19" s="5">
        <f>IF(Jogos!C27&lt;Jogos!E27,1,0)+IF(Jogos!E52&lt;Jogos!C52,1,0)+IF(Jogos!C77&lt;Jogos!E77,1,0)+IF(Jogos!E102&lt;Jogos!C102,1,0)+IF(Jogos!C127&lt;Jogos!E127,1,0)+IF(Jogos!L27&lt;Jogos!J27,1,0)+IF(Jogos!J52&lt;Jogos!L52,1,0)+IF(Jogos!L77&lt;Jogos!J77,1,0)+IF(Jogos!J102&lt;Jogos!L102,1,0)+IF(Jogos!L127&lt;Jogos!J127,1,0)</f>
        <v>7</v>
      </c>
      <c r="U19" s="5">
        <f>Jogos!C27+Jogos!E52+Jogos!C77+Jogos!E102+Jogos!C127+Jogos!L27+Jogos!J52+Jogos!L77+Jogos!J102+Jogos!L127</f>
        <v>6</v>
      </c>
      <c r="V19" s="5">
        <f>Jogos!E27+Jogos!C52+Jogos!E77+Jogos!C102+Jogos!E127+Jogos!J27+Jogos!L52+Jogos!J77+Jogos!L102+Jogos!J127</f>
        <v>26</v>
      </c>
      <c r="W19" s="1">
        <f t="shared" si="12"/>
        <v>-20</v>
      </c>
      <c r="X19" s="1">
        <f t="shared" si="13"/>
        <v>7</v>
      </c>
      <c r="Y19" s="134">
        <v>10</v>
      </c>
      <c r="AA19" s="43">
        <f t="shared" si="14"/>
        <v>70230061003</v>
      </c>
      <c r="AD19" s="27">
        <v>10</v>
      </c>
      <c r="AE19" s="152">
        <f t="shared" si="15"/>
        <v>30026111006</v>
      </c>
      <c r="AG19" s="27">
        <v>10</v>
      </c>
      <c r="AH19" s="27">
        <f t="shared" si="16"/>
        <v>7</v>
      </c>
    </row>
    <row r="20" spans="2:34" ht="18" customHeight="1" x14ac:dyDescent="0.25">
      <c r="B20" s="98"/>
      <c r="N20" s="96"/>
    </row>
    <row r="21" spans="2:34" ht="19.5" customHeight="1" x14ac:dyDescent="0.25">
      <c r="B21" s="98"/>
      <c r="C21" s="228" t="s">
        <v>33</v>
      </c>
      <c r="D21" s="229"/>
      <c r="E21" s="229"/>
      <c r="F21" s="229"/>
      <c r="G21" s="229"/>
      <c r="H21" s="229"/>
      <c r="I21" s="229"/>
      <c r="J21" s="229"/>
      <c r="K21" s="229"/>
      <c r="L21" s="229"/>
      <c r="M21" s="230"/>
      <c r="N21" s="145"/>
    </row>
    <row r="22" spans="2:34" ht="18" customHeight="1" x14ac:dyDescent="0.25">
      <c r="B22" s="98"/>
      <c r="C22" s="150" t="s">
        <v>0</v>
      </c>
      <c r="D22" s="150" t="s">
        <v>1</v>
      </c>
      <c r="E22" s="150" t="s">
        <v>2</v>
      </c>
      <c r="F22" s="150" t="s">
        <v>3</v>
      </c>
      <c r="G22" s="150" t="s">
        <v>4</v>
      </c>
      <c r="H22" s="150" t="s">
        <v>5</v>
      </c>
      <c r="I22" s="150" t="s">
        <v>6</v>
      </c>
      <c r="J22" s="150" t="s">
        <v>7</v>
      </c>
      <c r="K22" s="150" t="s">
        <v>8</v>
      </c>
      <c r="L22" s="150" t="s">
        <v>9</v>
      </c>
      <c r="M22" s="151" t="s">
        <v>85</v>
      </c>
      <c r="N22" s="142"/>
      <c r="O22" s="2"/>
      <c r="P22" s="1" t="s">
        <v>1</v>
      </c>
      <c r="Q22" s="1" t="s">
        <v>2</v>
      </c>
      <c r="R22" s="1" t="s">
        <v>3</v>
      </c>
      <c r="S22" s="1" t="s">
        <v>4</v>
      </c>
      <c r="T22" s="1" t="s">
        <v>5</v>
      </c>
      <c r="U22" s="1" t="s">
        <v>6</v>
      </c>
      <c r="V22" s="1" t="s">
        <v>7</v>
      </c>
      <c r="W22" s="1" t="s">
        <v>8</v>
      </c>
      <c r="X22" s="1" t="s">
        <v>9</v>
      </c>
      <c r="Y22" s="2" t="s">
        <v>19</v>
      </c>
    </row>
    <row r="23" spans="2:34" ht="15" customHeight="1" x14ac:dyDescent="0.25">
      <c r="B23" s="98"/>
      <c r="C23" s="6"/>
      <c r="D23" s="10"/>
      <c r="E23" s="10"/>
      <c r="F23" s="10"/>
      <c r="G23" s="10"/>
      <c r="H23" s="10"/>
      <c r="I23" s="10"/>
      <c r="J23" s="10"/>
      <c r="K23" s="10"/>
      <c r="L23" s="10"/>
      <c r="M23" s="9"/>
      <c r="N23" s="143"/>
      <c r="O23" s="2"/>
      <c r="P23" s="1"/>
      <c r="Q23" s="1"/>
      <c r="R23" s="1"/>
      <c r="S23" s="1"/>
      <c r="T23" s="1"/>
      <c r="U23" s="1"/>
      <c r="V23" s="1"/>
      <c r="W23" s="1"/>
      <c r="X23" s="1"/>
      <c r="Y23" s="2"/>
    </row>
    <row r="24" spans="2:34" ht="23.1" customHeight="1" x14ac:dyDescent="0.25">
      <c r="B24" s="97"/>
      <c r="C24" s="93" t="s">
        <v>10</v>
      </c>
      <c r="D24" s="149" t="str">
        <f t="shared" ref="D24:D31" si="17">VLOOKUP(AH24,$O$24:$Y$33,2)</f>
        <v>Liverpool</v>
      </c>
      <c r="E24" s="149">
        <f>VLOOKUP(AH24,$O$24:$Y$33,3)</f>
        <v>10</v>
      </c>
      <c r="F24" s="149">
        <f>VLOOKUP(AH24,$O$24:$Y$33,4)</f>
        <v>9</v>
      </c>
      <c r="G24" s="149">
        <f>VLOOKUP(AH24,$O$24:$Y$33,5)</f>
        <v>0</v>
      </c>
      <c r="H24" s="149">
        <f>VLOOKUP(AH24,$O$24:$Y$33,6)</f>
        <v>1</v>
      </c>
      <c r="I24" s="149">
        <f>VLOOKUP(AH24,$O$24:$Y$33,7)</f>
        <v>19</v>
      </c>
      <c r="J24" s="149">
        <f>VLOOKUP(AH24,$O$24:$Y$33,8)</f>
        <v>7</v>
      </c>
      <c r="K24" s="149">
        <f>VLOOKUP(AH24,$O$24:$Y$33,9)</f>
        <v>12</v>
      </c>
      <c r="L24" s="99">
        <f>F24*3+G24</f>
        <v>27</v>
      </c>
      <c r="M24" s="147">
        <f t="shared" ref="M24:M33" si="18">IF(E24&gt;0,((L24*100)/N24)/100,0)</f>
        <v>0.9</v>
      </c>
      <c r="N24" s="144">
        <f t="shared" ref="N24:N33" si="19">E24*3</f>
        <v>30</v>
      </c>
      <c r="O24" s="2">
        <v>1</v>
      </c>
      <c r="P24" s="1" t="s">
        <v>76</v>
      </c>
      <c r="Q24" s="1">
        <f>IF(Jogos!E9&lt;&gt;"",1,0)+IF(Jogos!C52&lt;&gt;"",1,0)+IF(Jogos!E75&lt;&gt;"",1,0)+IF(Jogos!C98&lt;&gt;"",1,0)+IF(Jogos!E121&lt;&gt;"",1,0)+IF(Jogos!J19&lt;&gt;"",1,0)+IF(Jogos!L42&lt;&gt;"",1,0)+IF(Jogos!J65&lt;&gt;"",1,0)+IF(Jogos!L88&lt;&gt;"",1,0)+IF(Jogos!J111&lt;&gt;"",1,0)</f>
        <v>10</v>
      </c>
      <c r="R24" s="1">
        <f>IF(Jogos!E9&gt;Jogos!C9,1,0)+IF(Jogos!C52&gt;Jogos!E52,1,0)+IF(Jogos!E75&gt;Jogos!C75,1,0)+IF(Jogos!C98&gt;Jogos!E98,1,0)+IF(Jogos!E121&gt;Jogos!C121,1,0)+IF(Jogos!J19&gt;Jogos!L19,1,0)+IF(Jogos!L42&gt;Jogos!J42,1,0)+IF(Jogos!J65&gt;Jogos!L65,1,0)+IF(Jogos!L88&gt;Jogos!J88,1,0)+IF(Jogos!J111&gt;Jogos!L111,1,0)</f>
        <v>7</v>
      </c>
      <c r="S24" s="1">
        <f t="shared" ref="S24:S33" si="20">Q24-R24-T24</f>
        <v>2</v>
      </c>
      <c r="T24" s="1">
        <f>IF(Jogos!E9&lt;Jogos!C9,1,0)+IF(Jogos!C52&lt;Jogos!E52,1,0)+IF(Jogos!E75&lt;Jogos!C75,1,0)+IF(Jogos!C98&lt;Jogos!E98,1,0)+IF(Jogos!E121&lt;Jogos!C121,1,0)+IF(Jogos!J19&lt;Jogos!L19,1,0)+IF(Jogos!L42&lt;Jogos!J42,1,0)+IF(Jogos!J65&lt;Jogos!L65,1,0)+IF(Jogos!L88&lt;Jogos!J88,1,0)+IF(Jogos!J111&lt;Jogos!L111,1,0)</f>
        <v>1</v>
      </c>
      <c r="U24" s="3">
        <f>Jogos!E9+Jogos!C52+Jogos!E75+Jogos!C98+Jogos!E121+Jogos!J19+Jogos!L42+Jogos!J65+Jogos!L88+Jogos!J111</f>
        <v>23</v>
      </c>
      <c r="V24" s="1">
        <f>Jogos!C9+Jogos!E52+Jogos!C75+Jogos!E98+Jogos!C121+Jogos!L19+Jogos!J42+Jogos!L65+Jogos!J88+Jogos!L111</f>
        <v>9</v>
      </c>
      <c r="W24" s="1">
        <f t="shared" ref="W24:W33" si="21">U24-V24</f>
        <v>14</v>
      </c>
      <c r="X24" s="1">
        <f t="shared" ref="X24:X33" si="22">R24*3+S24</f>
        <v>23</v>
      </c>
      <c r="Y24" s="2">
        <v>11</v>
      </c>
      <c r="AA24" s="7">
        <f>(10^10)*X24+(10^8)*R24+(10^6)*(50+W24)+(10^4)*U24+(10^2)*Q24+(13-O24)</f>
        <v>230764231012</v>
      </c>
      <c r="AD24" s="27">
        <v>1</v>
      </c>
      <c r="AE24" s="27">
        <f>LARGE(AA24:AA33,AD24)</f>
        <v>270962191006</v>
      </c>
      <c r="AG24" s="27">
        <v>1</v>
      </c>
      <c r="AH24" s="27">
        <f>MATCH(AE24,$AA$24:$AA$33,0)</f>
        <v>7</v>
      </c>
    </row>
    <row r="25" spans="2:34" ht="23.1" customHeight="1" x14ac:dyDescent="0.25">
      <c r="B25" s="97"/>
      <c r="C25" s="93" t="s">
        <v>11</v>
      </c>
      <c r="D25" s="4" t="str">
        <f t="shared" si="17"/>
        <v>Ajax</v>
      </c>
      <c r="E25" s="4">
        <f t="shared" ref="E25:E33" si="23">VLOOKUP(AH25,$O$24:$Y$33,3)</f>
        <v>10</v>
      </c>
      <c r="F25" s="4">
        <f t="shared" ref="F25:F33" si="24">VLOOKUP(AH25,$O$24:$Y$33,4)</f>
        <v>7</v>
      </c>
      <c r="G25" s="4">
        <f t="shared" ref="G25:G33" si="25">VLOOKUP(AH25,$O$24:$Y$33,5)</f>
        <v>2</v>
      </c>
      <c r="H25" s="4">
        <f t="shared" ref="H25:H33" si="26">VLOOKUP(AH25,$O$24:$Y$33,6)</f>
        <v>1</v>
      </c>
      <c r="I25" s="4">
        <f t="shared" ref="I25:I33" si="27">VLOOKUP(AH25,$O$24:$Y$33,7)</f>
        <v>23</v>
      </c>
      <c r="J25" s="4">
        <f t="shared" ref="J25:J33" si="28">VLOOKUP(AH25,$O$24:$Y$33,8)</f>
        <v>9</v>
      </c>
      <c r="K25" s="4">
        <f t="shared" ref="K25:K33" si="29">VLOOKUP(AH25,$O$24:$Y$33,9)</f>
        <v>14</v>
      </c>
      <c r="L25" s="99">
        <f t="shared" ref="L25:L33" si="30">F25*3+G25</f>
        <v>23</v>
      </c>
      <c r="M25" s="146">
        <f t="shared" si="18"/>
        <v>0.76666666666666672</v>
      </c>
      <c r="N25" s="144">
        <f t="shared" si="19"/>
        <v>30</v>
      </c>
      <c r="O25" s="2">
        <v>2</v>
      </c>
      <c r="P25" s="1" t="s">
        <v>77</v>
      </c>
      <c r="Q25" s="1">
        <f>IF(Jogos!E11&lt;&gt;"",1,0)+IF(Jogos!C34&lt;&gt;"",1,0)+IF(Jogos!E77&lt;&gt;"",1,0)+IF(Jogos!C100&lt;&gt;"",1,0)+IF(Jogos!E123&lt;&gt;"",1,0)+IF(Jogos!J21&lt;&gt;"",1,0)+IF(Jogos!L44&lt;&gt;"",1,0)+IF(Jogos!J67&lt;&gt;"",1,0)+IF(Jogos!L90&lt;&gt;"",1,0)+IF(Jogos!J113&lt;&gt;"",1,0)</f>
        <v>10</v>
      </c>
      <c r="R25" s="1">
        <f>IF(Jogos!E11&gt;Jogos!C11,1,0)+IF(Jogos!C34&gt;Jogos!E34,1,0)+IF(Jogos!E77&gt;Jogos!C77,1,0)+IF(Jogos!C100&gt;Jogos!E100,1,0)+IF(Jogos!E123&gt;Jogos!C123,1,0)+IF(Jogos!J21&gt;Jogos!L21,1,0)+IF(Jogos!L44&gt;Jogos!J44,1,0)+IF(Jogos!J67&gt;Jogos!L67,1,0)+IF(Jogos!L90&gt;Jogos!J90,1,0)+IF(Jogos!J113&gt;Jogos!L113,1,0)</f>
        <v>2</v>
      </c>
      <c r="S25" s="1">
        <f t="shared" si="20"/>
        <v>1</v>
      </c>
      <c r="T25" s="3">
        <f>IF(Jogos!C11&gt;Jogos!E11,1,0)+IF(Jogos!E34&gt;Jogos!C34,1,0)+IF(Jogos!C77&gt;Jogos!E77,1,0)+IF(Jogos!E100&gt;Jogos!C100,1,0)+IF(Jogos!C123&gt;Jogos!E123,1,0)+IF(Jogos!L21&gt;Jogos!J21,1,0)+IF(Jogos!J44&gt;Jogos!L44,1,0)+IF(Jogos!L67&gt;Jogos!J67,1,0)+IF(Jogos!J90&gt;Jogos!L90,1,0)+IF(Jogos!L113&gt;Jogos!J113,1,0)</f>
        <v>7</v>
      </c>
      <c r="U25" s="3">
        <f>Jogos!E11+Jogos!C34+Jogos!E77+Jogos!C100+Jogos!E123+Jogos!J21+Jogos!L44+Jogos!J67+Jogos!L90+Jogos!J113</f>
        <v>9</v>
      </c>
      <c r="V25" s="1">
        <f>Jogos!C11+Jogos!E34+Jogos!C77+Jogos!E100+Jogos!C123+Jogos!L21+Jogos!J44+Jogos!L67+Jogos!J90+Jogos!L113</f>
        <v>21</v>
      </c>
      <c r="W25" s="1">
        <f t="shared" si="21"/>
        <v>-12</v>
      </c>
      <c r="X25" s="1">
        <f t="shared" si="22"/>
        <v>7</v>
      </c>
      <c r="Y25" s="2">
        <v>12</v>
      </c>
      <c r="AA25" s="7">
        <f>(10^10)*X25+(10^8)*R25+(10^6)*(50+W25)+(10^4)*U25+(10^2)*Q25+(13-O25)</f>
        <v>70238091011</v>
      </c>
      <c r="AD25" s="27">
        <v>2</v>
      </c>
      <c r="AE25" s="27">
        <f>LARGE(AA24:AA33,AD25)</f>
        <v>230764231012</v>
      </c>
      <c r="AG25" s="27">
        <v>2</v>
      </c>
      <c r="AH25" s="27">
        <f t="shared" ref="AH25:AH33" si="31">MATCH(AE25,$AA$24:$AA$33,0)</f>
        <v>1</v>
      </c>
    </row>
    <row r="26" spans="2:34" ht="23.1" customHeight="1" x14ac:dyDescent="0.25">
      <c r="B26" s="97"/>
      <c r="C26" s="94" t="s">
        <v>12</v>
      </c>
      <c r="D26" s="149" t="str">
        <f t="shared" si="17"/>
        <v>B. Leverkusen</v>
      </c>
      <c r="E26" s="149">
        <f t="shared" si="23"/>
        <v>10</v>
      </c>
      <c r="F26" s="149">
        <f t="shared" si="24"/>
        <v>6</v>
      </c>
      <c r="G26" s="149">
        <f t="shared" si="25"/>
        <v>3</v>
      </c>
      <c r="H26" s="149">
        <f t="shared" si="26"/>
        <v>1</v>
      </c>
      <c r="I26" s="149">
        <f t="shared" si="27"/>
        <v>41</v>
      </c>
      <c r="J26" s="149">
        <f t="shared" si="28"/>
        <v>11</v>
      </c>
      <c r="K26" s="149">
        <f t="shared" si="29"/>
        <v>30</v>
      </c>
      <c r="L26" s="153">
        <f t="shared" si="30"/>
        <v>21</v>
      </c>
      <c r="M26" s="147">
        <f t="shared" si="18"/>
        <v>0.7</v>
      </c>
      <c r="N26" s="144">
        <f t="shared" si="19"/>
        <v>30</v>
      </c>
      <c r="O26" s="2">
        <v>3</v>
      </c>
      <c r="P26" s="1" t="s">
        <v>78</v>
      </c>
      <c r="Q26" s="1">
        <f>IF(Jogos!E13&lt;&gt;"",1,0)+IF(Jogos!C36&lt;&gt;"",1,0)+IF(Jogos!E59&lt;&gt;"",1,0)+IF(Jogos!C102&lt;&gt;"",1,0)+IF(Jogos!E125&lt;&gt;"",1,0)+IF(Jogos!J23&lt;&gt;"",1,0)+IF(Jogos!L46&lt;&gt;"",1,0)+IF(Jogos!J69&lt;&gt;"",1,0)+IF(Jogos!L92&lt;&gt;"",1,0)+IF(Jogos!J115&lt;&gt;"",1,0)</f>
        <v>10</v>
      </c>
      <c r="R26" s="1">
        <f>IF(Jogos!E13&gt;Jogos!C13,1,0)+IF(Jogos!C36&gt;Jogos!E36,1,0)+IF(Jogos!E59&gt;Jogos!C59,1,0)+IF(Jogos!C102&gt;Jogos!E102,1,0)+IF(Jogos!E125&gt;Jogos!C125,1,0)+IF(Jogos!J23&gt;Jogos!L23,1,0)+IF(Jogos!L46&gt;Jogos!J46,1,0)+IF(Jogos!J69&gt;Jogos!L69,1,0)+IF(Jogos!L92&gt;Jogos!J92,1,0)+IF(Jogos!J115&gt;Jogos!L115,1,0)</f>
        <v>6</v>
      </c>
      <c r="S26" s="1">
        <f t="shared" si="20"/>
        <v>1</v>
      </c>
      <c r="T26" s="3">
        <f>IF(Jogos!E13&lt;Jogos!C13,1,0)+IF(Jogos!C36&lt;Jogos!E36,1,0)+IF(Jogos!E59&lt;Jogos!C59,1,0)+IF(Jogos!C102&lt;Jogos!E102,1,0)+IF(Jogos!E125&lt;Jogos!C125,1,0)+IF(Jogos!J23&lt;Jogos!L23,1,0)+IF(Jogos!L46&lt;Jogos!J46,1,0)+IF(Jogos!J69&lt;Jogos!L69,1,0)+IF(Jogos!L92&lt;Jogos!J92,1,0)+IF(Jogos!J115&lt;Jogos!L115,1,0)</f>
        <v>3</v>
      </c>
      <c r="U26" s="3">
        <f>Jogos!E13+Jogos!C36+Jogos!E59+Jogos!C102+Jogos!E125+Jogos!J23+Jogos!L46+Jogos!J69+Jogos!L92+Jogos!J115</f>
        <v>24</v>
      </c>
      <c r="V26" s="1">
        <f>Jogos!C13+Jogos!E36+Jogos!C59+Jogos!E102+Jogos!C125+Jogos!L23+Jogos!J46+Jogos!L69+Jogos!J92+Jogos!L115</f>
        <v>13</v>
      </c>
      <c r="W26" s="1">
        <f t="shared" si="21"/>
        <v>11</v>
      </c>
      <c r="X26" s="1">
        <f t="shared" si="22"/>
        <v>19</v>
      </c>
      <c r="Y26" s="2">
        <v>13</v>
      </c>
      <c r="AA26" s="7">
        <f>(10^10)*X26+(10^8)*R26+(10^6)*(50+W26)+(10^4)*U26+(10^2)*Q26+(13-O26)</f>
        <v>190661241010</v>
      </c>
      <c r="AD26" s="27">
        <v>3</v>
      </c>
      <c r="AE26" s="27">
        <f>LARGE(AA24:AA33,AD26)</f>
        <v>210680411005</v>
      </c>
      <c r="AG26" s="27">
        <v>3</v>
      </c>
      <c r="AH26" s="27">
        <f t="shared" si="31"/>
        <v>8</v>
      </c>
    </row>
    <row r="27" spans="2:34" ht="23.1" customHeight="1" x14ac:dyDescent="0.25">
      <c r="B27" s="97"/>
      <c r="C27" s="94" t="s">
        <v>13</v>
      </c>
      <c r="D27" s="4" t="str">
        <f t="shared" si="17"/>
        <v>PSG</v>
      </c>
      <c r="E27" s="4">
        <f t="shared" si="23"/>
        <v>10</v>
      </c>
      <c r="F27" s="4">
        <f t="shared" si="24"/>
        <v>6</v>
      </c>
      <c r="G27" s="4">
        <f t="shared" si="25"/>
        <v>2</v>
      </c>
      <c r="H27" s="4">
        <f t="shared" si="26"/>
        <v>2</v>
      </c>
      <c r="I27" s="4">
        <f t="shared" si="27"/>
        <v>33</v>
      </c>
      <c r="J27" s="4">
        <f t="shared" si="28"/>
        <v>12</v>
      </c>
      <c r="K27" s="4">
        <f t="shared" si="29"/>
        <v>21</v>
      </c>
      <c r="L27" s="153">
        <f t="shared" si="30"/>
        <v>20</v>
      </c>
      <c r="M27" s="146">
        <f t="shared" si="18"/>
        <v>0.66666666666666674</v>
      </c>
      <c r="N27" s="144">
        <f t="shared" si="19"/>
        <v>30</v>
      </c>
      <c r="O27" s="2">
        <v>4</v>
      </c>
      <c r="P27" s="1" t="s">
        <v>79</v>
      </c>
      <c r="Q27" s="1">
        <f>IF(Jogos!E15&lt;&gt;"",1,0)+IF(Jogos!C38&lt;&gt;"",1,0)+IF(Jogos!E61&lt;&gt;"",1,0)+IF(Jogos!C84&lt;&gt;"",1,0)+IF(Jogos!E127&lt;&gt;"",1,0)+IF(Jogos!J25&lt;&gt;"",1,0)+IF(Jogos!L48&lt;&gt;"",1,0)+IF(Jogos!J71&lt;&gt;"",1,0)+IF(Jogos!L94&lt;&gt;"",1,0)+IF(Jogos!J117&lt;&gt;"",1,0)</f>
        <v>10</v>
      </c>
      <c r="R27" s="1">
        <f>IF(Jogos!E15&gt;Jogos!C15,1,0)+IF(Jogos!C38&gt;Jogos!E38,1,0)+IF(Jogos!E61&gt;Jogos!C61,1,0)+IF(Jogos!C84&gt;Jogos!E84,1,0)+IF(Jogos!E127&gt;Jogos!C127,1,0)+IF(Jogos!J25&gt;Jogos!L25,1,0)+IF(Jogos!L48&gt;Jogos!J48,1,0)+IF(Jogos!J71&gt;Jogos!L71,1,0)+IF(Jogos!L94&gt;Jogos!J94,1,0)+IF(Jogos!J117&gt;Jogos!L117,1,0)</f>
        <v>6</v>
      </c>
      <c r="S27" s="1">
        <f t="shared" si="20"/>
        <v>2</v>
      </c>
      <c r="T27" s="3">
        <f>IF(Jogos!E15&lt;Jogos!C15,1,0)+IF(Jogos!C38&lt;Jogos!E38,1,0)+IF(Jogos!E61&lt;Jogos!C61,1,0)+IF(Jogos!C84&lt;Jogos!E84,1,0)+IF(Jogos!E127&lt;Jogos!C127,1,0)+IF(Jogos!J25&lt;Jogos!L25,1,0)+IF(Jogos!L48&lt;Jogos!J48,1,0)+IF(Jogos!J71&lt;Jogos!L71,1,0)+IF(Jogos!L94&lt;Jogos!J94,1,0)+IF(Jogos!J117&lt;Jogos!L117,1,0)</f>
        <v>2</v>
      </c>
      <c r="U27" s="3">
        <f>Jogos!E15+Jogos!C38+Jogos!E61+Jogos!C84+Jogos!E127+Jogos!J25+Jogos!L48+Jogos!J71+Jogos!L94+Jogos!J117</f>
        <v>33</v>
      </c>
      <c r="V27" s="1">
        <f>Jogos!C15+Jogos!E38+Jogos!C61+Jogos!E84+Jogos!C127+Jogos!L25+Jogos!J48+Jogos!L71+Jogos!J94+Jogos!L117</f>
        <v>12</v>
      </c>
      <c r="W27" s="1">
        <f t="shared" si="21"/>
        <v>21</v>
      </c>
      <c r="X27" s="1">
        <f t="shared" si="22"/>
        <v>20</v>
      </c>
      <c r="Y27" s="2">
        <v>14</v>
      </c>
      <c r="AA27" s="7">
        <f t="shared" ref="AA27:AA32" si="32">(10^10)*X27+(10^8)*R27+(10^6)*(50+W27)+(10^4)*U27+(10^2)*Q27+(13-O27)</f>
        <v>200671331009</v>
      </c>
      <c r="AD27" s="27">
        <v>4</v>
      </c>
      <c r="AE27" s="27">
        <f>LARGE(AA24:AA33,AD27)</f>
        <v>200671331009</v>
      </c>
      <c r="AG27" s="27">
        <v>4</v>
      </c>
      <c r="AH27" s="27">
        <f t="shared" si="31"/>
        <v>4</v>
      </c>
    </row>
    <row r="28" spans="2:34" ht="23.1" customHeight="1" x14ac:dyDescent="0.25">
      <c r="B28" s="97"/>
      <c r="C28" s="94" t="s">
        <v>14</v>
      </c>
      <c r="D28" s="149" t="str">
        <f t="shared" si="17"/>
        <v>Barcelona</v>
      </c>
      <c r="E28" s="149">
        <f t="shared" si="23"/>
        <v>10</v>
      </c>
      <c r="F28" s="149">
        <f t="shared" si="24"/>
        <v>6</v>
      </c>
      <c r="G28" s="149">
        <f t="shared" si="25"/>
        <v>1</v>
      </c>
      <c r="H28" s="149">
        <f t="shared" si="26"/>
        <v>3</v>
      </c>
      <c r="I28" s="149">
        <f t="shared" si="27"/>
        <v>24</v>
      </c>
      <c r="J28" s="149">
        <f t="shared" si="28"/>
        <v>13</v>
      </c>
      <c r="K28" s="149">
        <f t="shared" si="29"/>
        <v>11</v>
      </c>
      <c r="L28" s="153">
        <f t="shared" si="30"/>
        <v>19</v>
      </c>
      <c r="M28" s="147">
        <f t="shared" si="18"/>
        <v>0.6333333333333333</v>
      </c>
      <c r="N28" s="144">
        <f t="shared" si="19"/>
        <v>30</v>
      </c>
      <c r="O28" s="2">
        <v>5</v>
      </c>
      <c r="P28" s="1" t="s">
        <v>80</v>
      </c>
      <c r="Q28" s="1">
        <f>IF(Jogos!E17&lt;&gt;"",1,0)+IF(Jogos!C40&lt;&gt;"",1,0)+IF(Jogos!E63&lt;&gt;"",1,0)+IF(Jogos!C86&lt;&gt;"",1,0)+IF(Jogos!E109&lt;&gt;"",1,0)+IF(Jogos!J27&lt;&gt;"",1,0)+IF(Jogos!L50&lt;&gt;"",1,0)+IF(Jogos!J73&lt;&gt;"",1,0)+IF(Jogos!L96&lt;&gt;"",1,0)+IF(Jogos!J119&lt;&gt;"",1,0)</f>
        <v>10</v>
      </c>
      <c r="R28" s="1">
        <f>IF(Jogos!E17&gt;Jogos!C17,1,0)+IF(Jogos!C40&gt;Jogos!E40,1,0)+IF(Jogos!E63&gt;Jogos!C63,1,0)+IF(Jogos!C86&gt;Jogos!E86,1,0)+IF(Jogos!E109&gt;Jogos!C109,1,0)+IF(Jogos!J27&gt;Jogos!L27,1,0)+IF(Jogos!L50&gt;Jogos!J50,1,0)+IF(Jogos!J73&gt;Jogos!L73,1,0)+IF(Jogos!L96&gt;Jogos!J96,1,0)+IF(Jogos!J119&gt;Jogos!L119,1,0)</f>
        <v>2</v>
      </c>
      <c r="S28" s="1">
        <f t="shared" si="20"/>
        <v>2</v>
      </c>
      <c r="T28" s="3">
        <f>IF(Jogos!E17&lt;Jogos!C17,1,0)+IF(Jogos!C40&lt;Jogos!E40,1,0)+IF(Jogos!E63&lt;Jogos!C63,1,0)+IF(Jogos!C86&lt;Jogos!E86,1,0)+IF(Jogos!E109&lt;Jogos!C109,1,0)+IF(Jogos!J27&lt;Jogos!L27,1,0)+IF(Jogos!L50&lt;Jogos!J50,1,0)+IF(Jogos!J73&lt;Jogos!L73,1,0)+IF(Jogos!L96&lt;Jogos!J96,1,0)+IF(Jogos!J119&lt;Jogos!L119,1,0)</f>
        <v>6</v>
      </c>
      <c r="U28" s="3">
        <f>Jogos!E17+Jogos!C40+Jogos!E63+Jogos!C86+Jogos!E109+Jogos!J27+Jogos!L50+Jogos!J73+Jogos!L96+Jogos!J119</f>
        <v>10</v>
      </c>
      <c r="V28" s="1">
        <f>Jogos!C17+Jogos!E40+Jogos!C63+Jogos!E86+Jogos!C109+Jogos!L27+Jogos!J50+Jogos!L73+Jogos!J96+Jogos!L119</f>
        <v>19</v>
      </c>
      <c r="W28" s="1">
        <f t="shared" si="21"/>
        <v>-9</v>
      </c>
      <c r="X28" s="1">
        <f t="shared" si="22"/>
        <v>8</v>
      </c>
      <c r="Y28" s="2">
        <v>15</v>
      </c>
      <c r="AA28" s="7">
        <f t="shared" si="32"/>
        <v>80241101008</v>
      </c>
      <c r="AD28" s="27">
        <v>5</v>
      </c>
      <c r="AE28" s="27">
        <f>LARGE(AA24:AA33,AD28)</f>
        <v>190661241010</v>
      </c>
      <c r="AG28" s="27">
        <v>5</v>
      </c>
      <c r="AH28" s="27">
        <f>MATCH(AE28,$AA$24:$AA$33,0)</f>
        <v>3</v>
      </c>
    </row>
    <row r="29" spans="2:34" ht="23.1" customHeight="1" x14ac:dyDescent="0.25">
      <c r="B29" s="97"/>
      <c r="C29" s="94" t="s">
        <v>15</v>
      </c>
      <c r="D29" s="4" t="str">
        <f t="shared" si="17"/>
        <v>RB Leipzig</v>
      </c>
      <c r="E29" s="4">
        <f t="shared" si="23"/>
        <v>10</v>
      </c>
      <c r="F29" s="4">
        <f t="shared" si="24"/>
        <v>3</v>
      </c>
      <c r="G29" s="4">
        <f t="shared" si="25"/>
        <v>1</v>
      </c>
      <c r="H29" s="4">
        <f t="shared" si="26"/>
        <v>6</v>
      </c>
      <c r="I29" s="4">
        <f t="shared" si="27"/>
        <v>10</v>
      </c>
      <c r="J29" s="4">
        <f t="shared" si="28"/>
        <v>19</v>
      </c>
      <c r="K29" s="4">
        <f t="shared" si="29"/>
        <v>-9</v>
      </c>
      <c r="L29" s="153">
        <f t="shared" si="30"/>
        <v>10</v>
      </c>
      <c r="M29" s="146">
        <f t="shared" si="18"/>
        <v>0.33333333333333337</v>
      </c>
      <c r="N29" s="144">
        <f t="shared" si="19"/>
        <v>30</v>
      </c>
      <c r="O29" s="2">
        <v>6</v>
      </c>
      <c r="P29" s="1" t="s">
        <v>81</v>
      </c>
      <c r="Q29" s="1">
        <f>IF(Jogos!E19&lt;&gt;"",1,0)+IF(Jogos!C42&lt;&gt;"",1,0)+IF(Jogos!E65&lt;&gt;"",1,0)+IF(Jogos!C88&lt;&gt;"",1,0)+IF(Jogos!E111&lt;&gt;"",1,0)+IF(Jogos!J9&lt;&gt;"",1,0)+IF(Jogos!L52&lt;&gt;"",1,0)+IF(Jogos!J75&lt;&gt;"",1,0)+IF(Jogos!L98&lt;&gt;"",1,0)+IF(Jogos!J121&lt;&gt;"",1,0)</f>
        <v>10</v>
      </c>
      <c r="R29" s="1">
        <f>IF(Jogos!E19&gt;Jogos!C19,1,0)+IF(Jogos!C42&gt;Jogos!E42,1,0)+IF(Jogos!E65&gt;Jogos!C65,1,0)+IF(Jogos!C88&gt;Jogos!E88,1,0)+IF(Jogos!E111&gt;Jogos!C111,1,0)+IF(Jogos!J9&gt;Jogos!L9,1,0)+IF(Jogos!L52&gt;Jogos!J52,1,0)+IF(Jogos!J75&gt;Jogos!L75,1,0)+IF(Jogos!L98&gt;Jogos!J98,1,0)+IF(Jogos!J121&gt;Jogos!L121,1,0)</f>
        <v>2</v>
      </c>
      <c r="S29" s="1">
        <f t="shared" si="20"/>
        <v>1</v>
      </c>
      <c r="T29" s="3">
        <f>IF(Jogos!E19&lt;Jogos!C19,1,0)+IF(Jogos!C42&lt;Jogos!E42,1,0)+IF(Jogos!E65&lt;Jogos!C65,1,0)+IF(Jogos!C88&lt;Jogos!E88,1,0)+IF(Jogos!E111&lt;Jogos!C111,1,0)+IF(Jogos!J9&lt;Jogos!L9,1,0)+IF(Jogos!L52&lt;Jogos!J52,1,0)+IF(Jogos!J75&lt;Jogos!L75,1,0)+IF(Jogos!L98&lt;Jogos!J98,1,0)+IF(Jogos!J121&lt;Jogos!L121,1,0)</f>
        <v>7</v>
      </c>
      <c r="U29" s="3">
        <f>Jogos!E19+Jogos!C42+Jogos!E65+Jogos!C88+Jogos!E111+Jogos!J9+Jogos!L52+Jogos!J75+Jogos!L98+Jogos!J121</f>
        <v>10</v>
      </c>
      <c r="V29" s="1">
        <f>Jogos!C19+Jogos!E42+Jogos!C65+Jogos!E88+Jogos!C111+Jogos!L9+Jogos!J52+Jogos!L75+Jogos!J98+Jogos!L121</f>
        <v>19</v>
      </c>
      <c r="W29" s="1">
        <f t="shared" si="21"/>
        <v>-9</v>
      </c>
      <c r="X29" s="1">
        <f t="shared" si="22"/>
        <v>7</v>
      </c>
      <c r="Y29" s="2">
        <v>16</v>
      </c>
      <c r="AA29" s="7">
        <f t="shared" si="32"/>
        <v>70241101007</v>
      </c>
      <c r="AD29" s="27">
        <v>6</v>
      </c>
      <c r="AE29" s="27">
        <f>LARGE(AA24:AA33,AD29)</f>
        <v>100341101004</v>
      </c>
      <c r="AG29" s="27">
        <v>6</v>
      </c>
      <c r="AH29" s="27">
        <f t="shared" si="31"/>
        <v>9</v>
      </c>
    </row>
    <row r="30" spans="2:34" ht="23.1" customHeight="1" x14ac:dyDescent="0.25">
      <c r="B30" s="97"/>
      <c r="C30" s="95" t="s">
        <v>16</v>
      </c>
      <c r="D30" s="149" t="str">
        <f t="shared" si="17"/>
        <v>Borussia</v>
      </c>
      <c r="E30" s="149">
        <f t="shared" si="23"/>
        <v>10</v>
      </c>
      <c r="F30" s="149">
        <f t="shared" si="24"/>
        <v>2</v>
      </c>
      <c r="G30" s="149">
        <f t="shared" si="25"/>
        <v>2</v>
      </c>
      <c r="H30" s="149">
        <f t="shared" si="26"/>
        <v>6</v>
      </c>
      <c r="I30" s="149">
        <f t="shared" si="27"/>
        <v>10</v>
      </c>
      <c r="J30" s="149">
        <f t="shared" si="28"/>
        <v>19</v>
      </c>
      <c r="K30" s="149">
        <f t="shared" si="29"/>
        <v>-9</v>
      </c>
      <c r="L30" s="95">
        <f t="shared" si="30"/>
        <v>8</v>
      </c>
      <c r="M30" s="147">
        <f t="shared" si="18"/>
        <v>0.26666666666666666</v>
      </c>
      <c r="N30" s="144">
        <f t="shared" si="19"/>
        <v>30</v>
      </c>
      <c r="O30" s="2">
        <v>7</v>
      </c>
      <c r="P30" s="1" t="s">
        <v>82</v>
      </c>
      <c r="Q30" s="1">
        <f>IF(Jogos!E21&lt;&gt;"",1,0)+IF(Jogos!C44&lt;&gt;"",1,0)+IF(Jogos!E67&lt;&gt;"",1,0)+IF(Jogos!C90&lt;&gt;"",1,0)+IF(Jogos!E113&lt;&gt;"",1,0)+IF(Jogos!J11&lt;&gt;"",1,0)+IF(Jogos!L34&lt;&gt;"",1,0)+IF(Jogos!J77&lt;&gt;"",1,0)+IF(Jogos!L100&lt;&gt;"",1,0)+IF(Jogos!J123&lt;&gt;"",1,0)</f>
        <v>10</v>
      </c>
      <c r="R30" s="1">
        <f>IF(Jogos!E21&gt;Jogos!C21,1,0)+IF(Jogos!C44&gt;Jogos!E44,1,0)+IF(Jogos!E67&gt;Jogos!C67,1,0)+IF(Jogos!C90&gt;Jogos!E90,1,0)+IF(Jogos!E113&gt;Jogos!C113,1,0)+IF(Jogos!J11&gt;Jogos!L11,1,0)+IF(Jogos!L34&gt;Jogos!J34,1,0)+IF(Jogos!J77&gt;Jogos!L77,1,0)+IF(Jogos!L100&gt;Jogos!J100,1,0)+IF(Jogos!J123&gt;Jogos!L123,1,0)</f>
        <v>9</v>
      </c>
      <c r="S30" s="1">
        <f t="shared" si="20"/>
        <v>0</v>
      </c>
      <c r="T30" s="3">
        <f>IF(Jogos!E21&lt;Jogos!C21,1,0)+IF(Jogos!C44&lt;Jogos!E44,1,0)+IF(Jogos!E67&lt;Jogos!C67,1,0)+IF(Jogos!C90&lt;Jogos!E90,1,0)+IF(Jogos!E113&lt;Jogos!C113,1,0)+IF(Jogos!J11&lt;Jogos!L11,1,0)+IF(Jogos!L34&lt;Jogos!J34,1,0)+IF(Jogos!J77&lt;Jogos!L77,1,0)+IF(Jogos!L100&lt;Jogos!J100,1,0)+IF(Jogos!J123&lt;Jogos!L123,1,0)</f>
        <v>1</v>
      </c>
      <c r="U30" s="3">
        <f>Jogos!E21+Jogos!C44+Jogos!E67+Jogos!C90+Jogos!E113+Jogos!J11+Jogos!L34+Jogos!J77+Jogos!L100+Jogos!J123</f>
        <v>19</v>
      </c>
      <c r="V30" s="1">
        <f>Jogos!C21+Jogos!E44+Jogos!C67+Jogos!E90+Jogos!C113+Jogos!L11+Jogos!J34+Jogos!L77+Jogos!J100+Jogos!L123</f>
        <v>7</v>
      </c>
      <c r="W30" s="1">
        <f t="shared" si="21"/>
        <v>12</v>
      </c>
      <c r="X30" s="1">
        <f t="shared" si="22"/>
        <v>27</v>
      </c>
      <c r="Y30" s="2">
        <v>17</v>
      </c>
      <c r="AA30" s="7">
        <f t="shared" si="32"/>
        <v>270962191006</v>
      </c>
      <c r="AD30" s="27">
        <v>7</v>
      </c>
      <c r="AE30" s="27">
        <f>LARGE(AA24:AA33,AD30)</f>
        <v>80241101008</v>
      </c>
      <c r="AG30" s="27">
        <v>7</v>
      </c>
      <c r="AH30" s="27">
        <f t="shared" si="31"/>
        <v>5</v>
      </c>
    </row>
    <row r="31" spans="2:34" ht="23.1" customHeight="1" x14ac:dyDescent="0.25">
      <c r="B31" s="97"/>
      <c r="C31" s="95" t="s">
        <v>17</v>
      </c>
      <c r="D31" s="4" t="str">
        <f t="shared" si="17"/>
        <v>Tottenham</v>
      </c>
      <c r="E31" s="4">
        <f t="shared" si="23"/>
        <v>10</v>
      </c>
      <c r="F31" s="4">
        <f t="shared" si="24"/>
        <v>2</v>
      </c>
      <c r="G31" s="4">
        <f t="shared" si="25"/>
        <v>1</v>
      </c>
      <c r="H31" s="4">
        <f t="shared" si="26"/>
        <v>7</v>
      </c>
      <c r="I31" s="4">
        <f t="shared" si="27"/>
        <v>10</v>
      </c>
      <c r="J31" s="4">
        <f t="shared" si="28"/>
        <v>19</v>
      </c>
      <c r="K31" s="4">
        <f t="shared" si="29"/>
        <v>-9</v>
      </c>
      <c r="L31" s="95">
        <f t="shared" si="30"/>
        <v>7</v>
      </c>
      <c r="M31" s="146">
        <f t="shared" si="18"/>
        <v>0.23333333333333331</v>
      </c>
      <c r="N31" s="144">
        <f t="shared" si="19"/>
        <v>30</v>
      </c>
      <c r="O31" s="2">
        <v>8</v>
      </c>
      <c r="P31" s="1" t="s">
        <v>100</v>
      </c>
      <c r="Q31" s="1">
        <f>IF(Jogos!E23&lt;&gt;"",1,0)+IF(Jogos!C46&lt;&gt;"",1,0)+IF(Jogos!E69&lt;&gt;"",1,0)+IF(Jogos!C92&lt;&gt;"",1,0)+IF(Jogos!E115&lt;&gt;"",1,0)+IF(Jogos!J13&lt;&gt;"",1,0)+IF(Jogos!L36&lt;&gt;"",1,0)+IF(Jogos!J59&lt;&gt;"",1,0)+IF(Jogos!L102&lt;&gt;"",1,0)+IF(Jogos!J125&lt;&gt;"",1,0)</f>
        <v>10</v>
      </c>
      <c r="R31" s="1">
        <f>IF(Jogos!E23&gt;Jogos!C23,1,0)+IF(Jogos!C46&gt;Jogos!E46,1,0)+IF(Jogos!E69&gt;Jogos!C69,1,0)+IF(Jogos!C92&gt;Jogos!E92,1,0)+IF(Jogos!E115&gt;Jogos!C115,1,0)+IF(Jogos!J13&gt;Jogos!L13,1,0)+IF(Jogos!L36&gt;Jogos!J36,1,0)+IF(Jogos!J59&gt;Jogos!L59,1,0)+IF(Jogos!L102&gt;Jogos!J102,1,0)+IF(Jogos!J125&gt;Jogos!L125,1,0)</f>
        <v>6</v>
      </c>
      <c r="S31" s="1">
        <f t="shared" si="20"/>
        <v>3</v>
      </c>
      <c r="T31" s="3">
        <f>IF(Jogos!E23&lt;Jogos!C23,1,0)+IF(Jogos!C46&lt;Jogos!E46,1,0)+IF(Jogos!E69&lt;Jogos!C69,1,0)+IF(Jogos!C92&lt;Jogos!E92,1,0)+IF(Jogos!E115&lt;Jogos!C115,1,0)+IF(Jogos!J13&lt;Jogos!L13,1,0)+IF(Jogos!L36&lt;Jogos!J36,1,0)+IF(Jogos!J59&lt;Jogos!L59,1,0)+IF(Jogos!L102&lt;Jogos!J102,1,0)+IF(Jogos!J125&lt;Jogos!L125,1,0)</f>
        <v>1</v>
      </c>
      <c r="U31" s="3">
        <f>Jogos!E23+Jogos!C46+Jogos!E69+Jogos!C92+Jogos!E115+Jogos!J13+Jogos!L36+Jogos!J59+Jogos!L102+Jogos!J125</f>
        <v>41</v>
      </c>
      <c r="V31" s="1">
        <f>Jogos!C23+Jogos!E46+Jogos!C69+Jogos!E92+Jogos!C115+Jogos!L13+Jogos!J36+Jogos!L59+Jogos!J102+Jogos!L125</f>
        <v>11</v>
      </c>
      <c r="W31" s="1">
        <f t="shared" si="21"/>
        <v>30</v>
      </c>
      <c r="X31" s="1">
        <f t="shared" si="22"/>
        <v>21</v>
      </c>
      <c r="Y31" s="2">
        <v>18</v>
      </c>
      <c r="AA31" s="7">
        <f t="shared" si="32"/>
        <v>210680411005</v>
      </c>
      <c r="AD31" s="27">
        <v>8</v>
      </c>
      <c r="AE31" s="27">
        <f>LARGE(AA24:AA33,AD31)</f>
        <v>70241101007</v>
      </c>
      <c r="AG31" s="27">
        <v>8</v>
      </c>
      <c r="AH31" s="27">
        <f t="shared" si="31"/>
        <v>6</v>
      </c>
    </row>
    <row r="32" spans="2:34" ht="23.1" customHeight="1" x14ac:dyDescent="0.25">
      <c r="B32" s="97"/>
      <c r="C32" s="95" t="s">
        <v>18</v>
      </c>
      <c r="D32" s="149" t="str">
        <f>VLOOKUP(AH32,$O$24:$Y$33,2)</f>
        <v>Napoli</v>
      </c>
      <c r="E32" s="149">
        <f t="shared" si="23"/>
        <v>10</v>
      </c>
      <c r="F32" s="149">
        <f t="shared" si="24"/>
        <v>2</v>
      </c>
      <c r="G32" s="149">
        <f t="shared" si="25"/>
        <v>1</v>
      </c>
      <c r="H32" s="149">
        <f t="shared" si="26"/>
        <v>7</v>
      </c>
      <c r="I32" s="149">
        <f t="shared" si="27"/>
        <v>9</v>
      </c>
      <c r="J32" s="149">
        <f t="shared" si="28"/>
        <v>21</v>
      </c>
      <c r="K32" s="149">
        <f t="shared" si="29"/>
        <v>-12</v>
      </c>
      <c r="L32" s="95">
        <f t="shared" si="30"/>
        <v>7</v>
      </c>
      <c r="M32" s="147">
        <f t="shared" si="18"/>
        <v>0.23333333333333331</v>
      </c>
      <c r="N32" s="144">
        <f t="shared" si="19"/>
        <v>30</v>
      </c>
      <c r="O32" s="2">
        <v>9</v>
      </c>
      <c r="P32" s="1" t="s">
        <v>102</v>
      </c>
      <c r="Q32" s="1">
        <f>IF(Jogos!E25&lt;&gt;"",1,0)+IF(Jogos!C48&lt;&gt;"",1,0)+IF(Jogos!E71&lt;&gt;"",1,0)+IF(Jogos!C94&lt;&gt;"",1,0)+IF(Jogos!E117&lt;&gt;"",1,0)+IF(Jogos!J15&lt;&gt;"",1,0)+IF(Jogos!L38&lt;&gt;"",1,0)+IF(Jogos!J61&lt;&gt;"",1,0)+IF(Jogos!L84&lt;&gt;"",1,0)+IF(Jogos!J127&lt;&gt;"",1,0)</f>
        <v>10</v>
      </c>
      <c r="R32" s="1">
        <f>IF(Jogos!E25&gt;Jogos!C25,1,0)+IF(Jogos!C48&gt;Jogos!E48,1,0)+IF(Jogos!E71&gt;Jogos!C71,1,0)+IF(Jogos!C94&gt;Jogos!E94,1,0)+IF(Jogos!E117&gt;Jogos!C117,1,0)+IF(Jogos!J15&gt;Jogos!L15,1,0)+IF(Jogos!L38&gt;Jogos!J38,1,0)+IF(Jogos!J61&gt;Jogos!L61,1,0)+IF(Jogos!L84&gt;Jogos!J84,1,0)+IF(Jogos!J127&gt;Jogos!L127,1,0)</f>
        <v>3</v>
      </c>
      <c r="S32" s="1">
        <f t="shared" si="20"/>
        <v>1</v>
      </c>
      <c r="T32" s="3">
        <f>IF(Jogos!E25&lt;Jogos!C25,1,0)+IF(Jogos!C48&lt;Jogos!E48,1,0)+IF(Jogos!E71&lt;Jogos!C71,1,0)+IF(Jogos!C94&lt;Jogos!E94,1,0)+IF(Jogos!E117&lt;Jogos!C117,1,0)+IF(Jogos!J15&lt;Jogos!L15,1,0)+IF(Jogos!L38&lt;Jogos!J38,1,0)+IF(Jogos!J61&lt;Jogos!L61,1,0)+IF(Jogos!L84&lt;Jogos!J84,1,0)+IF(Jogos!J127&lt;Jogos!L127,1,0)</f>
        <v>6</v>
      </c>
      <c r="U32" s="3">
        <f>Jogos!E25+Jogos!C48+Jogos!E71+Jogos!C94+Jogos!E117+Jogos!J15+Jogos!L38+Jogos!J61+Jogos!L84+Jogos!J127</f>
        <v>10</v>
      </c>
      <c r="V32" s="1">
        <f>Jogos!C25+Jogos!E48+Jogos!C71+Jogos!E94+Jogos!C117+Jogos!L15+Jogos!J38+Jogos!L61+Jogos!J84+Jogos!L127</f>
        <v>19</v>
      </c>
      <c r="W32" s="1">
        <f t="shared" si="21"/>
        <v>-9</v>
      </c>
      <c r="X32" s="1">
        <f t="shared" si="22"/>
        <v>10</v>
      </c>
      <c r="Y32" s="2">
        <v>19</v>
      </c>
      <c r="AA32" s="7">
        <f t="shared" si="32"/>
        <v>100341101004</v>
      </c>
      <c r="AD32" s="27">
        <v>9</v>
      </c>
      <c r="AE32" s="27">
        <f>LARGE(AA24:AA33,AD32)</f>
        <v>70238091011</v>
      </c>
      <c r="AG32" s="27">
        <v>9</v>
      </c>
      <c r="AH32" s="27">
        <f t="shared" si="31"/>
        <v>2</v>
      </c>
    </row>
    <row r="33" spans="1:62" ht="23.1" customHeight="1" x14ac:dyDescent="0.25">
      <c r="B33" s="96"/>
      <c r="C33" s="95" t="s">
        <v>39</v>
      </c>
      <c r="D33" s="13" t="str">
        <f>VLOOKUP(AH33,$O$24:$Y$33,2)</f>
        <v>Roma</v>
      </c>
      <c r="E33" s="13">
        <f t="shared" si="23"/>
        <v>10</v>
      </c>
      <c r="F33" s="13">
        <f t="shared" si="24"/>
        <v>0</v>
      </c>
      <c r="G33" s="13">
        <f t="shared" si="25"/>
        <v>2</v>
      </c>
      <c r="H33" s="13">
        <f t="shared" si="26"/>
        <v>8</v>
      </c>
      <c r="I33" s="13">
        <f t="shared" si="27"/>
        <v>7</v>
      </c>
      <c r="J33" s="13">
        <f t="shared" si="28"/>
        <v>31</v>
      </c>
      <c r="K33" s="13">
        <f t="shared" si="29"/>
        <v>-24</v>
      </c>
      <c r="L33" s="95">
        <f t="shared" si="30"/>
        <v>2</v>
      </c>
      <c r="M33" s="146">
        <f t="shared" si="18"/>
        <v>6.6666666666666666E-2</v>
      </c>
      <c r="N33" s="144">
        <f t="shared" si="19"/>
        <v>30</v>
      </c>
      <c r="O33" s="2">
        <v>10</v>
      </c>
      <c r="P33" s="1" t="s">
        <v>83</v>
      </c>
      <c r="Q33" s="5">
        <f>IF(Jogos!E27&lt;&gt;"",1,0)+IF(Jogos!C50&lt;&gt;"",1,0)+IF(Jogos!E73&lt;&gt;"",1,0)+IF(Jogos!C96&lt;&gt;"",1,0)+IF(Jogos!E119&lt;&gt;"",1,0)+IF(Jogos!J17&lt;&gt;"",1,0)+IF(Jogos!L40&lt;&gt;"",1,0)+IF(Jogos!J63&lt;&gt;"",1,0)+IF(Jogos!L86&lt;&gt;"",1,0)+IF(Jogos!J109&lt;&gt;"",1,0)</f>
        <v>10</v>
      </c>
      <c r="R33" s="5">
        <f>IF(Jogos!E27&gt;Jogos!C27,1,0)+IF(Jogos!C50&gt;Jogos!E50,1,0)+IF(Jogos!E73&gt;Jogos!C73,1,0)+IF(Jogos!C96&gt;Jogos!E96,1,0)+IF(Jogos!E119&gt;Jogos!C119,1,0)+IF(Jogos!J17&gt;Jogos!L17,1,0)+IF(Jogos!L40&gt;Jogos!J40,1,0)+IF(Jogos!J63&gt;Jogos!L63,1,0)+IF(Jogos!L86&gt;Jogos!J86,1,0)+IF(Jogos!J109&gt;Jogos!L109,1,0)</f>
        <v>0</v>
      </c>
      <c r="S33" s="1">
        <f t="shared" si="20"/>
        <v>2</v>
      </c>
      <c r="T33" s="5">
        <f>IF(Jogos!E27&lt;Jogos!C27,1,0)+IF(Jogos!C50&lt;Jogos!E50,1,0)+IF(Jogos!E73&lt;Jogos!C73,1,0)+IF(Jogos!C96&lt;Jogos!E96,1,0)+IF(Jogos!E119&lt;Jogos!C119,1,0)+IF(Jogos!J17&lt;Jogos!L17,1,0)+IF(Jogos!L40&lt;Jogos!J40,1,0)+IF(Jogos!J63&lt;Jogos!L63,1,0)+IF(Jogos!L86&lt;Jogos!J86,1,0)+IF(Jogos!J109&lt;Jogos!L109,1,0)</f>
        <v>8</v>
      </c>
      <c r="U33" s="5">
        <f>Jogos!E27+Jogos!C50+Jogos!E73+Jogos!C96+Jogos!E119+Jogos!J17+Jogos!L40+Jogos!J63+Jogos!L86+Jogos!J109</f>
        <v>7</v>
      </c>
      <c r="V33" s="5">
        <f>Jogos!C27+Jogos!E50+Jogos!C73+Jogos!E96+Jogos!C119+Jogos!L17+Jogos!J40+Jogos!L63+Jogos!J86+Jogos!L109</f>
        <v>31</v>
      </c>
      <c r="W33" s="1">
        <f t="shared" si="21"/>
        <v>-24</v>
      </c>
      <c r="X33" s="1">
        <f t="shared" si="22"/>
        <v>2</v>
      </c>
      <c r="Y33" s="133">
        <v>20</v>
      </c>
      <c r="AA33" s="43">
        <f>(10^10)*X33+(10^8)*R33+(10^6)*(50+W33)+(10^4)*U33+(10^2)*Q33+(13-O33)</f>
        <v>20026071003</v>
      </c>
      <c r="AD33" s="27">
        <v>10</v>
      </c>
      <c r="AE33" s="27">
        <f>LARGE(AA24:AA33,AD33)</f>
        <v>20026071003</v>
      </c>
      <c r="AG33" s="27">
        <v>10</v>
      </c>
      <c r="AH33" s="27">
        <f t="shared" si="31"/>
        <v>10</v>
      </c>
    </row>
    <row r="34" spans="1:62" x14ac:dyDescent="0.25">
      <c r="M34" s="96"/>
      <c r="N34" s="96"/>
    </row>
    <row r="40" spans="1:62" x14ac:dyDescent="0.25">
      <c r="BI40"/>
      <c r="BJ40"/>
    </row>
    <row r="41" spans="1:62" x14ac:dyDescent="0.25"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9"/>
      <c r="P41" s="219"/>
      <c r="Q41" s="220"/>
      <c r="R41" s="220"/>
      <c r="S41" s="220"/>
      <c r="T41" s="220"/>
      <c r="U41" s="220"/>
      <c r="V41" s="220"/>
      <c r="W41" s="220"/>
      <c r="X41" s="220"/>
      <c r="Y41" s="220"/>
      <c r="Z41" s="220"/>
      <c r="AA41" s="220"/>
      <c r="AB41" s="220"/>
      <c r="AC41" s="220"/>
      <c r="AD41" s="220"/>
      <c r="AE41" s="220"/>
      <c r="AF41" s="220"/>
      <c r="AG41" s="220"/>
      <c r="AH41" s="220"/>
      <c r="AI41" s="220"/>
      <c r="AJ41" s="221"/>
      <c r="AK41" s="221"/>
      <c r="AL41" s="221"/>
      <c r="AM41" s="221"/>
      <c r="AN41" s="221"/>
      <c r="AO41" s="221"/>
      <c r="AP41" s="221"/>
      <c r="AQ41" s="221"/>
      <c r="AR41" s="221"/>
      <c r="AS41" s="221"/>
      <c r="AT41" s="221"/>
      <c r="AU41" s="221"/>
      <c r="AV41" s="221"/>
      <c r="AW41" s="221"/>
      <c r="AX41" s="221"/>
      <c r="AY41" s="221"/>
      <c r="AZ41" s="221"/>
      <c r="BA41" s="221"/>
      <c r="BB41" s="221"/>
      <c r="BC41" s="221"/>
      <c r="BD41" s="221"/>
      <c r="BE41" s="221"/>
      <c r="BF41" s="221"/>
      <c r="BG41" s="221"/>
      <c r="BH41" s="221"/>
      <c r="BI41" s="221"/>
    </row>
    <row r="42" spans="1:62" x14ac:dyDescent="0.25">
      <c r="C42" s="211"/>
      <c r="D42" s="211"/>
      <c r="E42" s="211"/>
      <c r="F42" s="211"/>
      <c r="G42" s="211"/>
      <c r="H42" s="211"/>
      <c r="I42" s="211"/>
      <c r="J42" s="211"/>
      <c r="K42" s="211"/>
      <c r="L42" s="211"/>
      <c r="M42" s="211"/>
      <c r="N42" s="211"/>
      <c r="O42" s="216"/>
      <c r="P42" s="216"/>
      <c r="Q42" s="216"/>
      <c r="R42" s="216"/>
      <c r="S42" s="216"/>
      <c r="T42" s="216"/>
      <c r="U42" s="216"/>
      <c r="V42" s="216"/>
      <c r="W42" s="216"/>
      <c r="X42" s="216"/>
      <c r="Y42" s="216"/>
      <c r="Z42" s="216"/>
      <c r="AA42" s="216"/>
      <c r="AB42" s="216"/>
      <c r="AC42" s="216"/>
      <c r="AD42" s="216"/>
      <c r="AE42" s="216"/>
      <c r="AF42" s="216"/>
      <c r="AG42" s="216"/>
      <c r="AH42" s="216"/>
      <c r="AI42" s="216"/>
    </row>
    <row r="43" spans="1:62" x14ac:dyDescent="0.25">
      <c r="F43"/>
    </row>
    <row r="45" spans="1:62" x14ac:dyDescent="0.25">
      <c r="G45"/>
    </row>
    <row r="46" spans="1:62" x14ac:dyDescent="0.25">
      <c r="D46"/>
      <c r="E46"/>
      <c r="I46"/>
    </row>
    <row r="48" spans="1:62" x14ac:dyDescent="0.25">
      <c r="A48" s="222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  <c r="N48" s="221"/>
      <c r="O48" s="221"/>
      <c r="P48" s="221"/>
      <c r="Q48" s="221"/>
      <c r="R48" s="221"/>
      <c r="S48" s="221"/>
      <c r="T48" s="221"/>
      <c r="U48" s="221"/>
      <c r="V48" s="221"/>
      <c r="W48" s="221"/>
      <c r="X48" s="221"/>
      <c r="Y48" s="221"/>
      <c r="Z48" s="221"/>
      <c r="AA48" s="221"/>
      <c r="AB48" s="221"/>
      <c r="AC48" s="221"/>
      <c r="AD48" s="221"/>
      <c r="AE48" s="221"/>
      <c r="AF48" s="221"/>
      <c r="AG48" s="221"/>
      <c r="AH48" s="221"/>
      <c r="AI48" s="221"/>
      <c r="AJ48" s="221"/>
      <c r="AK48" s="221"/>
      <c r="AL48" s="221"/>
      <c r="AM48" s="221"/>
      <c r="AN48" s="221"/>
      <c r="AO48" s="221"/>
      <c r="AP48" s="221"/>
      <c r="AQ48" s="221"/>
      <c r="AR48" s="221"/>
      <c r="AS48" s="221"/>
      <c r="AT48" s="221"/>
      <c r="AU48" s="221"/>
      <c r="AV48" s="221"/>
      <c r="AW48" s="221"/>
      <c r="AX48" s="221"/>
      <c r="AY48" s="221"/>
      <c r="AZ48" s="221"/>
      <c r="BA48" s="221"/>
      <c r="BB48" s="221"/>
      <c r="BC48" s="221"/>
      <c r="BD48" s="221"/>
      <c r="BE48" s="221"/>
      <c r="BF48" s="221"/>
      <c r="BG48" s="221"/>
      <c r="BH48" s="221"/>
      <c r="BI48" s="221"/>
      <c r="BJ48" s="221"/>
    </row>
    <row r="49" spans="2:35" x14ac:dyDescent="0.25">
      <c r="C49" s="211"/>
      <c r="D49" s="211"/>
      <c r="E49" s="211"/>
      <c r="F49" s="211"/>
      <c r="G49" s="211"/>
      <c r="H49" s="211"/>
      <c r="I49" s="211"/>
      <c r="J49" s="211"/>
      <c r="K49" s="211"/>
      <c r="L49" s="211"/>
      <c r="M49" s="211"/>
      <c r="N49" s="211"/>
      <c r="O49" s="216"/>
      <c r="P49" s="216"/>
      <c r="Q49" s="216"/>
      <c r="R49" s="216"/>
      <c r="S49" s="216"/>
      <c r="T49" s="216"/>
      <c r="U49" s="216"/>
      <c r="V49" s="216"/>
      <c r="W49" s="216"/>
      <c r="X49" s="216"/>
      <c r="Y49" s="216"/>
      <c r="Z49" s="216"/>
      <c r="AA49" s="216"/>
      <c r="AB49" s="216"/>
      <c r="AC49" s="216"/>
      <c r="AD49" s="216"/>
      <c r="AE49" s="216"/>
      <c r="AF49" s="216"/>
      <c r="AG49" s="216"/>
      <c r="AH49" s="216"/>
      <c r="AI49" s="216"/>
    </row>
    <row r="52" spans="2:35" x14ac:dyDescent="0.25">
      <c r="AI52"/>
    </row>
    <row r="53" spans="2:35" x14ac:dyDescent="0.25">
      <c r="J53"/>
    </row>
    <row r="55" spans="2:35" ht="15.75" x14ac:dyDescent="0.25">
      <c r="B55" s="217"/>
      <c r="C55" s="216"/>
      <c r="D55" s="216"/>
      <c r="E55" s="216"/>
      <c r="F55" s="216"/>
      <c r="G55" s="216"/>
      <c r="H55" s="216"/>
      <c r="I55" s="216"/>
      <c r="J55" s="216"/>
      <c r="K55" s="216"/>
      <c r="L55" s="216"/>
      <c r="M55" s="216"/>
      <c r="N55" s="216"/>
      <c r="O55" s="216"/>
      <c r="P55" s="216"/>
      <c r="Q55" s="216"/>
      <c r="R55" s="216"/>
      <c r="S55" s="216"/>
      <c r="T55" s="216"/>
      <c r="U55" s="216"/>
      <c r="V55" s="216"/>
      <c r="W55" s="216"/>
      <c r="X55" s="216"/>
      <c r="Y55" s="216"/>
      <c r="Z55" s="216"/>
      <c r="AA55" s="216"/>
      <c r="AB55" s="216"/>
      <c r="AC55" s="216"/>
      <c r="AD55" s="216"/>
      <c r="AE55" s="216"/>
      <c r="AF55" s="216"/>
      <c r="AG55" s="216"/>
      <c r="AH55" s="216"/>
      <c r="AI55" s="216"/>
    </row>
    <row r="56" spans="2:35" x14ac:dyDescent="0.25">
      <c r="D56" s="211"/>
      <c r="E56" s="211"/>
      <c r="F56" s="211"/>
      <c r="G56" s="211"/>
      <c r="H56" s="211"/>
      <c r="I56" s="211"/>
      <c r="J56" s="211"/>
      <c r="K56" s="211"/>
    </row>
    <row r="60" spans="2:35" x14ac:dyDescent="0.25">
      <c r="J60"/>
    </row>
    <row r="61" spans="2:35" x14ac:dyDescent="0.25">
      <c r="L61"/>
    </row>
  </sheetData>
  <sheetProtection algorithmName="SHA-512" hashValue="NKfgPKjcb+Y+PtXJFQ1Zxp2kuXvRkk7nDLDtw2uIAVIKeueHdIsg0taCeWrmOfwm2KPBfAsnRwm7IurRdSeSUg==" saltValue="87pWCyvvXuv4hEkuD8vR1Q==" spinCount="100000" sheet="1" selectLockedCells="1" selectUnlockedCells="1"/>
  <mergeCells count="12">
    <mergeCell ref="B10:B11"/>
    <mergeCell ref="D56:K56"/>
    <mergeCell ref="C2:L2"/>
    <mergeCell ref="C4:L4"/>
    <mergeCell ref="C42:AI42"/>
    <mergeCell ref="C49:AI49"/>
    <mergeCell ref="B55:AI55"/>
    <mergeCell ref="C41:BI41"/>
    <mergeCell ref="A48:BJ48"/>
    <mergeCell ref="C5:L5"/>
    <mergeCell ref="C7:M7"/>
    <mergeCell ref="C21:M21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S25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AT228"/>
  <sheetViews>
    <sheetView showGridLines="0" zoomScaleNormal="100" workbookViewId="0">
      <selection activeCell="G161" sqref="G161"/>
    </sheetView>
  </sheetViews>
  <sheetFormatPr defaultRowHeight="12.75" customHeight="1" x14ac:dyDescent="0.2"/>
  <cols>
    <col min="1" max="1" width="9.140625" style="204"/>
    <col min="2" max="2" width="15.42578125" style="204" customWidth="1"/>
    <col min="3" max="3" width="3.42578125" style="204" customWidth="1"/>
    <col min="4" max="4" width="9.140625" style="31" customWidth="1"/>
    <col min="5" max="5" width="3.42578125" style="204" customWidth="1"/>
    <col min="6" max="6" width="15.42578125" style="204" customWidth="1"/>
    <col min="7" max="8" width="9.140625" style="204"/>
    <col min="9" max="9" width="15.42578125" style="204" customWidth="1"/>
    <col min="10" max="10" width="3.42578125" style="204" customWidth="1"/>
    <col min="11" max="11" width="9.140625" style="204" customWidth="1"/>
    <col min="12" max="12" width="3.42578125" style="204" customWidth="1"/>
    <col min="13" max="14" width="15.42578125" style="204" customWidth="1"/>
    <col min="15" max="17" width="9.140625" style="204" hidden="1" customWidth="1"/>
    <col min="18" max="18" width="7.7109375" style="204" hidden="1" customWidth="1"/>
    <col min="19" max="19" width="14.85546875" style="204" hidden="1" customWidth="1"/>
    <col min="20" max="20" width="24" style="204" hidden="1" customWidth="1"/>
    <col min="21" max="21" width="14.85546875" style="204" hidden="1" customWidth="1"/>
    <col min="22" max="22" width="12" style="204" hidden="1" customWidth="1"/>
    <col min="23" max="23" width="9.140625" style="204" hidden="1" customWidth="1"/>
    <col min="24" max="24" width="15.7109375" style="204" hidden="1" customWidth="1"/>
    <col min="25" max="31" width="9.140625" style="204" hidden="1" customWidth="1"/>
    <col min="32" max="32" width="17.85546875" style="204" hidden="1" customWidth="1"/>
    <col min="33" max="41" width="9.140625" style="204" hidden="1" customWidth="1"/>
    <col min="42" max="42" width="28.140625" style="204" hidden="1" customWidth="1"/>
    <col min="43" max="43" width="9.140625" style="204" hidden="1" customWidth="1"/>
    <col min="44" max="44" width="18.85546875" style="204" hidden="1" customWidth="1"/>
    <col min="45" max="45" width="15.7109375" style="204" hidden="1" customWidth="1"/>
    <col min="46" max="46" width="9.140625" style="204" hidden="1" customWidth="1"/>
    <col min="47" max="71" width="9.140625" style="204" customWidth="1"/>
    <col min="72" max="16384" width="9.140625" style="204"/>
  </cols>
  <sheetData>
    <row r="2" spans="2:14" ht="21" customHeight="1" x14ac:dyDescent="0.3">
      <c r="B2" s="234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</row>
    <row r="3" spans="2:14" ht="12.75" customHeight="1" x14ac:dyDescent="0.25">
      <c r="B3" s="236"/>
      <c r="C3" s="237"/>
      <c r="D3" s="237"/>
      <c r="E3" s="237"/>
      <c r="F3" s="237"/>
      <c r="I3" s="238"/>
      <c r="J3" s="239"/>
      <c r="K3" s="239"/>
      <c r="L3" s="239"/>
      <c r="M3" s="239"/>
      <c r="N3" s="205"/>
    </row>
    <row r="4" spans="2:14" ht="12.75" customHeight="1" x14ac:dyDescent="0.2">
      <c r="I4" s="205"/>
      <c r="J4" s="205"/>
      <c r="K4" s="205"/>
      <c r="L4" s="205"/>
      <c r="M4" s="205"/>
      <c r="N4" s="205"/>
    </row>
    <row r="5" spans="2:14" ht="12.75" customHeight="1" x14ac:dyDescent="0.2">
      <c r="I5" s="205"/>
      <c r="J5" s="205"/>
      <c r="K5" s="205"/>
      <c r="L5" s="205"/>
      <c r="M5" s="205"/>
      <c r="N5" s="205"/>
    </row>
    <row r="6" spans="2:14" ht="12.75" customHeight="1" x14ac:dyDescent="0.2">
      <c r="B6" s="28" t="s">
        <v>21</v>
      </c>
      <c r="I6" s="128" t="s">
        <v>26</v>
      </c>
      <c r="K6" s="31"/>
      <c r="N6" s="205"/>
    </row>
    <row r="7" spans="2:14" ht="12.75" customHeight="1" x14ac:dyDescent="0.2">
      <c r="K7" s="31"/>
      <c r="N7" s="205"/>
    </row>
    <row r="8" spans="2:14" ht="12.75" customHeight="1" x14ac:dyDescent="0.2">
      <c r="K8" s="31"/>
      <c r="N8" s="205"/>
    </row>
    <row r="9" spans="2:14" ht="12.75" customHeight="1" x14ac:dyDescent="0.2">
      <c r="B9" s="32" t="str">
        <f>Classificação!P10</f>
        <v>Internazionale</v>
      </c>
      <c r="C9" s="206">
        <v>1</v>
      </c>
      <c r="D9" s="135" t="s">
        <v>20</v>
      </c>
      <c r="E9" s="206">
        <v>2</v>
      </c>
      <c r="F9" s="32" t="str">
        <f>Classificação!P24</f>
        <v>Ajax</v>
      </c>
      <c r="I9" s="32" t="str">
        <f>Classificação!P29</f>
        <v>Tottenham</v>
      </c>
      <c r="J9" s="206">
        <v>0</v>
      </c>
      <c r="K9" s="135" t="s">
        <v>20</v>
      </c>
      <c r="L9" s="206">
        <v>2</v>
      </c>
      <c r="M9" s="32" t="str">
        <f>Classificação!P10</f>
        <v>Internazionale</v>
      </c>
      <c r="N9" s="205"/>
    </row>
    <row r="10" spans="2:14" ht="12.75" customHeight="1" x14ac:dyDescent="0.2">
      <c r="D10" s="29"/>
      <c r="K10" s="29"/>
      <c r="N10" s="205"/>
    </row>
    <row r="11" spans="2:14" ht="12.75" customHeight="1" x14ac:dyDescent="0.2">
      <c r="B11" s="32" t="str">
        <f>Classificação!P11</f>
        <v>Atl. De Madrid</v>
      </c>
      <c r="C11" s="206">
        <v>2</v>
      </c>
      <c r="D11" s="135" t="s">
        <v>20</v>
      </c>
      <c r="E11" s="206">
        <v>0</v>
      </c>
      <c r="F11" s="32" t="str">
        <f>Classificação!P25</f>
        <v>Napoli</v>
      </c>
      <c r="I11" s="32" t="str">
        <f>Classificação!P30</f>
        <v>Liverpool</v>
      </c>
      <c r="J11" s="206">
        <v>3</v>
      </c>
      <c r="K11" s="135" t="s">
        <v>20</v>
      </c>
      <c r="L11" s="206">
        <v>1</v>
      </c>
      <c r="M11" s="32" t="str">
        <f>Classificação!P11</f>
        <v>Atl. De Madrid</v>
      </c>
      <c r="N11" s="205"/>
    </row>
    <row r="12" spans="2:14" ht="12.75" customHeight="1" x14ac:dyDescent="0.2">
      <c r="D12" s="29"/>
      <c r="K12" s="29"/>
      <c r="N12" s="205"/>
    </row>
    <row r="13" spans="2:14" ht="12.75" customHeight="1" x14ac:dyDescent="0.2">
      <c r="B13" s="32" t="str">
        <f>Classificação!P12</f>
        <v>Juventus</v>
      </c>
      <c r="C13" s="206">
        <v>2</v>
      </c>
      <c r="D13" s="135" t="s">
        <v>20</v>
      </c>
      <c r="E13" s="206">
        <v>1</v>
      </c>
      <c r="F13" s="32" t="str">
        <f>Classificação!P26</f>
        <v>Barcelona</v>
      </c>
      <c r="I13" s="32" t="str">
        <f>Classificação!P31</f>
        <v>B. Leverkusen</v>
      </c>
      <c r="J13" s="206">
        <v>3</v>
      </c>
      <c r="K13" s="135" t="s">
        <v>20</v>
      </c>
      <c r="L13" s="206">
        <v>3</v>
      </c>
      <c r="M13" s="32" t="str">
        <f>Classificação!P12</f>
        <v>Juventus</v>
      </c>
      <c r="N13" s="205"/>
    </row>
    <row r="14" spans="2:14" ht="12.75" customHeight="1" x14ac:dyDescent="0.2">
      <c r="D14" s="29"/>
      <c r="K14" s="29"/>
      <c r="N14" s="205"/>
    </row>
    <row r="15" spans="2:14" ht="12.75" customHeight="1" x14ac:dyDescent="0.2">
      <c r="B15" s="32" t="str">
        <f>Classificação!P13</f>
        <v>Arsenal</v>
      </c>
      <c r="C15" s="206">
        <v>1</v>
      </c>
      <c r="D15" s="135" t="s">
        <v>20</v>
      </c>
      <c r="E15" s="206">
        <v>1</v>
      </c>
      <c r="F15" s="32" t="str">
        <f>Classificação!P27</f>
        <v>PSG</v>
      </c>
      <c r="I15" s="32" t="str">
        <f>Classificação!P32</f>
        <v>RB Leipzig</v>
      </c>
      <c r="J15" s="206">
        <v>2</v>
      </c>
      <c r="K15" s="135" t="s">
        <v>20</v>
      </c>
      <c r="L15" s="206">
        <v>0</v>
      </c>
      <c r="M15" s="32" t="str">
        <f>Classificação!P13</f>
        <v>Arsenal</v>
      </c>
      <c r="N15" s="205"/>
    </row>
    <row r="16" spans="2:14" ht="12.75" customHeight="1" x14ac:dyDescent="0.2">
      <c r="D16" s="29"/>
      <c r="K16" s="29"/>
      <c r="N16" s="205"/>
    </row>
    <row r="17" spans="2:14" ht="12.75" customHeight="1" x14ac:dyDescent="0.2">
      <c r="B17" s="32" t="str">
        <f>Classificação!P14</f>
        <v>Real Madrid</v>
      </c>
      <c r="C17" s="206">
        <v>3</v>
      </c>
      <c r="D17" s="135" t="s">
        <v>20</v>
      </c>
      <c r="E17" s="206">
        <v>0</v>
      </c>
      <c r="F17" s="32" t="str">
        <f>Classificação!P28</f>
        <v>Borussia</v>
      </c>
      <c r="I17" s="32" t="str">
        <f>Classificação!P33</f>
        <v>Roma</v>
      </c>
      <c r="J17" s="206">
        <v>0</v>
      </c>
      <c r="K17" s="135" t="s">
        <v>20</v>
      </c>
      <c r="L17" s="206">
        <v>7</v>
      </c>
      <c r="M17" s="32" t="str">
        <f>Classificação!P14</f>
        <v>Real Madrid</v>
      </c>
      <c r="N17" s="205"/>
    </row>
    <row r="18" spans="2:14" ht="12.75" customHeight="1" x14ac:dyDescent="0.2">
      <c r="D18" s="29"/>
      <c r="K18" s="29"/>
      <c r="N18" s="205"/>
    </row>
    <row r="19" spans="2:14" ht="12.75" customHeight="1" x14ac:dyDescent="0.2">
      <c r="B19" s="32" t="str">
        <f>Classificação!P15</f>
        <v>Velência</v>
      </c>
      <c r="C19" s="206">
        <v>0</v>
      </c>
      <c r="D19" s="135" t="s">
        <v>20</v>
      </c>
      <c r="E19" s="206">
        <v>2</v>
      </c>
      <c r="F19" s="32" t="str">
        <f>Classificação!P29</f>
        <v>Tottenham</v>
      </c>
      <c r="I19" s="32" t="str">
        <f>Classificação!P24</f>
        <v>Ajax</v>
      </c>
      <c r="J19" s="206">
        <v>5</v>
      </c>
      <c r="K19" s="135" t="s">
        <v>20</v>
      </c>
      <c r="L19" s="206">
        <v>0</v>
      </c>
      <c r="M19" s="32" t="str">
        <f>Classificação!P15</f>
        <v>Velência</v>
      </c>
      <c r="N19" s="205"/>
    </row>
    <row r="20" spans="2:14" ht="12.75" customHeight="1" x14ac:dyDescent="0.2">
      <c r="D20" s="29"/>
      <c r="K20" s="29"/>
      <c r="N20" s="205"/>
    </row>
    <row r="21" spans="2:14" ht="12.75" customHeight="1" x14ac:dyDescent="0.2">
      <c r="B21" s="32" t="str">
        <f>Classificação!P16</f>
        <v>Man. United</v>
      </c>
      <c r="C21" s="206">
        <v>1</v>
      </c>
      <c r="D21" s="135" t="s">
        <v>20</v>
      </c>
      <c r="E21" s="206">
        <v>2</v>
      </c>
      <c r="F21" s="32" t="str">
        <f>Classificação!P30</f>
        <v>Liverpool</v>
      </c>
      <c r="I21" s="32" t="str">
        <f>Classificação!P25</f>
        <v>Napoli</v>
      </c>
      <c r="J21" s="206">
        <v>1</v>
      </c>
      <c r="K21" s="135" t="s">
        <v>20</v>
      </c>
      <c r="L21" s="206">
        <v>1</v>
      </c>
      <c r="M21" s="32" t="str">
        <f>Classificação!P16</f>
        <v>Man. United</v>
      </c>
      <c r="N21" s="205"/>
    </row>
    <row r="22" spans="2:14" ht="12.75" customHeight="1" x14ac:dyDescent="0.2">
      <c r="D22" s="29"/>
      <c r="K22" s="29"/>
      <c r="N22" s="205"/>
    </row>
    <row r="23" spans="2:14" ht="12.75" customHeight="1" x14ac:dyDescent="0.2">
      <c r="B23" s="32" t="str">
        <f>Classificação!P17</f>
        <v>B. München</v>
      </c>
      <c r="C23" s="206">
        <v>1</v>
      </c>
      <c r="D23" s="135" t="s">
        <v>20</v>
      </c>
      <c r="E23" s="206">
        <v>1</v>
      </c>
      <c r="F23" s="32" t="str">
        <f>Classificação!P31</f>
        <v>B. Leverkusen</v>
      </c>
      <c r="I23" s="32" t="str">
        <f>Classificação!P26</f>
        <v>Barcelona</v>
      </c>
      <c r="J23" s="206">
        <v>1</v>
      </c>
      <c r="K23" s="135" t="s">
        <v>20</v>
      </c>
      <c r="L23" s="206">
        <v>2</v>
      </c>
      <c r="M23" s="32" t="str">
        <f>Classificação!P17</f>
        <v>B. München</v>
      </c>
      <c r="N23" s="205"/>
    </row>
    <row r="24" spans="2:14" ht="12.75" customHeight="1" x14ac:dyDescent="0.2">
      <c r="D24" s="29"/>
      <c r="K24" s="29"/>
      <c r="N24" s="205"/>
    </row>
    <row r="25" spans="2:14" ht="12.75" customHeight="1" x14ac:dyDescent="0.2">
      <c r="B25" s="32" t="str">
        <f>Classificação!P18</f>
        <v>Man. City</v>
      </c>
      <c r="C25" s="206">
        <v>6</v>
      </c>
      <c r="D25" s="135" t="s">
        <v>20</v>
      </c>
      <c r="E25" s="206">
        <v>0</v>
      </c>
      <c r="F25" s="32" t="str">
        <f>Classificação!P32</f>
        <v>RB Leipzig</v>
      </c>
      <c r="I25" s="32" t="str">
        <f>Classificação!P27</f>
        <v>PSG</v>
      </c>
      <c r="J25" s="206">
        <v>2</v>
      </c>
      <c r="K25" s="135" t="s">
        <v>20</v>
      </c>
      <c r="L25" s="206">
        <v>1</v>
      </c>
      <c r="M25" s="32" t="str">
        <f>Classificação!P18</f>
        <v>Man. City</v>
      </c>
      <c r="N25" s="205"/>
    </row>
    <row r="26" spans="2:14" ht="12.75" customHeight="1" x14ac:dyDescent="0.2">
      <c r="D26" s="29"/>
      <c r="K26" s="29"/>
      <c r="N26" s="205"/>
    </row>
    <row r="27" spans="2:14" ht="12.75" customHeight="1" x14ac:dyDescent="0.2">
      <c r="B27" s="32" t="str">
        <f>Classificação!P19</f>
        <v>Chelsea</v>
      </c>
      <c r="C27" s="206">
        <v>2</v>
      </c>
      <c r="D27" s="135" t="s">
        <v>20</v>
      </c>
      <c r="E27" s="206">
        <v>0</v>
      </c>
      <c r="F27" s="32" t="str">
        <f>Classificação!P33</f>
        <v>Roma</v>
      </c>
      <c r="I27" s="32" t="str">
        <f>Classificação!P28</f>
        <v>Borussia</v>
      </c>
      <c r="J27" s="206">
        <v>1</v>
      </c>
      <c r="K27" s="135" t="s">
        <v>20</v>
      </c>
      <c r="L27" s="206">
        <v>0</v>
      </c>
      <c r="M27" s="32" t="str">
        <f>Classificação!P19</f>
        <v>Chelsea</v>
      </c>
      <c r="N27" s="205"/>
    </row>
    <row r="28" spans="2:14" ht="12.75" customHeight="1" x14ac:dyDescent="0.2">
      <c r="I28" s="205"/>
      <c r="J28" s="205"/>
      <c r="K28" s="205"/>
      <c r="L28" s="205"/>
      <c r="M28" s="205"/>
      <c r="N28" s="205"/>
    </row>
    <row r="29" spans="2:14" ht="12.75" customHeight="1" x14ac:dyDescent="0.2">
      <c r="B29" s="205"/>
      <c r="C29" s="205"/>
      <c r="D29" s="205"/>
      <c r="E29" s="205"/>
      <c r="F29" s="205"/>
      <c r="G29" s="205"/>
      <c r="H29" s="205"/>
      <c r="I29" s="205"/>
      <c r="J29" s="205"/>
      <c r="K29" s="205"/>
      <c r="L29" s="205"/>
      <c r="M29" s="205"/>
      <c r="N29" s="205"/>
    </row>
    <row r="30" spans="2:14" ht="12.75" customHeight="1" x14ac:dyDescent="0.2">
      <c r="B30" s="100"/>
      <c r="C30" s="205"/>
      <c r="D30" s="205"/>
      <c r="E30" s="205"/>
      <c r="F30" s="205"/>
      <c r="G30" s="205"/>
      <c r="H30" s="205"/>
      <c r="I30" s="100"/>
      <c r="J30" s="205"/>
      <c r="K30" s="205"/>
      <c r="L30" s="205"/>
      <c r="M30" s="205"/>
      <c r="N30" s="205"/>
    </row>
    <row r="31" spans="2:14" ht="12.75" customHeight="1" x14ac:dyDescent="0.2">
      <c r="B31" s="101" t="s">
        <v>22</v>
      </c>
      <c r="G31" s="205"/>
      <c r="H31" s="205"/>
      <c r="I31" s="129" t="s">
        <v>27</v>
      </c>
      <c r="K31" s="31"/>
      <c r="N31" s="205"/>
    </row>
    <row r="32" spans="2:14" ht="12.75" customHeight="1" x14ac:dyDescent="0.2">
      <c r="G32" s="205"/>
      <c r="H32" s="205"/>
      <c r="K32" s="31"/>
      <c r="N32" s="205"/>
    </row>
    <row r="33" spans="2:14" ht="12.75" customHeight="1" x14ac:dyDescent="0.2">
      <c r="G33" s="205"/>
      <c r="H33" s="205"/>
      <c r="K33" s="31"/>
      <c r="N33" s="205"/>
    </row>
    <row r="34" spans="2:14" ht="12.75" customHeight="1" x14ac:dyDescent="0.2">
      <c r="B34" s="32" t="str">
        <f>Classificação!P25</f>
        <v>Napoli</v>
      </c>
      <c r="C34" s="206">
        <v>0</v>
      </c>
      <c r="D34" s="135" t="s">
        <v>20</v>
      </c>
      <c r="E34" s="206">
        <v>1</v>
      </c>
      <c r="F34" s="32" t="str">
        <f>Classificação!P10</f>
        <v>Internazionale</v>
      </c>
      <c r="G34" s="205"/>
      <c r="H34" s="205"/>
      <c r="I34" s="32" t="str">
        <f>Classificação!P10</f>
        <v>Internazionale</v>
      </c>
      <c r="J34" s="206">
        <v>1</v>
      </c>
      <c r="K34" s="135" t="s">
        <v>20</v>
      </c>
      <c r="L34" s="206">
        <v>2</v>
      </c>
      <c r="M34" s="32" t="str">
        <f>Classificação!P30</f>
        <v>Liverpool</v>
      </c>
      <c r="N34" s="205"/>
    </row>
    <row r="35" spans="2:14" ht="12.75" customHeight="1" x14ac:dyDescent="0.2">
      <c r="D35" s="29"/>
      <c r="G35" s="205"/>
      <c r="H35" s="205"/>
      <c r="K35" s="29"/>
      <c r="N35" s="205"/>
    </row>
    <row r="36" spans="2:14" ht="12.75" customHeight="1" x14ac:dyDescent="0.2">
      <c r="B36" s="32" t="str">
        <f>Classificação!P26</f>
        <v>Barcelona</v>
      </c>
      <c r="C36" s="206">
        <v>5</v>
      </c>
      <c r="D36" s="135" t="s">
        <v>20</v>
      </c>
      <c r="E36" s="206">
        <v>0</v>
      </c>
      <c r="F36" s="32" t="str">
        <f>Classificação!P11</f>
        <v>Atl. De Madrid</v>
      </c>
      <c r="G36" s="205"/>
      <c r="H36" s="205"/>
      <c r="I36" s="32" t="str">
        <f>Classificação!P11</f>
        <v>Atl. De Madrid</v>
      </c>
      <c r="J36" s="206">
        <v>0</v>
      </c>
      <c r="K36" s="135" t="s">
        <v>20</v>
      </c>
      <c r="L36" s="206">
        <v>7</v>
      </c>
      <c r="M36" s="32" t="str">
        <f>Classificação!P31</f>
        <v>B. Leverkusen</v>
      </c>
      <c r="N36" s="205"/>
    </row>
    <row r="37" spans="2:14" ht="12.75" customHeight="1" x14ac:dyDescent="0.2">
      <c r="D37" s="29"/>
      <c r="G37" s="205"/>
      <c r="H37" s="205"/>
      <c r="K37" s="29"/>
      <c r="N37" s="205"/>
    </row>
    <row r="38" spans="2:14" ht="12.75" customHeight="1" x14ac:dyDescent="0.2">
      <c r="B38" s="32" t="str">
        <f>Classificação!P27</f>
        <v>PSG</v>
      </c>
      <c r="C38" s="206">
        <v>1</v>
      </c>
      <c r="D38" s="135" t="s">
        <v>20</v>
      </c>
      <c r="E38" s="206">
        <v>2</v>
      </c>
      <c r="F38" s="32" t="str">
        <f>Classificação!P12</f>
        <v>Juventus</v>
      </c>
      <c r="G38" s="205"/>
      <c r="H38" s="205"/>
      <c r="I38" s="32" t="str">
        <f>Classificação!P12</f>
        <v>Juventus</v>
      </c>
      <c r="J38" s="206">
        <v>3</v>
      </c>
      <c r="K38" s="135" t="s">
        <v>20</v>
      </c>
      <c r="L38" s="206">
        <v>0</v>
      </c>
      <c r="M38" s="32" t="str">
        <f>Classificação!P32</f>
        <v>RB Leipzig</v>
      </c>
      <c r="N38" s="205"/>
    </row>
    <row r="39" spans="2:14" ht="12.75" customHeight="1" x14ac:dyDescent="0.2">
      <c r="D39" s="29"/>
      <c r="G39" s="205"/>
      <c r="H39" s="205"/>
      <c r="K39" s="29"/>
      <c r="N39" s="205"/>
    </row>
    <row r="40" spans="2:14" ht="12.75" customHeight="1" x14ac:dyDescent="0.2">
      <c r="B40" s="32" t="str">
        <f>Classificação!P28</f>
        <v>Borussia</v>
      </c>
      <c r="C40" s="206">
        <v>0</v>
      </c>
      <c r="D40" s="135" t="s">
        <v>20</v>
      </c>
      <c r="E40" s="206">
        <v>1</v>
      </c>
      <c r="F40" s="32" t="str">
        <f>Classificação!P13</f>
        <v>Arsenal</v>
      </c>
      <c r="G40" s="205"/>
      <c r="H40" s="205"/>
      <c r="I40" s="32" t="str">
        <f>Classificação!P13</f>
        <v>Arsenal</v>
      </c>
      <c r="J40" s="206">
        <v>1</v>
      </c>
      <c r="K40" s="135" t="s">
        <v>20</v>
      </c>
      <c r="L40" s="206">
        <v>0</v>
      </c>
      <c r="M40" s="32" t="str">
        <f>Classificação!P33</f>
        <v>Roma</v>
      </c>
      <c r="N40" s="205"/>
    </row>
    <row r="41" spans="2:14" ht="12.75" customHeight="1" x14ac:dyDescent="0.2">
      <c r="D41" s="29"/>
      <c r="G41" s="205"/>
      <c r="H41" s="205"/>
      <c r="K41" s="29"/>
      <c r="N41" s="205"/>
    </row>
    <row r="42" spans="2:14" ht="12.75" customHeight="1" x14ac:dyDescent="0.2">
      <c r="B42" s="32" t="str">
        <f>Classificação!P29</f>
        <v>Tottenham</v>
      </c>
      <c r="C42" s="206">
        <v>0</v>
      </c>
      <c r="D42" s="135" t="s">
        <v>20</v>
      </c>
      <c r="E42" s="206">
        <v>2</v>
      </c>
      <c r="F42" s="32" t="str">
        <f>Classificação!P14</f>
        <v>Real Madrid</v>
      </c>
      <c r="G42" s="205"/>
      <c r="H42" s="205"/>
      <c r="I42" s="32" t="str">
        <f>Classificação!P14</f>
        <v>Real Madrid</v>
      </c>
      <c r="J42" s="206">
        <v>0</v>
      </c>
      <c r="K42" s="135" t="s">
        <v>20</v>
      </c>
      <c r="L42" s="206">
        <v>3</v>
      </c>
      <c r="M42" s="32" t="str">
        <f>Classificação!P24</f>
        <v>Ajax</v>
      </c>
      <c r="N42" s="205"/>
    </row>
    <row r="43" spans="2:14" ht="12.75" customHeight="1" x14ac:dyDescent="0.2">
      <c r="D43" s="29"/>
      <c r="G43" s="205"/>
      <c r="H43" s="205"/>
      <c r="K43" s="29"/>
      <c r="N43" s="205"/>
    </row>
    <row r="44" spans="2:14" ht="12.75" customHeight="1" x14ac:dyDescent="0.2">
      <c r="B44" s="32" t="str">
        <f>Classificação!P30</f>
        <v>Liverpool</v>
      </c>
      <c r="C44" s="206">
        <v>2</v>
      </c>
      <c r="D44" s="135" t="s">
        <v>20</v>
      </c>
      <c r="E44" s="206">
        <v>0</v>
      </c>
      <c r="F44" s="32" t="str">
        <f>Classificação!P15</f>
        <v>Velência</v>
      </c>
      <c r="G44" s="205"/>
      <c r="H44" s="205"/>
      <c r="I44" s="32" t="str">
        <f>Classificação!P15</f>
        <v>Velência</v>
      </c>
      <c r="J44" s="206">
        <v>0</v>
      </c>
      <c r="K44" s="135" t="s">
        <v>20</v>
      </c>
      <c r="L44" s="206">
        <v>2</v>
      </c>
      <c r="M44" s="32" t="str">
        <f>Classificação!P25</f>
        <v>Napoli</v>
      </c>
      <c r="N44" s="205"/>
    </row>
    <row r="45" spans="2:14" ht="12.75" customHeight="1" x14ac:dyDescent="0.2">
      <c r="D45" s="29"/>
      <c r="G45" s="205"/>
      <c r="H45" s="205"/>
      <c r="K45" s="29"/>
      <c r="N45" s="205"/>
    </row>
    <row r="46" spans="2:14" ht="12.75" customHeight="1" x14ac:dyDescent="0.2">
      <c r="B46" s="32" t="str">
        <f>Classificação!P31</f>
        <v>B. Leverkusen</v>
      </c>
      <c r="C46" s="206">
        <v>6</v>
      </c>
      <c r="D46" s="135" t="s">
        <v>20</v>
      </c>
      <c r="E46" s="206">
        <v>0</v>
      </c>
      <c r="F46" s="32" t="str">
        <f>Classificação!P16</f>
        <v>Man. United</v>
      </c>
      <c r="G46" s="205"/>
      <c r="H46" s="205"/>
      <c r="I46" s="32" t="str">
        <f>Classificação!P16</f>
        <v>Man. United</v>
      </c>
      <c r="J46" s="206">
        <v>0</v>
      </c>
      <c r="K46" s="135" t="s">
        <v>20</v>
      </c>
      <c r="L46" s="206">
        <v>6</v>
      </c>
      <c r="M46" s="32" t="str">
        <f>Classificação!P26</f>
        <v>Barcelona</v>
      </c>
      <c r="N46" s="205"/>
    </row>
    <row r="47" spans="2:14" ht="12.75" customHeight="1" x14ac:dyDescent="0.2">
      <c r="D47" s="29"/>
      <c r="G47" s="205"/>
      <c r="H47" s="205"/>
      <c r="K47" s="29"/>
      <c r="N47" s="205"/>
    </row>
    <row r="48" spans="2:14" ht="12.75" customHeight="1" x14ac:dyDescent="0.2">
      <c r="B48" s="32" t="str">
        <f>Classificação!P32</f>
        <v>RB Leipzig</v>
      </c>
      <c r="C48" s="206">
        <v>1</v>
      </c>
      <c r="D48" s="135" t="s">
        <v>20</v>
      </c>
      <c r="E48" s="206">
        <v>2</v>
      </c>
      <c r="F48" s="32" t="str">
        <f>Classificação!P17</f>
        <v>B. München</v>
      </c>
      <c r="G48" s="205"/>
      <c r="H48" s="205"/>
      <c r="I48" s="32" t="str">
        <f>Classificação!P17</f>
        <v>B. München</v>
      </c>
      <c r="J48" s="206">
        <v>3</v>
      </c>
      <c r="K48" s="135" t="s">
        <v>20</v>
      </c>
      <c r="L48" s="206">
        <v>2</v>
      </c>
      <c r="M48" s="32" t="str">
        <f>Classificação!P27</f>
        <v>PSG</v>
      </c>
      <c r="N48" s="205"/>
    </row>
    <row r="49" spans="2:14" ht="12.75" customHeight="1" x14ac:dyDescent="0.2">
      <c r="D49" s="29"/>
      <c r="G49" s="205"/>
      <c r="H49" s="205"/>
      <c r="K49" s="29"/>
      <c r="N49" s="205"/>
    </row>
    <row r="50" spans="2:14" ht="12.75" customHeight="1" x14ac:dyDescent="0.2">
      <c r="B50" s="32" t="str">
        <f>Classificação!P33</f>
        <v>Roma</v>
      </c>
      <c r="C50" s="206">
        <v>0</v>
      </c>
      <c r="D50" s="135" t="s">
        <v>20</v>
      </c>
      <c r="E50" s="206">
        <v>2</v>
      </c>
      <c r="F50" s="32" t="str">
        <f>Classificação!P18</f>
        <v>Man. City</v>
      </c>
      <c r="G50" s="205"/>
      <c r="H50" s="205"/>
      <c r="I50" s="32" t="str">
        <f>Classificação!P18</f>
        <v>Man. City</v>
      </c>
      <c r="J50" s="206">
        <v>3</v>
      </c>
      <c r="K50" s="135" t="s">
        <v>20</v>
      </c>
      <c r="L50" s="206">
        <v>2</v>
      </c>
      <c r="M50" s="32" t="str">
        <f>Classificação!P28</f>
        <v>Borussia</v>
      </c>
      <c r="N50" s="205"/>
    </row>
    <row r="51" spans="2:14" ht="12.75" customHeight="1" x14ac:dyDescent="0.2">
      <c r="D51" s="29"/>
      <c r="G51" s="205"/>
      <c r="H51" s="205"/>
      <c r="K51" s="29"/>
      <c r="N51" s="205"/>
    </row>
    <row r="52" spans="2:14" ht="12.75" customHeight="1" x14ac:dyDescent="0.2">
      <c r="B52" s="32" t="str">
        <f>Classificação!P24</f>
        <v>Ajax</v>
      </c>
      <c r="C52" s="206">
        <v>2</v>
      </c>
      <c r="D52" s="135" t="s">
        <v>20</v>
      </c>
      <c r="E52" s="206">
        <v>0</v>
      </c>
      <c r="F52" s="32" t="str">
        <f>Classificação!P19</f>
        <v>Chelsea</v>
      </c>
      <c r="G52" s="205"/>
      <c r="H52" s="205"/>
      <c r="I52" s="32" t="str">
        <f>Classificação!P19</f>
        <v>Chelsea</v>
      </c>
      <c r="J52" s="206">
        <v>1</v>
      </c>
      <c r="K52" s="135" t="s">
        <v>20</v>
      </c>
      <c r="L52" s="206">
        <v>1</v>
      </c>
      <c r="M52" s="32" t="str">
        <f>Classificação!P29</f>
        <v>Tottenham</v>
      </c>
      <c r="N52" s="205"/>
    </row>
    <row r="53" spans="2:14" ht="12.75" customHeight="1" x14ac:dyDescent="0.2">
      <c r="B53" s="205"/>
      <c r="C53" s="205"/>
      <c r="D53" s="205"/>
      <c r="E53" s="205"/>
      <c r="F53" s="205"/>
      <c r="G53" s="205"/>
      <c r="H53" s="205"/>
      <c r="I53" s="205"/>
      <c r="J53" s="205"/>
      <c r="K53" s="205"/>
      <c r="L53" s="205"/>
      <c r="M53" s="205"/>
      <c r="N53" s="205"/>
    </row>
    <row r="54" spans="2:14" ht="12.75" customHeight="1" x14ac:dyDescent="0.2">
      <c r="B54" s="100"/>
      <c r="C54" s="205"/>
      <c r="D54" s="205"/>
      <c r="E54" s="205"/>
      <c r="F54" s="205"/>
      <c r="G54" s="205"/>
      <c r="H54" s="205"/>
      <c r="I54" s="100"/>
      <c r="J54" s="205"/>
      <c r="K54" s="205"/>
      <c r="L54" s="205"/>
      <c r="M54" s="205"/>
      <c r="N54" s="205"/>
    </row>
    <row r="55" spans="2:14" ht="12.75" customHeight="1" x14ac:dyDescent="0.2">
      <c r="B55" s="205"/>
      <c r="C55" s="205"/>
      <c r="D55" s="205"/>
      <c r="E55" s="205"/>
      <c r="F55" s="205"/>
      <c r="G55" s="205"/>
      <c r="H55" s="205"/>
      <c r="I55" s="205"/>
      <c r="J55" s="205"/>
      <c r="K55" s="205"/>
      <c r="L55" s="205"/>
      <c r="M55" s="205"/>
      <c r="N55" s="205"/>
    </row>
    <row r="56" spans="2:14" ht="12.75" customHeight="1" x14ac:dyDescent="0.2">
      <c r="B56" s="30" t="s">
        <v>23</v>
      </c>
      <c r="G56" s="205"/>
      <c r="H56" s="205"/>
      <c r="I56" s="130" t="s">
        <v>28</v>
      </c>
      <c r="K56" s="31"/>
      <c r="N56" s="205"/>
    </row>
    <row r="57" spans="2:14" ht="12.75" customHeight="1" x14ac:dyDescent="0.2">
      <c r="G57" s="205"/>
      <c r="H57" s="205"/>
      <c r="K57" s="31"/>
      <c r="N57" s="205"/>
    </row>
    <row r="58" spans="2:14" ht="12.75" customHeight="1" x14ac:dyDescent="0.2">
      <c r="G58" s="205"/>
      <c r="H58" s="205"/>
      <c r="K58" s="31"/>
      <c r="N58" s="205"/>
    </row>
    <row r="59" spans="2:14" ht="12.75" customHeight="1" x14ac:dyDescent="0.2">
      <c r="B59" s="32" t="str">
        <f>Classificação!P10</f>
        <v>Internazionale</v>
      </c>
      <c r="C59" s="206">
        <v>1</v>
      </c>
      <c r="D59" s="135" t="s">
        <v>20</v>
      </c>
      <c r="E59" s="206">
        <v>1</v>
      </c>
      <c r="F59" s="32" t="str">
        <f>Classificação!P26</f>
        <v>Barcelona</v>
      </c>
      <c r="G59" s="205"/>
      <c r="H59" s="205"/>
      <c r="I59" s="32" t="str">
        <f>Classificação!P31</f>
        <v>B. Leverkusen</v>
      </c>
      <c r="J59" s="206">
        <v>3</v>
      </c>
      <c r="K59" s="135" t="s">
        <v>20</v>
      </c>
      <c r="L59" s="206">
        <v>3</v>
      </c>
      <c r="M59" s="32" t="str">
        <f>Classificação!P10</f>
        <v>Internazionale</v>
      </c>
      <c r="N59" s="205"/>
    </row>
    <row r="60" spans="2:14" ht="12.75" customHeight="1" x14ac:dyDescent="0.2">
      <c r="D60" s="29"/>
      <c r="G60" s="205"/>
      <c r="H60" s="205"/>
      <c r="K60" s="29"/>
      <c r="N60" s="205"/>
    </row>
    <row r="61" spans="2:14" ht="12.75" customHeight="1" x14ac:dyDescent="0.2">
      <c r="B61" s="32" t="str">
        <f>Classificação!P11</f>
        <v>Atl. De Madrid</v>
      </c>
      <c r="C61" s="206">
        <v>0</v>
      </c>
      <c r="D61" s="135" t="s">
        <v>20</v>
      </c>
      <c r="E61" s="206">
        <v>9</v>
      </c>
      <c r="F61" s="32" t="str">
        <f>Classificação!P27</f>
        <v>PSG</v>
      </c>
      <c r="G61" s="205"/>
      <c r="H61" s="205"/>
      <c r="I61" s="32" t="str">
        <f>Classificação!P32</f>
        <v>RB Leipzig</v>
      </c>
      <c r="J61" s="206">
        <v>1</v>
      </c>
      <c r="K61" s="135" t="s">
        <v>20</v>
      </c>
      <c r="L61" s="206">
        <v>1</v>
      </c>
      <c r="M61" s="32" t="str">
        <f>Classificação!P11</f>
        <v>Atl. De Madrid</v>
      </c>
      <c r="N61" s="205"/>
    </row>
    <row r="62" spans="2:14" ht="12.75" customHeight="1" x14ac:dyDescent="0.2">
      <c r="D62" s="29"/>
      <c r="G62" s="205"/>
      <c r="H62" s="205"/>
      <c r="K62" s="29"/>
      <c r="N62" s="205"/>
    </row>
    <row r="63" spans="2:14" ht="12.75" customHeight="1" x14ac:dyDescent="0.2">
      <c r="B63" s="32" t="str">
        <f>Classificação!P12</f>
        <v>Juventus</v>
      </c>
      <c r="C63" s="206">
        <v>4</v>
      </c>
      <c r="D63" s="135" t="s">
        <v>20</v>
      </c>
      <c r="E63" s="206">
        <v>0</v>
      </c>
      <c r="F63" s="32" t="str">
        <f>Classificação!P28</f>
        <v>Borussia</v>
      </c>
      <c r="G63" s="205"/>
      <c r="H63" s="205"/>
      <c r="I63" s="32" t="str">
        <f>Classificação!P33</f>
        <v>Roma</v>
      </c>
      <c r="J63" s="206">
        <v>0</v>
      </c>
      <c r="K63" s="135" t="s">
        <v>20</v>
      </c>
      <c r="L63" s="206">
        <v>8</v>
      </c>
      <c r="M63" s="32" t="str">
        <f>Classificação!P12</f>
        <v>Juventus</v>
      </c>
      <c r="N63" s="205"/>
    </row>
    <row r="64" spans="2:14" ht="12.75" customHeight="1" x14ac:dyDescent="0.2">
      <c r="D64" s="29"/>
      <c r="G64" s="205"/>
      <c r="H64" s="205"/>
      <c r="K64" s="29"/>
      <c r="N64" s="205"/>
    </row>
    <row r="65" spans="2:14" ht="12.75" customHeight="1" x14ac:dyDescent="0.2">
      <c r="B65" s="32" t="str">
        <f>Classificação!P13</f>
        <v>Arsenal</v>
      </c>
      <c r="C65" s="206">
        <v>1</v>
      </c>
      <c r="D65" s="135" t="s">
        <v>20</v>
      </c>
      <c r="E65" s="206">
        <v>0</v>
      </c>
      <c r="F65" s="32" t="str">
        <f>Classificação!P29</f>
        <v>Tottenham</v>
      </c>
      <c r="G65" s="205"/>
      <c r="H65" s="205"/>
      <c r="I65" s="32" t="str">
        <f>Classificação!P24</f>
        <v>Ajax</v>
      </c>
      <c r="J65" s="206">
        <v>2</v>
      </c>
      <c r="K65" s="135" t="s">
        <v>20</v>
      </c>
      <c r="L65" s="206">
        <v>1</v>
      </c>
      <c r="M65" s="32" t="str">
        <f>Classificação!P13</f>
        <v>Arsenal</v>
      </c>
      <c r="N65" s="205"/>
    </row>
    <row r="66" spans="2:14" ht="12.75" customHeight="1" x14ac:dyDescent="0.2">
      <c r="D66" s="29"/>
      <c r="G66" s="205"/>
      <c r="H66" s="205"/>
      <c r="K66" s="29"/>
      <c r="N66" s="205"/>
    </row>
    <row r="67" spans="2:14" ht="12.75" customHeight="1" x14ac:dyDescent="0.2">
      <c r="B67" s="32" t="str">
        <f>Classificação!P14</f>
        <v>Real Madrid</v>
      </c>
      <c r="C67" s="206">
        <v>0</v>
      </c>
      <c r="D67" s="135" t="s">
        <v>20</v>
      </c>
      <c r="E67" s="206">
        <v>1</v>
      </c>
      <c r="F67" s="32" t="str">
        <f>Classificação!P30</f>
        <v>Liverpool</v>
      </c>
      <c r="G67" s="205"/>
      <c r="H67" s="205"/>
      <c r="I67" s="32" t="str">
        <f>Classificação!P25</f>
        <v>Napoli</v>
      </c>
      <c r="J67" s="206">
        <v>0</v>
      </c>
      <c r="K67" s="135" t="s">
        <v>20</v>
      </c>
      <c r="L67" s="206">
        <v>4</v>
      </c>
      <c r="M67" s="32" t="str">
        <f>Classificação!P14</f>
        <v>Real Madrid</v>
      </c>
      <c r="N67" s="205"/>
    </row>
    <row r="68" spans="2:14" ht="12.75" customHeight="1" x14ac:dyDescent="0.2">
      <c r="D68" s="29"/>
      <c r="G68" s="205"/>
      <c r="H68" s="205"/>
      <c r="K68" s="29"/>
      <c r="N68" s="205"/>
    </row>
    <row r="69" spans="2:14" ht="12.75" customHeight="1" x14ac:dyDescent="0.2">
      <c r="B69" s="32" t="str">
        <f>Classificação!P15</f>
        <v>Velência</v>
      </c>
      <c r="C69" s="206">
        <v>1</v>
      </c>
      <c r="D69" s="135" t="s">
        <v>20</v>
      </c>
      <c r="E69" s="206">
        <v>4</v>
      </c>
      <c r="F69" s="32" t="str">
        <f>Classificação!P31</f>
        <v>B. Leverkusen</v>
      </c>
      <c r="G69" s="205"/>
      <c r="H69" s="205"/>
      <c r="I69" s="32" t="str">
        <f>Classificação!P26</f>
        <v>Barcelona</v>
      </c>
      <c r="J69" s="206">
        <v>2</v>
      </c>
      <c r="K69" s="135" t="s">
        <v>20</v>
      </c>
      <c r="L69" s="206">
        <v>1</v>
      </c>
      <c r="M69" s="32" t="str">
        <f>Classificação!P15</f>
        <v>Velência</v>
      </c>
      <c r="N69" s="205"/>
    </row>
    <row r="70" spans="2:14" ht="12.75" customHeight="1" x14ac:dyDescent="0.2">
      <c r="D70" s="29"/>
      <c r="G70" s="205"/>
      <c r="H70" s="205"/>
      <c r="K70" s="29"/>
      <c r="N70" s="205"/>
    </row>
    <row r="71" spans="2:14" ht="12.75" customHeight="1" x14ac:dyDescent="0.2">
      <c r="B71" s="32" t="str">
        <f>Classificação!P16</f>
        <v>Man. United</v>
      </c>
      <c r="C71" s="206">
        <v>0</v>
      </c>
      <c r="D71" s="135" t="s">
        <v>20</v>
      </c>
      <c r="E71" s="206">
        <v>2</v>
      </c>
      <c r="F71" s="32" t="str">
        <f>Classificação!P32</f>
        <v>RB Leipzig</v>
      </c>
      <c r="G71" s="205"/>
      <c r="H71" s="205"/>
      <c r="I71" s="32" t="str">
        <f>Classificação!P27</f>
        <v>PSG</v>
      </c>
      <c r="J71" s="206">
        <v>7</v>
      </c>
      <c r="K71" s="135" t="s">
        <v>20</v>
      </c>
      <c r="L71" s="206">
        <v>3</v>
      </c>
      <c r="M71" s="32" t="str">
        <f>Classificação!P16</f>
        <v>Man. United</v>
      </c>
      <c r="N71" s="205"/>
    </row>
    <row r="72" spans="2:14" ht="12.75" customHeight="1" x14ac:dyDescent="0.2">
      <c r="D72" s="29"/>
      <c r="G72" s="205"/>
      <c r="H72" s="205"/>
      <c r="K72" s="29"/>
      <c r="N72" s="205"/>
    </row>
    <row r="73" spans="2:14" ht="12.75" customHeight="1" x14ac:dyDescent="0.2">
      <c r="B73" s="32" t="str">
        <f>Classificação!P17</f>
        <v>B. München</v>
      </c>
      <c r="C73" s="206">
        <v>1</v>
      </c>
      <c r="D73" s="135" t="s">
        <v>20</v>
      </c>
      <c r="E73" s="206">
        <v>1</v>
      </c>
      <c r="F73" s="32" t="str">
        <f>Classificação!P33</f>
        <v>Roma</v>
      </c>
      <c r="G73" s="205"/>
      <c r="H73" s="205"/>
      <c r="I73" s="32" t="str">
        <f>Classificação!P28</f>
        <v>Borussia</v>
      </c>
      <c r="J73" s="206">
        <v>1</v>
      </c>
      <c r="K73" s="135" t="s">
        <v>20</v>
      </c>
      <c r="L73" s="206">
        <v>2</v>
      </c>
      <c r="M73" s="32" t="str">
        <f>Classificação!P17</f>
        <v>B. München</v>
      </c>
      <c r="N73" s="205"/>
    </row>
    <row r="74" spans="2:14" ht="12.75" customHeight="1" x14ac:dyDescent="0.2">
      <c r="D74" s="29"/>
      <c r="G74" s="205"/>
      <c r="H74" s="205"/>
      <c r="K74" s="29"/>
      <c r="N74" s="205"/>
    </row>
    <row r="75" spans="2:14" ht="12.75" customHeight="1" x14ac:dyDescent="0.2">
      <c r="B75" s="32" t="str">
        <f>Classificação!P18</f>
        <v>Man. City</v>
      </c>
      <c r="C75" s="206">
        <v>2</v>
      </c>
      <c r="D75" s="135" t="s">
        <v>20</v>
      </c>
      <c r="E75" s="206">
        <v>2</v>
      </c>
      <c r="F75" s="32" t="str">
        <f>Classificação!P24</f>
        <v>Ajax</v>
      </c>
      <c r="G75" s="205"/>
      <c r="H75" s="205"/>
      <c r="I75" s="32" t="str">
        <f>Classificação!P29</f>
        <v>Tottenham</v>
      </c>
      <c r="J75" s="206">
        <v>2</v>
      </c>
      <c r="K75" s="135" t="s">
        <v>20</v>
      </c>
      <c r="L75" s="206">
        <v>4</v>
      </c>
      <c r="M75" s="32" t="str">
        <f>Classificação!P18</f>
        <v>Man. City</v>
      </c>
      <c r="N75" s="205"/>
    </row>
    <row r="76" spans="2:14" ht="12.75" customHeight="1" x14ac:dyDescent="0.2">
      <c r="D76" s="29"/>
      <c r="G76" s="205"/>
      <c r="H76" s="205"/>
      <c r="K76" s="29"/>
      <c r="N76" s="205"/>
    </row>
    <row r="77" spans="2:14" ht="12.75" customHeight="1" x14ac:dyDescent="0.2">
      <c r="B77" s="32" t="str">
        <f>Classificação!P19</f>
        <v>Chelsea</v>
      </c>
      <c r="C77" s="206">
        <v>1</v>
      </c>
      <c r="D77" s="135" t="s">
        <v>20</v>
      </c>
      <c r="E77" s="206">
        <v>3</v>
      </c>
      <c r="F77" s="32" t="str">
        <f>Classificação!P25</f>
        <v>Napoli</v>
      </c>
      <c r="G77" s="205"/>
      <c r="H77" s="205"/>
      <c r="I77" s="32" t="str">
        <f>Classificação!P30</f>
        <v>Liverpool</v>
      </c>
      <c r="J77" s="206">
        <v>3</v>
      </c>
      <c r="K77" s="135" t="s">
        <v>20</v>
      </c>
      <c r="L77" s="206">
        <v>0</v>
      </c>
      <c r="M77" s="32" t="str">
        <f>Classificação!P19</f>
        <v>Chelsea</v>
      </c>
      <c r="N77" s="205"/>
    </row>
    <row r="78" spans="2:14" ht="12.75" customHeight="1" x14ac:dyDescent="0.2">
      <c r="B78" s="100"/>
      <c r="C78" s="205"/>
      <c r="D78" s="205"/>
      <c r="E78" s="205"/>
      <c r="F78" s="205"/>
      <c r="G78" s="205"/>
      <c r="H78" s="205"/>
      <c r="I78" s="100"/>
      <c r="J78" s="205"/>
      <c r="K78" s="205"/>
      <c r="L78" s="205"/>
      <c r="M78" s="205"/>
      <c r="N78" s="205"/>
    </row>
    <row r="79" spans="2:14" ht="12.75" customHeight="1" x14ac:dyDescent="0.2">
      <c r="B79" s="205"/>
      <c r="C79" s="205"/>
      <c r="D79" s="205"/>
      <c r="E79" s="205"/>
      <c r="F79" s="205"/>
      <c r="G79" s="205"/>
      <c r="H79" s="205"/>
      <c r="I79" s="205"/>
      <c r="J79" s="205"/>
      <c r="K79" s="205"/>
      <c r="L79" s="205"/>
      <c r="M79" s="205"/>
      <c r="N79" s="205"/>
    </row>
    <row r="80" spans="2:14" ht="12.75" customHeight="1" x14ac:dyDescent="0.2">
      <c r="B80" s="205"/>
      <c r="C80" s="205"/>
      <c r="D80" s="205"/>
      <c r="E80" s="205"/>
      <c r="F80" s="205"/>
      <c r="G80" s="205"/>
      <c r="H80" s="205"/>
      <c r="I80" s="205"/>
      <c r="J80" s="205"/>
      <c r="K80" s="205"/>
      <c r="L80" s="205"/>
      <c r="M80" s="205"/>
      <c r="N80" s="205"/>
    </row>
    <row r="81" spans="2:14" ht="12.75" customHeight="1" x14ac:dyDescent="0.2">
      <c r="B81" s="126" t="s">
        <v>24</v>
      </c>
      <c r="G81" s="205"/>
      <c r="H81" s="205"/>
      <c r="I81" s="131" t="s">
        <v>29</v>
      </c>
      <c r="K81" s="31"/>
      <c r="N81" s="205"/>
    </row>
    <row r="82" spans="2:14" ht="12.75" customHeight="1" x14ac:dyDescent="0.2">
      <c r="G82" s="205"/>
      <c r="H82" s="205"/>
      <c r="K82" s="31"/>
      <c r="N82" s="205"/>
    </row>
    <row r="83" spans="2:14" ht="12.75" customHeight="1" x14ac:dyDescent="0.2">
      <c r="G83" s="205"/>
      <c r="H83" s="205"/>
      <c r="K83" s="31"/>
      <c r="N83" s="205"/>
    </row>
    <row r="84" spans="2:14" ht="12.75" customHeight="1" x14ac:dyDescent="0.2">
      <c r="B84" s="32" t="str">
        <f>Classificação!P27</f>
        <v>PSG</v>
      </c>
      <c r="C84" s="206">
        <v>2</v>
      </c>
      <c r="D84" s="135" t="s">
        <v>20</v>
      </c>
      <c r="E84" s="206">
        <v>1</v>
      </c>
      <c r="F84" s="32" t="str">
        <f>Classificação!P10</f>
        <v>Internazionale</v>
      </c>
      <c r="G84" s="205"/>
      <c r="H84" s="205"/>
      <c r="I84" s="32" t="str">
        <f>Classificação!P10</f>
        <v>Internazionale</v>
      </c>
      <c r="J84" s="206">
        <v>1</v>
      </c>
      <c r="K84" s="135" t="s">
        <v>20</v>
      </c>
      <c r="L84" s="206">
        <v>0</v>
      </c>
      <c r="M84" s="32" t="str">
        <f>Classificação!P32</f>
        <v>RB Leipzig</v>
      </c>
      <c r="N84" s="205"/>
    </row>
    <row r="85" spans="2:14" ht="12.75" customHeight="1" x14ac:dyDescent="0.2">
      <c r="D85" s="29"/>
      <c r="G85" s="205"/>
      <c r="H85" s="205"/>
      <c r="K85" s="29"/>
      <c r="N85" s="205"/>
    </row>
    <row r="86" spans="2:14" ht="12.75" customHeight="1" x14ac:dyDescent="0.2">
      <c r="B86" s="32" t="str">
        <f>Classificação!P28</f>
        <v>Borussia</v>
      </c>
      <c r="C86" s="206">
        <v>3</v>
      </c>
      <c r="D86" s="135" t="s">
        <v>20</v>
      </c>
      <c r="E86" s="206">
        <v>1</v>
      </c>
      <c r="F86" s="32" t="str">
        <f>Classificação!P11</f>
        <v>Atl. De Madrid</v>
      </c>
      <c r="G86" s="205"/>
      <c r="H86" s="205"/>
      <c r="I86" s="32" t="str">
        <f>Classificação!P11</f>
        <v>Atl. De Madrid</v>
      </c>
      <c r="J86" s="206">
        <v>3</v>
      </c>
      <c r="K86" s="135" t="s">
        <v>20</v>
      </c>
      <c r="L86" s="206">
        <v>2</v>
      </c>
      <c r="M86" s="32" t="str">
        <f>Classificação!P33</f>
        <v>Roma</v>
      </c>
      <c r="N86" s="205"/>
    </row>
    <row r="87" spans="2:14" ht="12.75" customHeight="1" x14ac:dyDescent="0.2">
      <c r="D87" s="29"/>
      <c r="G87" s="205"/>
      <c r="H87" s="205"/>
      <c r="K87" s="29"/>
      <c r="N87" s="205"/>
    </row>
    <row r="88" spans="2:14" ht="12.75" customHeight="1" x14ac:dyDescent="0.2">
      <c r="B88" s="32" t="str">
        <f>Classificação!P29</f>
        <v>Tottenham</v>
      </c>
      <c r="C88" s="206">
        <v>1</v>
      </c>
      <c r="D88" s="135" t="s">
        <v>20</v>
      </c>
      <c r="E88" s="206">
        <v>2</v>
      </c>
      <c r="F88" s="32" t="str">
        <f>Classificação!P12</f>
        <v>Juventus</v>
      </c>
      <c r="G88" s="205"/>
      <c r="H88" s="205"/>
      <c r="I88" s="32" t="str">
        <f>Classificação!P12</f>
        <v>Juventus</v>
      </c>
      <c r="J88" s="206">
        <v>3</v>
      </c>
      <c r="K88" s="135" t="s">
        <v>20</v>
      </c>
      <c r="L88" s="206">
        <v>0</v>
      </c>
      <c r="M88" s="32" t="str">
        <f>Classificação!P24</f>
        <v>Ajax</v>
      </c>
      <c r="N88" s="205"/>
    </row>
    <row r="89" spans="2:14" ht="12.75" customHeight="1" x14ac:dyDescent="0.2">
      <c r="D89" s="29"/>
      <c r="G89" s="205"/>
      <c r="H89" s="205"/>
      <c r="K89" s="29"/>
      <c r="N89" s="205"/>
    </row>
    <row r="90" spans="2:14" ht="12.75" customHeight="1" x14ac:dyDescent="0.2">
      <c r="B90" s="32" t="str">
        <f>Classificação!P30</f>
        <v>Liverpool</v>
      </c>
      <c r="C90" s="206">
        <v>2</v>
      </c>
      <c r="D90" s="135" t="s">
        <v>20</v>
      </c>
      <c r="E90" s="206">
        <v>1</v>
      </c>
      <c r="F90" s="32" t="str">
        <f>Classificação!P13</f>
        <v>Arsenal</v>
      </c>
      <c r="G90" s="205"/>
      <c r="H90" s="205"/>
      <c r="I90" s="32" t="str">
        <f>Classificação!P13</f>
        <v>Arsenal</v>
      </c>
      <c r="J90" s="206">
        <v>2</v>
      </c>
      <c r="K90" s="135" t="s">
        <v>20</v>
      </c>
      <c r="L90" s="206">
        <v>1</v>
      </c>
      <c r="M90" s="32" t="str">
        <f>Classificação!P25</f>
        <v>Napoli</v>
      </c>
      <c r="N90" s="205"/>
    </row>
    <row r="91" spans="2:14" ht="12.75" customHeight="1" x14ac:dyDescent="0.2">
      <c r="D91" s="29"/>
      <c r="G91" s="205"/>
      <c r="H91" s="205"/>
      <c r="K91" s="29"/>
      <c r="N91" s="205"/>
    </row>
    <row r="92" spans="2:14" ht="12.75" customHeight="1" x14ac:dyDescent="0.2">
      <c r="B92" s="32" t="str">
        <f>Classificação!P31</f>
        <v>B. Leverkusen</v>
      </c>
      <c r="C92" s="206">
        <v>1</v>
      </c>
      <c r="D92" s="135" t="s">
        <v>20</v>
      </c>
      <c r="E92" s="206">
        <v>2</v>
      </c>
      <c r="F92" s="32" t="str">
        <f>Classificação!P14</f>
        <v>Real Madrid</v>
      </c>
      <c r="G92" s="205"/>
      <c r="H92" s="205"/>
      <c r="I92" s="32" t="str">
        <f>Classificação!P14</f>
        <v>Real Madrid</v>
      </c>
      <c r="J92" s="206">
        <v>4</v>
      </c>
      <c r="K92" s="135" t="s">
        <v>20</v>
      </c>
      <c r="L92" s="206">
        <v>0</v>
      </c>
      <c r="M92" s="32" t="str">
        <f>Classificação!P26</f>
        <v>Barcelona</v>
      </c>
      <c r="N92" s="205"/>
    </row>
    <row r="93" spans="2:14" ht="12.75" customHeight="1" x14ac:dyDescent="0.2">
      <c r="D93" s="29"/>
      <c r="G93" s="205"/>
      <c r="H93" s="205"/>
      <c r="K93" s="29"/>
      <c r="N93" s="205"/>
    </row>
    <row r="94" spans="2:14" ht="12.75" customHeight="1" x14ac:dyDescent="0.2">
      <c r="B94" s="32" t="str">
        <f>Classificação!P32</f>
        <v>RB Leipzig</v>
      </c>
      <c r="C94" s="206">
        <v>3</v>
      </c>
      <c r="D94" s="135" t="s">
        <v>20</v>
      </c>
      <c r="E94" s="206">
        <v>1</v>
      </c>
      <c r="F94" s="32" t="str">
        <f>Classificação!P15</f>
        <v>Velência</v>
      </c>
      <c r="G94" s="205"/>
      <c r="H94" s="205"/>
      <c r="I94" s="32" t="str">
        <f>Classificação!P15</f>
        <v>Velência</v>
      </c>
      <c r="J94" s="206">
        <v>0</v>
      </c>
      <c r="K94" s="135" t="s">
        <v>20</v>
      </c>
      <c r="L94" s="206">
        <v>2</v>
      </c>
      <c r="M94" s="32" t="str">
        <f>Classificação!P27</f>
        <v>PSG</v>
      </c>
      <c r="N94" s="205"/>
    </row>
    <row r="95" spans="2:14" ht="12.75" customHeight="1" x14ac:dyDescent="0.2">
      <c r="D95" s="29"/>
      <c r="G95" s="205"/>
      <c r="H95" s="205"/>
      <c r="K95" s="29"/>
      <c r="N95" s="205"/>
    </row>
    <row r="96" spans="2:14" ht="12.75" customHeight="1" x14ac:dyDescent="0.2">
      <c r="B96" s="32" t="str">
        <f>Classificação!P33</f>
        <v>Roma</v>
      </c>
      <c r="C96" s="206">
        <v>3</v>
      </c>
      <c r="D96" s="135" t="s">
        <v>20</v>
      </c>
      <c r="E96" s="206">
        <v>3</v>
      </c>
      <c r="F96" s="32" t="str">
        <f>Classificação!P16</f>
        <v>Man. United</v>
      </c>
      <c r="G96" s="205"/>
      <c r="H96" s="205"/>
      <c r="I96" s="32" t="str">
        <f>Classificação!P16</f>
        <v>Man. United</v>
      </c>
      <c r="J96" s="206">
        <v>2</v>
      </c>
      <c r="K96" s="135" t="s">
        <v>20</v>
      </c>
      <c r="L96" s="206">
        <v>2</v>
      </c>
      <c r="M96" s="32" t="str">
        <f>Classificação!P28</f>
        <v>Borussia</v>
      </c>
      <c r="N96" s="205"/>
    </row>
    <row r="97" spans="2:14" ht="12.75" customHeight="1" x14ac:dyDescent="0.2">
      <c r="D97" s="29"/>
      <c r="G97" s="205"/>
      <c r="H97" s="205"/>
      <c r="K97" s="29"/>
      <c r="N97" s="205"/>
    </row>
    <row r="98" spans="2:14" ht="12.75" customHeight="1" x14ac:dyDescent="0.2">
      <c r="B98" s="32" t="str">
        <f>Classificação!P24</f>
        <v>Ajax</v>
      </c>
      <c r="C98" s="206">
        <v>2</v>
      </c>
      <c r="D98" s="135" t="s">
        <v>20</v>
      </c>
      <c r="E98" s="206">
        <v>0</v>
      </c>
      <c r="F98" s="32" t="str">
        <f>Classificação!P17</f>
        <v>B. München</v>
      </c>
      <c r="G98" s="205"/>
      <c r="H98" s="205"/>
      <c r="I98" s="32" t="str">
        <f>Classificação!P17</f>
        <v>B. München</v>
      </c>
      <c r="J98" s="206">
        <v>5</v>
      </c>
      <c r="K98" s="135" t="s">
        <v>20</v>
      </c>
      <c r="L98" s="206">
        <v>1</v>
      </c>
      <c r="M98" s="32" t="str">
        <f>Classificação!P29</f>
        <v>Tottenham</v>
      </c>
      <c r="N98" s="205"/>
    </row>
    <row r="99" spans="2:14" ht="12.75" customHeight="1" x14ac:dyDescent="0.2">
      <c r="D99" s="29"/>
      <c r="G99" s="205"/>
      <c r="H99" s="205"/>
      <c r="K99" s="29"/>
      <c r="N99" s="205"/>
    </row>
    <row r="100" spans="2:14" ht="12.75" customHeight="1" x14ac:dyDescent="0.2">
      <c r="B100" s="32" t="str">
        <f>Classificação!P25</f>
        <v>Napoli</v>
      </c>
      <c r="C100" s="206">
        <v>1</v>
      </c>
      <c r="D100" s="135" t="s">
        <v>20</v>
      </c>
      <c r="E100" s="206">
        <v>2</v>
      </c>
      <c r="F100" s="32" t="str">
        <f>Classificação!P18</f>
        <v>Man. City</v>
      </c>
      <c r="G100" s="205"/>
      <c r="H100" s="205"/>
      <c r="I100" s="32" t="str">
        <f>Classificação!P18</f>
        <v>Man. City</v>
      </c>
      <c r="J100" s="206">
        <v>0</v>
      </c>
      <c r="K100" s="135" t="s">
        <v>20</v>
      </c>
      <c r="L100" s="206">
        <v>1</v>
      </c>
      <c r="M100" s="32" t="str">
        <f>Classificação!P30</f>
        <v>Liverpool</v>
      </c>
      <c r="N100" s="205"/>
    </row>
    <row r="101" spans="2:14" ht="12.75" customHeight="1" x14ac:dyDescent="0.2">
      <c r="D101" s="29"/>
      <c r="G101" s="205"/>
      <c r="H101" s="205"/>
      <c r="K101" s="29"/>
      <c r="N101" s="205"/>
    </row>
    <row r="102" spans="2:14" ht="12.75" customHeight="1" x14ac:dyDescent="0.2">
      <c r="B102" s="32" t="str">
        <f>Classificação!P26</f>
        <v>Barcelona</v>
      </c>
      <c r="C102" s="206">
        <v>3</v>
      </c>
      <c r="D102" s="135" t="s">
        <v>20</v>
      </c>
      <c r="E102" s="206">
        <v>0</v>
      </c>
      <c r="F102" s="32" t="str">
        <f>Classificação!P19</f>
        <v>Chelsea</v>
      </c>
      <c r="G102" s="205"/>
      <c r="H102" s="205"/>
      <c r="I102" s="32" t="str">
        <f>Classificação!P19</f>
        <v>Chelsea</v>
      </c>
      <c r="J102" s="206">
        <v>0</v>
      </c>
      <c r="K102" s="135" t="s">
        <v>20</v>
      </c>
      <c r="L102" s="206">
        <v>6</v>
      </c>
      <c r="M102" s="32" t="str">
        <f>Classificação!P31</f>
        <v>B. Leverkusen</v>
      </c>
      <c r="N102" s="205"/>
    </row>
    <row r="103" spans="2:14" ht="12.75" customHeight="1" x14ac:dyDescent="0.2">
      <c r="B103" s="205"/>
      <c r="C103" s="205"/>
      <c r="D103" s="205"/>
      <c r="E103" s="205"/>
      <c r="F103" s="205"/>
      <c r="G103" s="205"/>
      <c r="H103" s="205"/>
      <c r="I103" s="205"/>
      <c r="J103" s="205"/>
      <c r="K103" s="205"/>
      <c r="L103" s="205"/>
      <c r="M103" s="205"/>
      <c r="N103" s="205"/>
    </row>
    <row r="104" spans="2:14" ht="12.75" customHeight="1" x14ac:dyDescent="0.2">
      <c r="B104" s="205"/>
      <c r="C104" s="205"/>
      <c r="D104" s="205"/>
      <c r="E104" s="205"/>
      <c r="F104" s="205"/>
      <c r="G104" s="205"/>
      <c r="H104" s="205"/>
      <c r="I104" s="205"/>
      <c r="J104" s="205"/>
      <c r="K104" s="205"/>
      <c r="L104" s="205"/>
      <c r="M104" s="205"/>
      <c r="N104" s="205"/>
    </row>
    <row r="105" spans="2:14" ht="12.75" customHeight="1" x14ac:dyDescent="0.2">
      <c r="B105" s="205"/>
      <c r="C105" s="205"/>
      <c r="D105" s="205"/>
      <c r="E105" s="205"/>
      <c r="F105" s="205"/>
      <c r="G105" s="205"/>
      <c r="H105" s="205"/>
      <c r="I105" s="100"/>
      <c r="J105" s="205"/>
      <c r="K105" s="205"/>
      <c r="L105" s="205"/>
      <c r="M105" s="100"/>
      <c r="N105" s="205"/>
    </row>
    <row r="106" spans="2:14" ht="12.75" customHeight="1" x14ac:dyDescent="0.2">
      <c r="B106" s="127" t="s">
        <v>25</v>
      </c>
      <c r="G106" s="205"/>
      <c r="H106" s="205"/>
      <c r="I106" s="132" t="s">
        <v>67</v>
      </c>
      <c r="K106" s="31"/>
      <c r="N106" s="205"/>
    </row>
    <row r="107" spans="2:14" ht="12.75" customHeight="1" x14ac:dyDescent="0.2">
      <c r="G107" s="205"/>
      <c r="H107" s="205"/>
      <c r="K107" s="31"/>
      <c r="N107" s="205"/>
    </row>
    <row r="108" spans="2:14" ht="12.75" customHeight="1" x14ac:dyDescent="0.2">
      <c r="G108" s="205"/>
      <c r="H108" s="205"/>
      <c r="K108" s="31"/>
      <c r="N108" s="205"/>
    </row>
    <row r="109" spans="2:14" ht="12.75" customHeight="1" x14ac:dyDescent="0.2">
      <c r="B109" s="32" t="str">
        <f>Classificação!P10</f>
        <v>Internazionale</v>
      </c>
      <c r="C109" s="206">
        <v>2</v>
      </c>
      <c r="D109" s="135" t="s">
        <v>20</v>
      </c>
      <c r="E109" s="206">
        <v>0</v>
      </c>
      <c r="F109" s="32" t="str">
        <f>Classificação!P28</f>
        <v>Borussia</v>
      </c>
      <c r="G109" s="205"/>
      <c r="H109" s="205"/>
      <c r="I109" s="32" t="str">
        <f>Classificação!P33</f>
        <v>Roma</v>
      </c>
      <c r="J109" s="206">
        <v>1</v>
      </c>
      <c r="K109" s="135" t="s">
        <v>20</v>
      </c>
      <c r="L109" s="206">
        <v>2</v>
      </c>
      <c r="M109" s="32" t="str">
        <f>Classificação!P10</f>
        <v>Internazionale</v>
      </c>
      <c r="N109" s="205"/>
    </row>
    <row r="110" spans="2:14" ht="12.75" customHeight="1" x14ac:dyDescent="0.2">
      <c r="D110" s="29"/>
      <c r="G110" s="205"/>
      <c r="H110" s="205"/>
      <c r="K110" s="29"/>
      <c r="N110" s="205"/>
    </row>
    <row r="111" spans="2:14" ht="12.75" customHeight="1" x14ac:dyDescent="0.2">
      <c r="B111" s="32" t="str">
        <f>Classificação!P11</f>
        <v>Atl. De Madrid</v>
      </c>
      <c r="C111" s="206">
        <v>1</v>
      </c>
      <c r="D111" s="135" t="s">
        <v>20</v>
      </c>
      <c r="E111" s="206">
        <v>0</v>
      </c>
      <c r="F111" s="32" t="str">
        <f>Classificação!P29</f>
        <v>Tottenham</v>
      </c>
      <c r="G111" s="205"/>
      <c r="H111" s="205"/>
      <c r="I111" s="32" t="str">
        <f>Classificação!P24</f>
        <v>Ajax</v>
      </c>
      <c r="J111" s="206">
        <v>2</v>
      </c>
      <c r="K111" s="135" t="s">
        <v>20</v>
      </c>
      <c r="L111" s="206">
        <v>2</v>
      </c>
      <c r="M111" s="32" t="str">
        <f>Classificação!P11</f>
        <v>Atl. De Madrid</v>
      </c>
      <c r="N111" s="205"/>
    </row>
    <row r="112" spans="2:14" ht="12.75" customHeight="1" x14ac:dyDescent="0.2">
      <c r="D112" s="29"/>
      <c r="G112" s="205"/>
      <c r="H112" s="205"/>
      <c r="K112" s="29"/>
      <c r="N112" s="205"/>
    </row>
    <row r="113" spans="2:28" ht="12.75" customHeight="1" x14ac:dyDescent="0.2">
      <c r="B113" s="32" t="str">
        <f>Classificação!P12</f>
        <v>Juventus</v>
      </c>
      <c r="C113" s="206">
        <v>0</v>
      </c>
      <c r="D113" s="135" t="s">
        <v>20</v>
      </c>
      <c r="E113" s="206">
        <v>2</v>
      </c>
      <c r="F113" s="32" t="str">
        <f>Classificação!P30</f>
        <v>Liverpool</v>
      </c>
      <c r="G113" s="205"/>
      <c r="H113" s="205"/>
      <c r="I113" s="32" t="str">
        <f>Classificação!P25</f>
        <v>Napoli</v>
      </c>
      <c r="J113" s="206">
        <v>1</v>
      </c>
      <c r="K113" s="135" t="s">
        <v>20</v>
      </c>
      <c r="L113" s="206">
        <v>6</v>
      </c>
      <c r="M113" s="32" t="str">
        <f>Classificação!P12</f>
        <v>Juventus</v>
      </c>
      <c r="N113" s="205"/>
    </row>
    <row r="114" spans="2:28" ht="12.75" customHeight="1" x14ac:dyDescent="0.2">
      <c r="D114" s="29"/>
      <c r="G114" s="205"/>
      <c r="H114" s="205"/>
      <c r="K114" s="29"/>
      <c r="N114" s="205"/>
    </row>
    <row r="115" spans="2:28" ht="12.75" customHeight="1" x14ac:dyDescent="0.2">
      <c r="B115" s="32" t="str">
        <f>Classificação!P13</f>
        <v>Arsenal</v>
      </c>
      <c r="C115" s="206">
        <v>0</v>
      </c>
      <c r="D115" s="135" t="s">
        <v>20</v>
      </c>
      <c r="E115" s="206">
        <v>5</v>
      </c>
      <c r="F115" s="32" t="str">
        <f>Classificação!P31</f>
        <v>B. Leverkusen</v>
      </c>
      <c r="G115" s="205"/>
      <c r="H115" s="205"/>
      <c r="I115" s="32" t="str">
        <f>Classificação!P26</f>
        <v>Barcelona</v>
      </c>
      <c r="J115" s="206">
        <v>1</v>
      </c>
      <c r="K115" s="135" t="s">
        <v>20</v>
      </c>
      <c r="L115" s="206">
        <v>0</v>
      </c>
      <c r="M115" s="32" t="str">
        <f>Classificação!P13</f>
        <v>Arsenal</v>
      </c>
      <c r="N115" s="205"/>
    </row>
    <row r="116" spans="2:28" ht="12.75" customHeight="1" x14ac:dyDescent="0.2">
      <c r="D116" s="29"/>
      <c r="G116" s="205"/>
      <c r="H116" s="205"/>
      <c r="K116" s="29"/>
      <c r="N116" s="205"/>
    </row>
    <row r="117" spans="2:28" ht="12.75" customHeight="1" x14ac:dyDescent="0.2">
      <c r="B117" s="32" t="str">
        <f>Classificação!P14</f>
        <v>Real Madrid</v>
      </c>
      <c r="C117" s="206">
        <v>3</v>
      </c>
      <c r="D117" s="135" t="s">
        <v>20</v>
      </c>
      <c r="E117" s="206">
        <v>0</v>
      </c>
      <c r="F117" s="32" t="str">
        <f>Classificação!P32</f>
        <v>RB Leipzig</v>
      </c>
      <c r="G117" s="205"/>
      <c r="H117" s="205"/>
      <c r="I117" s="32" t="str">
        <f>Classificação!P27</f>
        <v>PSG</v>
      </c>
      <c r="J117" s="206">
        <v>1</v>
      </c>
      <c r="K117" s="135" t="s">
        <v>20</v>
      </c>
      <c r="L117" s="206">
        <v>1</v>
      </c>
      <c r="M117" s="32" t="str">
        <f>Classificação!P14</f>
        <v>Real Madrid</v>
      </c>
      <c r="N117" s="205"/>
    </row>
    <row r="118" spans="2:28" ht="12.75" customHeight="1" x14ac:dyDescent="0.2">
      <c r="D118" s="29"/>
      <c r="G118" s="205"/>
      <c r="H118" s="205"/>
      <c r="K118" s="29"/>
      <c r="N118" s="205"/>
    </row>
    <row r="119" spans="2:28" ht="12.75" customHeight="1" x14ac:dyDescent="0.2">
      <c r="B119" s="32" t="str">
        <f>Classificação!P15</f>
        <v>Velência</v>
      </c>
      <c r="C119" s="206">
        <v>2</v>
      </c>
      <c r="D119" s="135" t="s">
        <v>20</v>
      </c>
      <c r="E119" s="206">
        <v>0</v>
      </c>
      <c r="F119" s="32" t="str">
        <f>Classificação!P33</f>
        <v>Roma</v>
      </c>
      <c r="G119" s="205"/>
      <c r="H119" s="205"/>
      <c r="I119" s="32" t="str">
        <f>Classificação!P28</f>
        <v>Borussia</v>
      </c>
      <c r="J119" s="206">
        <v>1</v>
      </c>
      <c r="K119" s="135" t="s">
        <v>20</v>
      </c>
      <c r="L119" s="206">
        <v>1</v>
      </c>
      <c r="M119" s="32" t="str">
        <f>Classificação!P15</f>
        <v>Velência</v>
      </c>
      <c r="N119" s="205"/>
      <c r="R119" s="154"/>
      <c r="S119" s="154"/>
      <c r="T119" s="154"/>
      <c r="U119" s="155"/>
      <c r="V119" s="155"/>
      <c r="W119" s="155"/>
      <c r="X119" s="155"/>
      <c r="Y119" s="155"/>
      <c r="Z119" s="155"/>
      <c r="AA119" s="156"/>
      <c r="AB119" s="156"/>
    </row>
    <row r="120" spans="2:28" ht="12.75" customHeight="1" x14ac:dyDescent="0.2">
      <c r="D120" s="29"/>
      <c r="G120" s="205"/>
      <c r="H120" s="205"/>
      <c r="K120" s="29"/>
      <c r="N120" s="205"/>
      <c r="R120" s="154"/>
      <c r="S120" s="154"/>
      <c r="T120" s="154"/>
      <c r="U120" s="155"/>
      <c r="V120" s="155"/>
      <c r="W120" s="155"/>
      <c r="X120" s="155"/>
      <c r="Y120" s="155"/>
      <c r="Z120" s="155"/>
      <c r="AB120" s="156"/>
    </row>
    <row r="121" spans="2:28" ht="12.75" customHeight="1" x14ac:dyDescent="0.25">
      <c r="B121" s="32" t="str">
        <f>Classificação!P16</f>
        <v>Man. United</v>
      </c>
      <c r="C121" s="206">
        <v>0</v>
      </c>
      <c r="D121" s="135" t="s">
        <v>20</v>
      </c>
      <c r="E121" s="206">
        <v>3</v>
      </c>
      <c r="F121" s="32" t="str">
        <f>Classificação!P24</f>
        <v>Ajax</v>
      </c>
      <c r="G121" s="205"/>
      <c r="H121" s="205"/>
      <c r="I121" s="32" t="str">
        <f>Classificação!P29</f>
        <v>Tottenham</v>
      </c>
      <c r="J121" s="206">
        <v>3</v>
      </c>
      <c r="K121" s="135" t="s">
        <v>20</v>
      </c>
      <c r="L121" s="206">
        <v>1</v>
      </c>
      <c r="M121" s="32" t="str">
        <f>Classificação!P16</f>
        <v>Man. United</v>
      </c>
      <c r="N121" s="205"/>
      <c r="R121" s="243" t="s">
        <v>32</v>
      </c>
      <c r="S121" s="244"/>
      <c r="T121" s="244"/>
      <c r="U121" s="244"/>
      <c r="V121" s="244"/>
      <c r="W121" s="244"/>
      <c r="X121" s="244"/>
      <c r="Y121" s="156"/>
      <c r="Z121" s="156"/>
      <c r="AA121" s="157" t="s">
        <v>31</v>
      </c>
      <c r="AB121" s="156"/>
    </row>
    <row r="122" spans="2:28" ht="12.75" customHeight="1" x14ac:dyDescent="0.2">
      <c r="D122" s="29"/>
      <c r="G122" s="205"/>
      <c r="H122" s="205"/>
      <c r="K122" s="29"/>
      <c r="N122" s="205"/>
      <c r="R122" s="158" t="s">
        <v>0</v>
      </c>
      <c r="S122" s="159" t="s">
        <v>86</v>
      </c>
      <c r="T122" s="159" t="s">
        <v>9</v>
      </c>
      <c r="U122" s="160" t="s">
        <v>19</v>
      </c>
      <c r="V122" s="160"/>
      <c r="W122" s="160" t="s">
        <v>0</v>
      </c>
      <c r="X122" s="161"/>
      <c r="Y122" s="157"/>
      <c r="Z122" s="157"/>
      <c r="AA122" s="157"/>
      <c r="AB122" s="157"/>
    </row>
    <row r="123" spans="2:28" ht="12.75" customHeight="1" x14ac:dyDescent="0.2">
      <c r="B123" s="32" t="str">
        <f>Classificação!P17</f>
        <v>B. München</v>
      </c>
      <c r="C123" s="206">
        <v>2</v>
      </c>
      <c r="D123" s="135" t="s">
        <v>20</v>
      </c>
      <c r="E123" s="206">
        <v>0</v>
      </c>
      <c r="F123" s="32" t="str">
        <f>Classificação!P25</f>
        <v>Napoli</v>
      </c>
      <c r="G123" s="205"/>
      <c r="H123" s="205"/>
      <c r="I123" s="32" t="str">
        <f>Classificação!P30</f>
        <v>Liverpool</v>
      </c>
      <c r="J123" s="206">
        <v>1</v>
      </c>
      <c r="K123" s="135" t="s">
        <v>20</v>
      </c>
      <c r="L123" s="206">
        <v>3</v>
      </c>
      <c r="M123" s="32" t="str">
        <f>Classificação!P17</f>
        <v>B. München</v>
      </c>
      <c r="N123" s="205"/>
      <c r="R123" s="32">
        <v>1</v>
      </c>
      <c r="S123" s="32" t="str">
        <f>Classificação!P10</f>
        <v>Internazionale</v>
      </c>
      <c r="T123" s="248">
        <f>Classificação!AA10</f>
        <v>170554151012</v>
      </c>
      <c r="U123" s="32">
        <f>Classificação!Y10</f>
        <v>1</v>
      </c>
      <c r="V123" s="32"/>
      <c r="W123" s="203">
        <v>1</v>
      </c>
      <c r="X123" s="247">
        <f>LARGE($T$123:$T$132,W123)</f>
        <v>250874331010</v>
      </c>
      <c r="AA123" s="203">
        <v>1</v>
      </c>
      <c r="AB123" s="157">
        <f>MATCH(X123,$T$123:$T$132,0)</f>
        <v>3</v>
      </c>
    </row>
    <row r="124" spans="2:28" ht="12.75" customHeight="1" x14ac:dyDescent="0.2">
      <c r="D124" s="29"/>
      <c r="G124" s="205"/>
      <c r="H124" s="205"/>
      <c r="K124" s="29"/>
      <c r="N124" s="205"/>
      <c r="R124" s="32">
        <v>2</v>
      </c>
      <c r="S124" s="32" t="str">
        <f>Classificação!P11</f>
        <v>Atl. De Madrid</v>
      </c>
      <c r="T124" s="248">
        <f>Classificação!AA11</f>
        <v>110329111011</v>
      </c>
      <c r="U124" s="32">
        <f>Classificação!Y11</f>
        <v>2</v>
      </c>
      <c r="V124" s="32"/>
      <c r="W124" s="203">
        <v>2</v>
      </c>
      <c r="X124" s="247">
        <f t="shared" ref="X124:X132" si="0">LARGE($T$123:$T$132,W124)</f>
        <v>230760211005</v>
      </c>
      <c r="AA124" s="203">
        <v>2</v>
      </c>
      <c r="AB124" s="157">
        <f t="shared" ref="AB124:AB132" si="1">MATCH(X124,$T$123:$T$132,0)</f>
        <v>8</v>
      </c>
    </row>
    <row r="125" spans="2:28" ht="12.75" customHeight="1" x14ac:dyDescent="0.2">
      <c r="B125" s="32" t="str">
        <f>Classificação!P18</f>
        <v>Man. City</v>
      </c>
      <c r="C125" s="206">
        <v>3</v>
      </c>
      <c r="D125" s="135" t="s">
        <v>20</v>
      </c>
      <c r="E125" s="206">
        <v>4</v>
      </c>
      <c r="F125" s="32" t="str">
        <f>Classificação!P26</f>
        <v>Barcelona</v>
      </c>
      <c r="G125" s="205"/>
      <c r="H125" s="205"/>
      <c r="I125" s="32" t="str">
        <f>Classificação!P31</f>
        <v>B. Leverkusen</v>
      </c>
      <c r="J125" s="206">
        <v>5</v>
      </c>
      <c r="K125" s="135" t="s">
        <v>20</v>
      </c>
      <c r="L125" s="206">
        <v>1</v>
      </c>
      <c r="M125" s="32" t="str">
        <f>Classificação!P18</f>
        <v>Man. City</v>
      </c>
      <c r="N125" s="205"/>
      <c r="R125" s="32">
        <v>3</v>
      </c>
      <c r="S125" s="32" t="str">
        <f>Classificação!P12</f>
        <v>Juventus</v>
      </c>
      <c r="T125" s="248">
        <f>Classificação!AA12</f>
        <v>250874331010</v>
      </c>
      <c r="U125" s="32">
        <f>Classificação!Y12</f>
        <v>3</v>
      </c>
      <c r="V125" s="32"/>
      <c r="W125" s="203">
        <v>3</v>
      </c>
      <c r="X125" s="247">
        <f t="shared" si="0"/>
        <v>220770261008</v>
      </c>
      <c r="AA125" s="203">
        <v>3</v>
      </c>
      <c r="AB125" s="157">
        <f t="shared" si="1"/>
        <v>5</v>
      </c>
    </row>
    <row r="126" spans="2:28" ht="12.75" customHeight="1" x14ac:dyDescent="0.2">
      <c r="D126" s="29"/>
      <c r="G126" s="205"/>
      <c r="H126" s="205"/>
      <c r="K126" s="29"/>
      <c r="N126" s="205"/>
      <c r="R126" s="32">
        <v>4</v>
      </c>
      <c r="S126" s="32" t="str">
        <f>Classificação!P13</f>
        <v>Arsenal</v>
      </c>
      <c r="T126" s="248">
        <f>Classificação!AA13</f>
        <v>130444081009</v>
      </c>
      <c r="U126" s="32">
        <f>Classificação!Y13</f>
        <v>4</v>
      </c>
      <c r="V126" s="32"/>
      <c r="W126" s="203">
        <v>4</v>
      </c>
      <c r="X126" s="247">
        <f t="shared" si="0"/>
        <v>170554151012</v>
      </c>
      <c r="AA126" s="203">
        <v>4</v>
      </c>
      <c r="AB126" s="157">
        <f t="shared" si="1"/>
        <v>1</v>
      </c>
    </row>
    <row r="127" spans="2:28" ht="12.75" customHeight="1" x14ac:dyDescent="0.2">
      <c r="B127" s="32" t="str">
        <f>Classificação!P19</f>
        <v>Chelsea</v>
      </c>
      <c r="C127" s="206">
        <v>0</v>
      </c>
      <c r="D127" s="135" t="s">
        <v>20</v>
      </c>
      <c r="E127" s="206">
        <v>6</v>
      </c>
      <c r="F127" s="32" t="str">
        <f>Classificação!P27</f>
        <v>PSG</v>
      </c>
      <c r="G127" s="205"/>
      <c r="H127" s="205"/>
      <c r="I127" s="32" t="str">
        <f>Classificação!P32</f>
        <v>RB Leipzig</v>
      </c>
      <c r="J127" s="206">
        <v>1</v>
      </c>
      <c r="K127" s="135" t="s">
        <v>20</v>
      </c>
      <c r="L127" s="206">
        <v>2</v>
      </c>
      <c r="M127" s="32" t="str">
        <f>Classificação!P19</f>
        <v>Chelsea</v>
      </c>
      <c r="N127" s="205"/>
      <c r="R127" s="32">
        <v>5</v>
      </c>
      <c r="S127" s="32" t="str">
        <f>Classificação!P14</f>
        <v>Real Madrid</v>
      </c>
      <c r="T127" s="248">
        <f>Classificação!AA14</f>
        <v>220770261008</v>
      </c>
      <c r="U127" s="32">
        <f>Classificação!Y14</f>
        <v>5</v>
      </c>
      <c r="V127" s="32"/>
      <c r="W127" s="203">
        <v>5</v>
      </c>
      <c r="X127" s="247">
        <f t="shared" si="0"/>
        <v>160555241004</v>
      </c>
      <c r="AA127" s="203">
        <v>5</v>
      </c>
      <c r="AB127" s="157">
        <f t="shared" si="1"/>
        <v>9</v>
      </c>
    </row>
    <row r="128" spans="2:28" ht="12.75" customHeight="1" x14ac:dyDescent="0.2">
      <c r="B128" s="205"/>
      <c r="C128" s="205"/>
      <c r="D128" s="205"/>
      <c r="E128" s="205"/>
      <c r="F128" s="205"/>
      <c r="G128" s="205"/>
      <c r="H128" s="205"/>
      <c r="I128" s="205"/>
      <c r="J128" s="205"/>
      <c r="K128" s="205"/>
      <c r="L128" s="205"/>
      <c r="M128" s="205"/>
      <c r="N128" s="205"/>
      <c r="R128" s="32">
        <v>6</v>
      </c>
      <c r="S128" s="32" t="str">
        <f>Classificação!P15</f>
        <v>Velência</v>
      </c>
      <c r="T128" s="248">
        <f>Classificação!AA15</f>
        <v>40133061007</v>
      </c>
      <c r="U128" s="32">
        <f>Classificação!Y15</f>
        <v>6</v>
      </c>
      <c r="V128" s="32"/>
      <c r="W128" s="203">
        <v>6</v>
      </c>
      <c r="X128" s="247">
        <f t="shared" si="0"/>
        <v>130444081009</v>
      </c>
      <c r="AA128" s="203">
        <v>6</v>
      </c>
      <c r="AB128" s="157">
        <f t="shared" si="1"/>
        <v>4</v>
      </c>
    </row>
    <row r="129" spans="2:28" ht="12.75" customHeight="1" x14ac:dyDescent="0.2">
      <c r="B129" s="205"/>
      <c r="C129" s="205"/>
      <c r="D129" s="205"/>
      <c r="E129" s="205"/>
      <c r="F129" s="205"/>
      <c r="G129" s="205"/>
      <c r="H129" s="205"/>
      <c r="I129" s="100"/>
      <c r="J129" s="205"/>
      <c r="K129" s="205"/>
      <c r="L129" s="205"/>
      <c r="M129" s="100"/>
      <c r="N129" s="205"/>
      <c r="R129" s="32">
        <v>7</v>
      </c>
      <c r="S129" s="32" t="str">
        <f>Classificação!P16</f>
        <v>Man. United</v>
      </c>
      <c r="T129" s="248">
        <f>Classificação!AA16</f>
        <v>30026111006</v>
      </c>
      <c r="U129" s="32">
        <f>Classificação!Y16</f>
        <v>7</v>
      </c>
      <c r="V129" s="32"/>
      <c r="W129" s="203">
        <v>7</v>
      </c>
      <c r="X129" s="247">
        <f t="shared" si="0"/>
        <v>110329111011</v>
      </c>
      <c r="AA129" s="203">
        <v>7</v>
      </c>
      <c r="AB129" s="157">
        <f t="shared" si="1"/>
        <v>2</v>
      </c>
    </row>
    <row r="130" spans="2:28" ht="12.75" customHeight="1" x14ac:dyDescent="0.2">
      <c r="K130" s="31"/>
      <c r="R130" s="38">
        <v>8</v>
      </c>
      <c r="S130" s="32" t="str">
        <f>Classificação!P17</f>
        <v>B. München</v>
      </c>
      <c r="T130" s="248">
        <f>Classificação!AA17</f>
        <v>230760211005</v>
      </c>
      <c r="U130" s="32">
        <f>Classificação!Y17</f>
        <v>8</v>
      </c>
      <c r="V130" s="38"/>
      <c r="W130" s="203">
        <v>8</v>
      </c>
      <c r="X130" s="247">
        <f t="shared" si="0"/>
        <v>70230061003</v>
      </c>
      <c r="Y130" s="139"/>
      <c r="Z130" s="139"/>
      <c r="AA130" s="203">
        <v>8</v>
      </c>
      <c r="AB130" s="157">
        <f t="shared" si="1"/>
        <v>10</v>
      </c>
    </row>
    <row r="131" spans="2:28" ht="12.75" customHeight="1" x14ac:dyDescent="0.2">
      <c r="B131" s="85"/>
      <c r="C131" s="85"/>
      <c r="D131" s="85"/>
      <c r="E131" s="85"/>
      <c r="F131" s="85"/>
      <c r="G131" s="85"/>
      <c r="H131" s="85"/>
      <c r="I131" s="85"/>
      <c r="J131" s="85"/>
      <c r="K131" s="85"/>
      <c r="L131" s="85"/>
      <c r="M131" s="37"/>
      <c r="N131" s="85"/>
      <c r="R131" s="162">
        <v>9</v>
      </c>
      <c r="S131" s="32" t="str">
        <f>Classificação!P18</f>
        <v>Man. City</v>
      </c>
      <c r="T131" s="248">
        <f>Classificação!AA18</f>
        <v>160555241004</v>
      </c>
      <c r="U131" s="32">
        <f>Classificação!Y18</f>
        <v>9</v>
      </c>
      <c r="V131" s="162"/>
      <c r="W131" s="203">
        <v>9</v>
      </c>
      <c r="X131" s="247">
        <f t="shared" si="0"/>
        <v>40133061007</v>
      </c>
      <c r="Y131" s="85"/>
      <c r="Z131" s="85"/>
      <c r="AA131" s="203">
        <v>9</v>
      </c>
      <c r="AB131" s="157">
        <f t="shared" si="1"/>
        <v>6</v>
      </c>
    </row>
    <row r="132" spans="2:28" ht="12.75" customHeight="1" x14ac:dyDescent="0.25">
      <c r="B132" s="85"/>
      <c r="C132" s="85"/>
      <c r="D132" s="85"/>
      <c r="E132" s="85"/>
      <c r="F132" s="85"/>
      <c r="G132" s="82" t="s">
        <v>52</v>
      </c>
      <c r="H132" s="85"/>
      <c r="I132" s="85"/>
      <c r="J132" s="85"/>
      <c r="K132" s="85"/>
      <c r="L132" s="85"/>
      <c r="M132" s="37"/>
      <c r="N132" s="85"/>
      <c r="R132" s="163">
        <v>10</v>
      </c>
      <c r="S132" s="164" t="str">
        <f>Classificação!P19</f>
        <v>Chelsea</v>
      </c>
      <c r="T132" s="249">
        <f>Classificação!AA19</f>
        <v>70230061003</v>
      </c>
      <c r="U132" s="164">
        <f>Classificação!Y19</f>
        <v>10</v>
      </c>
      <c r="V132" s="163"/>
      <c r="W132" s="203">
        <v>10</v>
      </c>
      <c r="X132" s="247">
        <f t="shared" si="0"/>
        <v>30026111006</v>
      </c>
      <c r="Y132" s="85"/>
      <c r="Z132" s="85"/>
      <c r="AA132" s="203">
        <v>10</v>
      </c>
      <c r="AB132" s="157">
        <f t="shared" si="1"/>
        <v>7</v>
      </c>
    </row>
    <row r="133" spans="2:28" ht="12.75" customHeight="1" x14ac:dyDescent="0.2">
      <c r="B133" s="85"/>
      <c r="C133" s="85"/>
      <c r="D133" s="85"/>
      <c r="E133" s="85"/>
      <c r="F133" s="85"/>
      <c r="G133" s="85"/>
      <c r="H133" s="85"/>
      <c r="I133" s="85"/>
      <c r="J133" s="85"/>
      <c r="K133" s="85"/>
      <c r="L133" s="85"/>
      <c r="M133" s="37"/>
      <c r="N133" s="85"/>
      <c r="R133" s="165"/>
      <c r="S133" s="165"/>
      <c r="T133" s="46"/>
      <c r="U133" s="165"/>
      <c r="V133" s="165"/>
      <c r="W133" s="159"/>
      <c r="X133" s="160"/>
      <c r="Y133" s="102"/>
      <c r="Z133" s="102"/>
      <c r="AA133" s="203"/>
      <c r="AB133" s="157"/>
    </row>
    <row r="134" spans="2:28" ht="12.75" customHeight="1" x14ac:dyDescent="0.2">
      <c r="B134" s="37"/>
      <c r="C134" s="34"/>
      <c r="D134" s="35"/>
      <c r="E134" s="34"/>
      <c r="F134" s="34"/>
      <c r="G134" s="34"/>
      <c r="H134" s="34"/>
      <c r="I134" s="37"/>
      <c r="J134" s="37"/>
      <c r="K134" s="35"/>
      <c r="L134" s="37"/>
      <c r="M134" s="37"/>
      <c r="N134" s="34"/>
      <c r="R134" s="166"/>
      <c r="S134" s="166"/>
      <c r="T134" s="167"/>
      <c r="U134" s="166"/>
      <c r="V134" s="168"/>
      <c r="W134" s="169"/>
      <c r="X134" s="170"/>
      <c r="Y134" s="85"/>
      <c r="Z134" s="34"/>
      <c r="AA134" s="203"/>
      <c r="AB134" s="157"/>
    </row>
    <row r="135" spans="2:28" ht="12.75" customHeight="1" x14ac:dyDescent="0.2">
      <c r="B135" s="196" t="s">
        <v>104</v>
      </c>
      <c r="C135" s="34"/>
      <c r="D135" s="104"/>
      <c r="E135" s="34"/>
      <c r="F135" s="34"/>
      <c r="G135" s="34"/>
      <c r="H135" s="34"/>
      <c r="I135" s="37"/>
      <c r="J135" s="37"/>
      <c r="K135" s="104"/>
      <c r="L135" s="37"/>
      <c r="M135" s="37"/>
      <c r="N135" s="34"/>
      <c r="R135" s="166"/>
      <c r="S135" s="166"/>
      <c r="T135" s="167"/>
      <c r="U135" s="166"/>
      <c r="V135" s="168"/>
      <c r="W135" s="169"/>
      <c r="X135" s="170"/>
      <c r="Y135" s="85"/>
      <c r="Z135" s="34"/>
      <c r="AA135" s="203"/>
      <c r="AB135" s="157"/>
    </row>
    <row r="136" spans="2:28" ht="12.75" customHeight="1" x14ac:dyDescent="0.2">
      <c r="B136" s="183" t="str">
        <f>IF($B$135="ok",(VLOOKUP($AB$153,$R$153:$U$160,2))," ")</f>
        <v>Real Madrid</v>
      </c>
      <c r="C136" s="39">
        <v>2</v>
      </c>
      <c r="D136" s="33" t="s">
        <v>20</v>
      </c>
      <c r="E136" s="40">
        <v>1</v>
      </c>
      <c r="F136" s="183" t="str">
        <f>IF($B$135="ok",(VLOOKUP($AB$160,$R$153:$U$160,2))," ")</f>
        <v>RB Leipzig</v>
      </c>
      <c r="G136" s="34"/>
      <c r="H136" s="34"/>
      <c r="I136" s="183" t="str">
        <f>IF($B$135="ok",(VLOOKUP($AB$155,$R$153:$U$160,2))," ")</f>
        <v>PSG</v>
      </c>
      <c r="J136" s="39">
        <v>3</v>
      </c>
      <c r="K136" s="33" t="s">
        <v>20</v>
      </c>
      <c r="L136" s="40">
        <v>1</v>
      </c>
      <c r="M136" s="183" t="str">
        <f>IF($B$135="ok",(VLOOKUP($AB$158,$R$153:$U$160,2))," ")</f>
        <v>Man. City</v>
      </c>
      <c r="N136" s="34"/>
      <c r="R136" s="166"/>
      <c r="S136" s="166"/>
      <c r="T136" s="167"/>
      <c r="U136" s="166"/>
      <c r="V136" s="168"/>
      <c r="W136" s="169"/>
      <c r="X136" s="170"/>
      <c r="Y136" s="85"/>
      <c r="Z136" s="34"/>
      <c r="AA136" s="203"/>
      <c r="AB136" s="157"/>
    </row>
    <row r="137" spans="2:28" ht="12.75" customHeight="1" x14ac:dyDescent="0.25">
      <c r="B137" s="255">
        <f>IF($B$135="ok",(VLOOKUP($AB$153,$R$153:$U$160,3))," ")</f>
        <v>220770261008</v>
      </c>
      <c r="C137" s="257"/>
      <c r="D137" s="256"/>
      <c r="E137" s="261"/>
      <c r="F137" s="255">
        <f>IF($B$135="ok",(VLOOKUP($AB$160,$R$153:$U$160,3))," ")</f>
        <v>100341101004</v>
      </c>
      <c r="G137" s="36"/>
      <c r="H137" s="36"/>
      <c r="I137" s="194">
        <f>IF($B$135="ok",(VLOOKUP($AB$155,$R$153:$U$160,3))," ")</f>
        <v>200671331009</v>
      </c>
      <c r="J137" s="255"/>
      <c r="K137" s="256"/>
      <c r="L137" s="262"/>
      <c r="M137" s="194">
        <f>IF($B$135="ok",(VLOOKUP($AB$158,$R$153:$U$160,3))," ")</f>
        <v>160555241004</v>
      </c>
      <c r="N137" s="36"/>
      <c r="R137" s="243" t="s">
        <v>33</v>
      </c>
      <c r="S137" s="244"/>
      <c r="T137" s="244"/>
      <c r="U137" s="244"/>
      <c r="V137" s="244"/>
      <c r="W137" s="244"/>
      <c r="X137" s="244"/>
      <c r="Y137" s="156"/>
      <c r="Z137" s="156"/>
      <c r="AA137" s="157" t="s">
        <v>31</v>
      </c>
      <c r="AB137" s="156"/>
    </row>
    <row r="138" spans="2:28" ht="12.75" customHeight="1" x14ac:dyDescent="0.2">
      <c r="B138" s="257">
        <f>IF($B$135="ok",(VLOOKUP($AB$153,$R$153:$U$160,4))," ")</f>
        <v>5</v>
      </c>
      <c r="C138" s="258"/>
      <c r="D138" s="259"/>
      <c r="E138" s="258"/>
      <c r="F138" s="257">
        <f>IF($B$135="ok",(VLOOKUP($AB$160,$R$153:$U$160,4))," ")</f>
        <v>19</v>
      </c>
      <c r="G138" s="36"/>
      <c r="H138" s="36"/>
      <c r="I138" s="195">
        <f>IF($B$135="ok",(VLOOKUP($AB$155,$R$153:$U$160,4))," ")</f>
        <v>14</v>
      </c>
      <c r="J138" s="196"/>
      <c r="K138" s="259"/>
      <c r="L138" s="196"/>
      <c r="M138" s="195">
        <f>IF($B$135="ok",(VLOOKUP($AB$158,$R$153:$U$160,4))," ")</f>
        <v>9</v>
      </c>
      <c r="N138" s="36"/>
      <c r="R138" s="158" t="s">
        <v>0</v>
      </c>
      <c r="S138" s="159" t="s">
        <v>86</v>
      </c>
      <c r="T138" s="159" t="s">
        <v>9</v>
      </c>
      <c r="U138" s="160" t="s">
        <v>19</v>
      </c>
      <c r="V138" s="160"/>
      <c r="W138" s="160" t="s">
        <v>0</v>
      </c>
      <c r="X138" s="161"/>
      <c r="Y138" s="157"/>
      <c r="Z138" s="157"/>
      <c r="AA138" s="157"/>
      <c r="AB138" s="157"/>
    </row>
    <row r="139" spans="2:28" ht="12.75" customHeight="1" x14ac:dyDescent="0.2">
      <c r="B139" s="42"/>
      <c r="C139" s="36"/>
      <c r="D139" s="104"/>
      <c r="E139" s="36"/>
      <c r="F139" s="36"/>
      <c r="G139" s="36"/>
      <c r="H139" s="36"/>
      <c r="I139" s="42"/>
      <c r="J139" s="42"/>
      <c r="K139" s="104"/>
      <c r="L139" s="42"/>
      <c r="M139" s="36"/>
      <c r="N139" s="36"/>
      <c r="R139" s="32">
        <v>1</v>
      </c>
      <c r="S139" s="32" t="str">
        <f>Classificação!P24</f>
        <v>Ajax</v>
      </c>
      <c r="T139" s="32">
        <f>Classificação!AA24</f>
        <v>230764231012</v>
      </c>
      <c r="U139" s="32">
        <f>Classificação!Y24</f>
        <v>11</v>
      </c>
      <c r="V139" s="32"/>
      <c r="W139" s="173">
        <v>1</v>
      </c>
      <c r="X139" s="174">
        <f>LARGE($T$139:$T$148,W139)</f>
        <v>270962191006</v>
      </c>
      <c r="AA139" s="203">
        <v>1</v>
      </c>
      <c r="AB139" s="157">
        <f>MATCH(X139,$T$139:$T$148,0)</f>
        <v>7</v>
      </c>
    </row>
    <row r="140" spans="2:28" ht="12.75" customHeight="1" x14ac:dyDescent="0.2">
      <c r="B140" s="183" t="str">
        <f>IF($B$135="ok",(VLOOKUP($AB$154,$R$153:$U$160,2))," ")</f>
        <v>B. Leverkusen</v>
      </c>
      <c r="C140" s="39">
        <v>0</v>
      </c>
      <c r="D140" s="33" t="s">
        <v>20</v>
      </c>
      <c r="E140" s="40">
        <v>1</v>
      </c>
      <c r="F140" s="183" t="str">
        <f>IF($B$135="ok",(VLOOKUP($AB$159,$R$153:$U$160,2))," ")</f>
        <v>Arsenal</v>
      </c>
      <c r="G140" s="34"/>
      <c r="H140" s="34"/>
      <c r="I140" s="183" t="str">
        <f>IF($B$135="ok",(VLOOKUP($AB$156,$R$153:$U$160,2))," ")</f>
        <v>Barcelona</v>
      </c>
      <c r="J140" s="39">
        <v>3</v>
      </c>
      <c r="K140" s="33" t="s">
        <v>20</v>
      </c>
      <c r="L140" s="40">
        <v>0</v>
      </c>
      <c r="M140" s="183" t="str">
        <f>IF($B$135="ok",(VLOOKUP($AB$157,$R$153:$U$160,2))," ")</f>
        <v>Internazionale</v>
      </c>
      <c r="N140" s="34"/>
      <c r="R140" s="32">
        <v>2</v>
      </c>
      <c r="S140" s="32" t="str">
        <f>Classificação!P25</f>
        <v>Napoli</v>
      </c>
      <c r="T140" s="32">
        <f>Classificação!AA25</f>
        <v>70238091011</v>
      </c>
      <c r="U140" s="32">
        <f>Classificação!Y25</f>
        <v>12</v>
      </c>
      <c r="V140" s="32"/>
      <c r="W140" s="173">
        <v>2</v>
      </c>
      <c r="X140" s="174">
        <f t="shared" ref="X140:X146" si="2">LARGE($T$139:$T$148,W140)</f>
        <v>230764231012</v>
      </c>
      <c r="AA140" s="203">
        <v>2</v>
      </c>
      <c r="AB140" s="157">
        <f t="shared" ref="AB140:AB148" si="3">MATCH(X140,$T$139:$T$148,0)</f>
        <v>1</v>
      </c>
    </row>
    <row r="141" spans="2:28" ht="12.75" customHeight="1" x14ac:dyDescent="0.2">
      <c r="B141" s="194">
        <f>IF($B$135="ok",(VLOOKUP($AB$154,$R$153:$U$160,3))," ")</f>
        <v>210680411005</v>
      </c>
      <c r="C141" s="200"/>
      <c r="D141" s="260"/>
      <c r="E141" s="200"/>
      <c r="F141" s="194">
        <f>IF($B$135="ok",(VLOOKUP($AB$159,$R$153:$U$160,3))," ")</f>
        <v>130444081009</v>
      </c>
      <c r="G141" s="200"/>
      <c r="H141" s="200"/>
      <c r="I141" s="194">
        <f>IF($B$135="ok",(VLOOKUP($AB$156,$R$153:$U$160,3))," ")</f>
        <v>190661241010</v>
      </c>
      <c r="J141" s="197"/>
      <c r="K141" s="260"/>
      <c r="L141" s="197"/>
      <c r="M141" s="194">
        <f>IF($B$135="ok",(VLOOKUP($AB$157,$R$153:$U$160,3))," ")</f>
        <v>170554151012</v>
      </c>
      <c r="N141" s="34"/>
      <c r="R141" s="32">
        <v>3</v>
      </c>
      <c r="S141" s="32" t="str">
        <f>Classificação!P26</f>
        <v>Barcelona</v>
      </c>
      <c r="T141" s="32">
        <f>Classificação!AA26</f>
        <v>190661241010</v>
      </c>
      <c r="U141" s="32">
        <f>Classificação!Y26</f>
        <v>13</v>
      </c>
      <c r="V141" s="32"/>
      <c r="W141" s="173">
        <v>3</v>
      </c>
      <c r="X141" s="174">
        <f t="shared" si="2"/>
        <v>210680411005</v>
      </c>
      <c r="AA141" s="203">
        <v>3</v>
      </c>
      <c r="AB141" s="157">
        <f t="shared" si="3"/>
        <v>8</v>
      </c>
    </row>
    <row r="142" spans="2:28" ht="12.75" customHeight="1" x14ac:dyDescent="0.2">
      <c r="B142" s="195">
        <f>IF($B$135="ok",(VLOOKUP($AB$154,$R$153:$U$160,4))," ")</f>
        <v>18</v>
      </c>
      <c r="C142" s="200"/>
      <c r="D142" s="260"/>
      <c r="E142" s="200"/>
      <c r="F142" s="195">
        <f>IF($B$135="ok",(VLOOKUP($AB$159,$R$153:$U$160,4))," ")</f>
        <v>4</v>
      </c>
      <c r="G142" s="200"/>
      <c r="H142" s="200"/>
      <c r="I142" s="195">
        <f>IF($B$135="ok",(VLOOKUP($AB$156,$R$153:$U$160,4))," ")</f>
        <v>13</v>
      </c>
      <c r="J142" s="197"/>
      <c r="K142" s="260"/>
      <c r="L142" s="197"/>
      <c r="M142" s="195">
        <f>IF($B$135="ok",(VLOOKUP($AB$157,$R$153:$U$160,4))," ")</f>
        <v>1</v>
      </c>
      <c r="N142" s="34"/>
      <c r="R142" s="32">
        <v>4</v>
      </c>
      <c r="S142" s="32" t="str">
        <f>Classificação!P27</f>
        <v>PSG</v>
      </c>
      <c r="T142" s="32">
        <f>Classificação!AA27</f>
        <v>200671331009</v>
      </c>
      <c r="U142" s="32">
        <f>Classificação!Y27</f>
        <v>14</v>
      </c>
      <c r="V142" s="32"/>
      <c r="W142" s="173">
        <v>4</v>
      </c>
      <c r="X142" s="174">
        <f t="shared" si="2"/>
        <v>200671331009</v>
      </c>
      <c r="AA142" s="203">
        <v>4</v>
      </c>
      <c r="AB142" s="157">
        <f t="shared" si="3"/>
        <v>4</v>
      </c>
    </row>
    <row r="143" spans="2:28" ht="12.75" customHeight="1" x14ac:dyDescent="0.2">
      <c r="B143" s="37"/>
      <c r="C143" s="34"/>
      <c r="D143" s="35"/>
      <c r="E143" s="34"/>
      <c r="F143" s="34"/>
      <c r="G143" s="34"/>
      <c r="H143" s="34"/>
      <c r="I143" s="37"/>
      <c r="J143" s="37"/>
      <c r="K143" s="35"/>
      <c r="L143" s="37"/>
      <c r="M143" s="37"/>
      <c r="N143" s="34"/>
      <c r="R143" s="32">
        <v>5</v>
      </c>
      <c r="S143" s="32" t="str">
        <f>Classificação!P28</f>
        <v>Borussia</v>
      </c>
      <c r="T143" s="32">
        <f>Classificação!AA28</f>
        <v>80241101008</v>
      </c>
      <c r="U143" s="32">
        <f>Classificação!Y28</f>
        <v>15</v>
      </c>
      <c r="V143" s="32"/>
      <c r="W143" s="173">
        <v>5</v>
      </c>
      <c r="X143" s="174">
        <f t="shared" si="2"/>
        <v>190661241010</v>
      </c>
      <c r="AA143" s="203">
        <v>5</v>
      </c>
      <c r="AB143" s="157">
        <f t="shared" si="3"/>
        <v>3</v>
      </c>
    </row>
    <row r="144" spans="2:28" ht="12.75" customHeight="1" x14ac:dyDescent="0.2">
      <c r="B144" s="37"/>
      <c r="C144" s="34"/>
      <c r="D144" s="35"/>
      <c r="E144" s="34"/>
      <c r="F144" s="34"/>
      <c r="G144" s="34"/>
      <c r="H144" s="34"/>
      <c r="I144" s="37"/>
      <c r="J144" s="37"/>
      <c r="K144" s="35"/>
      <c r="L144" s="37"/>
      <c r="M144" s="37"/>
      <c r="N144" s="34"/>
      <c r="R144" s="32">
        <v>6</v>
      </c>
      <c r="S144" s="32" t="str">
        <f>Classificação!P29</f>
        <v>Tottenham</v>
      </c>
      <c r="T144" s="32">
        <f>Classificação!AA29</f>
        <v>70241101007</v>
      </c>
      <c r="U144" s="32">
        <f>Classificação!Y29</f>
        <v>16</v>
      </c>
      <c r="V144" s="32"/>
      <c r="W144" s="173">
        <v>6</v>
      </c>
      <c r="X144" s="174">
        <f t="shared" si="2"/>
        <v>100341101004</v>
      </c>
      <c r="AA144" s="203">
        <v>6</v>
      </c>
      <c r="AB144" s="157">
        <f t="shared" si="3"/>
        <v>9</v>
      </c>
    </row>
    <row r="145" spans="2:45" ht="12.75" customHeight="1" x14ac:dyDescent="0.25">
      <c r="B145" s="85"/>
      <c r="C145" s="85"/>
      <c r="D145" s="85"/>
      <c r="E145" s="85"/>
      <c r="F145" s="85"/>
      <c r="G145" s="82" t="s">
        <v>53</v>
      </c>
      <c r="H145" s="85"/>
      <c r="I145" s="85"/>
      <c r="J145" s="85"/>
      <c r="K145" s="85"/>
      <c r="L145" s="85"/>
      <c r="M145" s="37"/>
      <c r="N145" s="85"/>
      <c r="R145" s="32">
        <v>7</v>
      </c>
      <c r="S145" s="32" t="str">
        <f>Classificação!P30</f>
        <v>Liverpool</v>
      </c>
      <c r="T145" s="32">
        <f>Classificação!AA30</f>
        <v>270962191006</v>
      </c>
      <c r="U145" s="32">
        <f>Classificação!Y30</f>
        <v>17</v>
      </c>
      <c r="V145" s="32"/>
      <c r="W145" s="173">
        <v>7</v>
      </c>
      <c r="X145" s="174">
        <f t="shared" si="2"/>
        <v>80241101008</v>
      </c>
      <c r="AA145" s="203">
        <v>7</v>
      </c>
      <c r="AB145" s="157">
        <f t="shared" si="3"/>
        <v>5</v>
      </c>
    </row>
    <row r="146" spans="2:45" ht="12.75" customHeight="1" x14ac:dyDescent="0.2">
      <c r="B146" s="85"/>
      <c r="C146" s="85"/>
      <c r="D146" s="85"/>
      <c r="E146" s="85"/>
      <c r="F146" s="85"/>
      <c r="G146" s="85"/>
      <c r="H146" s="85"/>
      <c r="I146" s="85"/>
      <c r="J146" s="85"/>
      <c r="K146" s="85"/>
      <c r="L146" s="85"/>
      <c r="M146" s="37"/>
      <c r="N146" s="85"/>
      <c r="R146" s="38">
        <v>8</v>
      </c>
      <c r="S146" s="32" t="str">
        <f>Classificação!P31</f>
        <v>B. Leverkusen</v>
      </c>
      <c r="T146" s="32">
        <f>Classificação!AA31</f>
        <v>210680411005</v>
      </c>
      <c r="U146" s="32">
        <f>Classificação!Y31</f>
        <v>18</v>
      </c>
      <c r="V146" s="38"/>
      <c r="W146" s="173">
        <v>8</v>
      </c>
      <c r="X146" s="174">
        <f t="shared" si="2"/>
        <v>70241101007</v>
      </c>
      <c r="Y146" s="139"/>
      <c r="Z146" s="139"/>
      <c r="AA146" s="203">
        <v>8</v>
      </c>
      <c r="AB146" s="157">
        <f t="shared" si="3"/>
        <v>6</v>
      </c>
    </row>
    <row r="147" spans="2:45" ht="12.75" customHeight="1" x14ac:dyDescent="0.2">
      <c r="B147" s="85"/>
      <c r="C147" s="85"/>
      <c r="D147" s="85"/>
      <c r="E147" s="85"/>
      <c r="F147" s="85"/>
      <c r="G147" s="85"/>
      <c r="H147" s="85"/>
      <c r="I147" s="85"/>
      <c r="J147" s="85"/>
      <c r="K147" s="85"/>
      <c r="L147" s="85"/>
      <c r="M147" s="37"/>
      <c r="N147" s="85"/>
      <c r="R147" s="163">
        <v>9</v>
      </c>
      <c r="S147" s="164" t="str">
        <f>Classificação!P32</f>
        <v>RB Leipzig</v>
      </c>
      <c r="T147" s="32">
        <f>Classificação!AA32</f>
        <v>100341101004</v>
      </c>
      <c r="U147" s="32">
        <f>Classificação!Y32</f>
        <v>19</v>
      </c>
      <c r="V147" s="163"/>
      <c r="W147" s="173">
        <v>9</v>
      </c>
      <c r="X147" s="174">
        <f>LARGE($T$139:$T$148,W147)</f>
        <v>70238091011</v>
      </c>
      <c r="Y147" s="85"/>
      <c r="Z147" s="85"/>
      <c r="AA147" s="203">
        <v>9</v>
      </c>
      <c r="AB147" s="157">
        <f t="shared" si="3"/>
        <v>2</v>
      </c>
    </row>
    <row r="148" spans="2:45" ht="12.75" customHeight="1" x14ac:dyDescent="0.2">
      <c r="B148" s="263" t="s">
        <v>104</v>
      </c>
      <c r="C148" s="85"/>
      <c r="D148" s="104"/>
      <c r="E148" s="85"/>
      <c r="F148" s="85"/>
      <c r="G148" s="85"/>
      <c r="H148" s="85"/>
      <c r="I148" s="85"/>
      <c r="J148" s="85"/>
      <c r="K148" s="104"/>
      <c r="L148" s="85"/>
      <c r="M148" s="37"/>
      <c r="N148" s="85"/>
      <c r="R148" s="162">
        <v>10</v>
      </c>
      <c r="S148" s="32" t="str">
        <f>Classificação!P33</f>
        <v>Roma</v>
      </c>
      <c r="T148" s="32">
        <f>Classificação!AA33</f>
        <v>20026071003</v>
      </c>
      <c r="U148" s="32">
        <f>Classificação!Y33</f>
        <v>20</v>
      </c>
      <c r="V148" s="162"/>
      <c r="W148" s="172">
        <v>10</v>
      </c>
      <c r="X148" s="174">
        <f>LARGE($T$139:$T$148,W148)</f>
        <v>20026071003</v>
      </c>
      <c r="Y148" s="85"/>
      <c r="Z148" s="85"/>
      <c r="AA148" s="203">
        <v>10</v>
      </c>
      <c r="AB148" s="157">
        <f t="shared" si="3"/>
        <v>10</v>
      </c>
    </row>
    <row r="149" spans="2:45" ht="12.75" customHeight="1" x14ac:dyDescent="0.2">
      <c r="B149" s="38" t="str">
        <f>IF($B$148="ok",(VLOOKUP($AB$165,$R$165:$U$172,2))," ")</f>
        <v>Liverpool</v>
      </c>
      <c r="C149" s="39">
        <v>1</v>
      </c>
      <c r="D149" s="33" t="s">
        <v>20</v>
      </c>
      <c r="E149" s="40">
        <v>1</v>
      </c>
      <c r="F149" s="38" t="str">
        <f>IF($B$148="ok",(VLOOKUP($AB$172,$R$165:$U$172,2))," ")</f>
        <v>Arsenal</v>
      </c>
      <c r="G149" s="34"/>
      <c r="H149" s="34"/>
      <c r="I149" s="38" t="str">
        <f>IF($B$148="ok",(VLOOKUP($AB$167,$R$165:$U$172,2))," ")</f>
        <v>Ajax</v>
      </c>
      <c r="J149" s="39">
        <v>1</v>
      </c>
      <c r="K149" s="33" t="s">
        <v>20</v>
      </c>
      <c r="L149" s="40">
        <v>5</v>
      </c>
      <c r="M149" s="38" t="str">
        <f>IF($B$148="ok",(VLOOKUP($AB$170,$R$165:$U$172,2))," ")</f>
        <v>PSG</v>
      </c>
      <c r="N149" s="34"/>
      <c r="R149" s="102"/>
      <c r="S149" s="102"/>
      <c r="T149" s="103"/>
      <c r="U149" s="102"/>
      <c r="V149" s="85"/>
      <c r="W149" s="102"/>
      <c r="X149" s="102"/>
      <c r="Y149" s="85"/>
      <c r="Z149" s="34"/>
      <c r="AA149" s="102"/>
      <c r="AB149" s="85"/>
    </row>
    <row r="150" spans="2:45" ht="12.75" customHeight="1" x14ac:dyDescent="0.2">
      <c r="B150" s="197">
        <f>IF($B$135="ok",(VLOOKUP($AB$165,$R$165:$U$172,3))," ")</f>
        <v>270962191006</v>
      </c>
      <c r="C150" s="139">
        <v>3</v>
      </c>
      <c r="D150" s="105"/>
      <c r="E150" s="106">
        <v>4</v>
      </c>
      <c r="F150" s="197">
        <f>IF($B$135="ok",(VLOOKUP($AB$170,$R$165:$U$172,3))," ")</f>
        <v>200671331009</v>
      </c>
      <c r="G150" s="37"/>
      <c r="H150" s="37"/>
      <c r="I150" s="197">
        <f>IF($B$135="ok",(VLOOKUP($AB$167,$R$165:$U$172,3))," ")</f>
        <v>230764231012</v>
      </c>
      <c r="J150" s="41"/>
      <c r="K150" s="139"/>
      <c r="L150" s="41"/>
      <c r="M150" s="197">
        <f>IF($B$135="ok",(VLOOKUP($AB$170,$R$165:$U$172,3))," ")</f>
        <v>200671331009</v>
      </c>
      <c r="N150" s="34"/>
      <c r="R150" s="102"/>
      <c r="S150" s="102"/>
      <c r="T150" s="103"/>
      <c r="U150" s="102"/>
      <c r="V150" s="85"/>
      <c r="W150" s="102"/>
      <c r="X150" s="102"/>
      <c r="Y150" s="85"/>
      <c r="Z150" s="34"/>
      <c r="AA150" s="102"/>
      <c r="AB150" s="85"/>
    </row>
    <row r="151" spans="2:45" ht="12.75" customHeight="1" x14ac:dyDescent="0.25">
      <c r="B151" s="197">
        <f>IF($B$135="ok",(VLOOKUP($AB$165,$R$165:$U$172,4))," ")</f>
        <v>17</v>
      </c>
      <c r="C151" s="37"/>
      <c r="D151" s="139"/>
      <c r="E151" s="37"/>
      <c r="F151" s="197">
        <f>IF($B$135="ok",(VLOOKUP($AB$172,$R$165:$U$172,4))," ")</f>
        <v>4</v>
      </c>
      <c r="G151" s="37"/>
      <c r="H151" s="37"/>
      <c r="I151" s="197">
        <f>IF($B$135="ok",(VLOOKUP($AB$167,$R$165:$U$172,4))," ")</f>
        <v>11</v>
      </c>
      <c r="J151" s="37"/>
      <c r="K151" s="139"/>
      <c r="L151" s="37"/>
      <c r="M151" s="197">
        <f>IF($B$135="ok",(VLOOKUP($AB$170,$R$165:$U$172,4))," ")</f>
        <v>14</v>
      </c>
      <c r="N151" s="34"/>
      <c r="R151" s="243" t="s">
        <v>52</v>
      </c>
      <c r="S151" s="244"/>
      <c r="T151" s="244"/>
      <c r="U151" s="244"/>
      <c r="V151" s="244"/>
      <c r="W151" s="244"/>
      <c r="X151" s="244"/>
      <c r="Y151" s="156"/>
      <c r="Z151" s="156"/>
      <c r="AA151" s="157" t="s">
        <v>31</v>
      </c>
      <c r="AB151" s="156"/>
      <c r="AC151" s="31"/>
      <c r="AD151" s="31"/>
    </row>
    <row r="152" spans="2:45" ht="12.75" customHeight="1" x14ac:dyDescent="0.2">
      <c r="B152" s="37"/>
      <c r="C152" s="37"/>
      <c r="D152" s="104"/>
      <c r="E152" s="37"/>
      <c r="F152" s="37"/>
      <c r="G152" s="37"/>
      <c r="H152" s="37"/>
      <c r="I152" s="37"/>
      <c r="J152" s="37"/>
      <c r="K152" s="104"/>
      <c r="L152" s="37"/>
      <c r="M152" s="37"/>
      <c r="N152" s="34"/>
      <c r="R152" s="158" t="s">
        <v>0</v>
      </c>
      <c r="S152" s="159" t="s">
        <v>86</v>
      </c>
      <c r="T152" s="159" t="s">
        <v>9</v>
      </c>
      <c r="U152" s="160" t="s">
        <v>19</v>
      </c>
      <c r="V152" s="160"/>
      <c r="W152" s="160" t="s">
        <v>0</v>
      </c>
      <c r="X152" s="161"/>
      <c r="Y152" s="157"/>
      <c r="Z152" s="157"/>
      <c r="AA152" s="157"/>
      <c r="AB152" s="157"/>
      <c r="AC152" s="31"/>
      <c r="AD152" s="156"/>
      <c r="AE152" s="155"/>
      <c r="AF152" s="155"/>
      <c r="AG152" s="157"/>
      <c r="AH152" s="157" t="s">
        <v>52</v>
      </c>
      <c r="AI152" s="157"/>
      <c r="AJ152" s="157"/>
      <c r="AK152" s="157"/>
      <c r="AL152" s="157"/>
      <c r="AM152" s="157"/>
      <c r="AN152" s="157"/>
      <c r="AO152" s="177"/>
      <c r="AP152" s="31"/>
    </row>
    <row r="153" spans="2:45" ht="12.75" customHeight="1" x14ac:dyDescent="0.2">
      <c r="B153" s="38" t="str">
        <f>IF($B$148="ok",(VLOOKUP($AB$166,$R$165:$U$172,2))," ")</f>
        <v>Juventus</v>
      </c>
      <c r="C153" s="39">
        <v>3</v>
      </c>
      <c r="D153" s="33" t="s">
        <v>20</v>
      </c>
      <c r="E153" s="40">
        <v>1</v>
      </c>
      <c r="F153" s="38" t="str">
        <f>IF($B$148="ok",(VLOOKUP($AB$171,$R$165:$U$172,2))," ")</f>
        <v>Barcelona</v>
      </c>
      <c r="G153" s="37"/>
      <c r="H153" s="37"/>
      <c r="I153" s="38" t="str">
        <f>IF($B$148="ok",(VLOOKUP($AB$168,$R$165:$U$172,2))," ")</f>
        <v>B. München</v>
      </c>
      <c r="J153" s="39">
        <v>4</v>
      </c>
      <c r="K153" s="33" t="s">
        <v>20</v>
      </c>
      <c r="L153" s="40">
        <v>1</v>
      </c>
      <c r="M153" s="38" t="str">
        <f>IF($B$148="ok",(VLOOKUP($AB$169,$R$165:$U$172,2))," ")</f>
        <v>Real Madrid</v>
      </c>
      <c r="N153" s="37"/>
      <c r="R153" s="32">
        <v>1</v>
      </c>
      <c r="S153" s="32" t="str">
        <f>(VLOOKUP(AB125,$R$123:$U$132,2))</f>
        <v>Real Madrid</v>
      </c>
      <c r="T153" s="250">
        <f>(VLOOKUP(AB125,$R$123:$U$132,3))</f>
        <v>220770261008</v>
      </c>
      <c r="U153" s="32">
        <f>(VLOOKUP(AB125,$R$123:$U$132,4))</f>
        <v>5</v>
      </c>
      <c r="V153" s="32"/>
      <c r="W153" s="173">
        <v>1</v>
      </c>
      <c r="X153" s="174">
        <f t="shared" ref="X153:X160" si="4">LARGE($T$153:$T$160,W153)</f>
        <v>220770261008</v>
      </c>
      <c r="AA153" s="203">
        <v>1</v>
      </c>
      <c r="AB153" s="157">
        <f t="shared" ref="AB153:AB160" si="5">MATCH(X153,$T$153:$T$160,0)</f>
        <v>1</v>
      </c>
      <c r="AC153" s="31"/>
      <c r="AD153" s="156"/>
      <c r="AE153" s="155"/>
      <c r="AF153" s="156"/>
      <c r="AG153" s="157"/>
      <c r="AH153" s="157"/>
      <c r="AI153" s="157"/>
      <c r="AJ153" s="157"/>
      <c r="AK153" s="157"/>
      <c r="AL153" s="157"/>
      <c r="AM153" s="157"/>
      <c r="AN153" s="157"/>
      <c r="AO153" s="125"/>
      <c r="AP153" s="31"/>
    </row>
    <row r="154" spans="2:45" ht="12.75" customHeight="1" x14ac:dyDescent="0.2">
      <c r="B154" s="198">
        <f>IF($B$135="ok",(VLOOKUP($AB$166,$R$165:$U$172,3))," ")</f>
        <v>250874331010</v>
      </c>
      <c r="F154" s="198">
        <f>IF($B$135="ok",(VLOOKUP($AB$172,$R$165:$U$172,3))," ")</f>
        <v>130444081009</v>
      </c>
      <c r="I154" s="198">
        <f>IF($B$135="ok",(VLOOKUP($AB$168,$R$165:$U$172,3))," ")</f>
        <v>230760211005</v>
      </c>
      <c r="M154" s="198">
        <f>IF($B$135="ok",(VLOOKUP($AB$169,$R$165:$U$172,3))," ")</f>
        <v>220770261008</v>
      </c>
      <c r="N154" s="37"/>
      <c r="R154" s="32">
        <v>2</v>
      </c>
      <c r="S154" s="32" t="str">
        <f t="shared" ref="S154:S156" si="6">(VLOOKUP(AB126,$R$123:$U$132,2))</f>
        <v>Internazionale</v>
      </c>
      <c r="T154" s="250">
        <f t="shared" ref="T154:T156" si="7">(VLOOKUP(AB126,$R$123:$U$132,3))</f>
        <v>170554151012</v>
      </c>
      <c r="U154" s="32">
        <f t="shared" ref="U154:U156" si="8">(VLOOKUP(AB126,$R$123:$U$132,4))</f>
        <v>1</v>
      </c>
      <c r="V154" s="32"/>
      <c r="W154" s="173">
        <v>2</v>
      </c>
      <c r="X154" s="174">
        <f t="shared" si="4"/>
        <v>210680411005</v>
      </c>
      <c r="AA154" s="203">
        <v>2</v>
      </c>
      <c r="AB154" s="157">
        <f t="shared" si="5"/>
        <v>5</v>
      </c>
      <c r="AC154" s="31"/>
      <c r="AD154" s="184" t="s">
        <v>88</v>
      </c>
      <c r="AE154" s="184" t="s">
        <v>89</v>
      </c>
      <c r="AF154" s="184" t="s">
        <v>1</v>
      </c>
      <c r="AG154" s="184" t="s">
        <v>2</v>
      </c>
      <c r="AH154" s="184" t="s">
        <v>3</v>
      </c>
      <c r="AI154" s="184" t="s">
        <v>4</v>
      </c>
      <c r="AJ154" s="184" t="s">
        <v>5</v>
      </c>
      <c r="AK154" s="184" t="s">
        <v>6</v>
      </c>
      <c r="AL154" s="184" t="s">
        <v>7</v>
      </c>
      <c r="AM154" s="184" t="s">
        <v>8</v>
      </c>
      <c r="AN154" s="184" t="s">
        <v>9</v>
      </c>
      <c r="AO154" s="176"/>
      <c r="AP154" s="184" t="s">
        <v>90</v>
      </c>
      <c r="AQ154" s="185"/>
      <c r="AR154" s="184" t="s">
        <v>91</v>
      </c>
      <c r="AS154" s="185" t="s">
        <v>93</v>
      </c>
    </row>
    <row r="155" spans="2:45" ht="12.75" customHeight="1" x14ac:dyDescent="0.2">
      <c r="B155" s="198">
        <f>IF($B$135="ok",(VLOOKUP($AB$166,$R$165:$U$172,4))," ")</f>
        <v>3</v>
      </c>
      <c r="F155" s="198">
        <f>IF($B$135="ok",(VLOOKUP($AB$171,$R$165:$U$172,4))," ")</f>
        <v>13</v>
      </c>
      <c r="I155" s="199">
        <f>IF($B$135="ok",(VLOOKUP($AB$168,$R$165:$U$172,4))," ")</f>
        <v>8</v>
      </c>
      <c r="J155" s="31"/>
      <c r="K155" s="31"/>
      <c r="L155" s="31"/>
      <c r="M155" s="199">
        <f>IF($B$135="ok",(VLOOKUP($AB$169,$R$165:$U$172,4))," ")</f>
        <v>5</v>
      </c>
      <c r="N155" s="37"/>
      <c r="R155" s="32">
        <v>3</v>
      </c>
      <c r="S155" s="32" t="str">
        <f t="shared" si="6"/>
        <v>Man. City</v>
      </c>
      <c r="T155" s="250">
        <f t="shared" si="7"/>
        <v>160555241004</v>
      </c>
      <c r="U155" s="32">
        <f t="shared" si="8"/>
        <v>9</v>
      </c>
      <c r="V155" s="32"/>
      <c r="W155" s="173">
        <v>3</v>
      </c>
      <c r="X155" s="174">
        <f t="shared" si="4"/>
        <v>200671331009</v>
      </c>
      <c r="AA155" s="203">
        <v>3</v>
      </c>
      <c r="AB155" s="157">
        <f t="shared" si="5"/>
        <v>6</v>
      </c>
      <c r="AC155" s="31"/>
      <c r="AD155" s="189">
        <v>1</v>
      </c>
      <c r="AE155" s="189">
        <f>B138</f>
        <v>5</v>
      </c>
      <c r="AF155" s="189" t="str">
        <f>B136</f>
        <v>Real Madrid</v>
      </c>
      <c r="AG155" s="189">
        <v>1</v>
      </c>
      <c r="AH155" s="189">
        <v>1</v>
      </c>
      <c r="AI155" s="189">
        <v>0</v>
      </c>
      <c r="AJ155" s="189">
        <v>0</v>
      </c>
      <c r="AK155" s="189">
        <v>2</v>
      </c>
      <c r="AL155" s="189">
        <v>1</v>
      </c>
      <c r="AM155" s="189">
        <f>AK155-AL155</f>
        <v>1</v>
      </c>
      <c r="AN155" s="189">
        <f>AH155*3+AI155</f>
        <v>3</v>
      </c>
      <c r="AO155" s="190">
        <v>1</v>
      </c>
      <c r="AP155" s="253">
        <f>(10^10)*AN155+(10^8)*AH155+(10^6)*(50+AM155)+(10^4)*AK155+(10^2)*AG155+(13-AE155)</f>
        <v>30151020108</v>
      </c>
      <c r="AQ155" s="191"/>
      <c r="AR155" s="251">
        <f>B137</f>
        <v>220770261008</v>
      </c>
      <c r="AS155" s="251">
        <f>AR155</f>
        <v>220770261008</v>
      </c>
    </row>
    <row r="156" spans="2:45" ht="12.75" customHeight="1" x14ac:dyDescent="0.2">
      <c r="I156" s="31"/>
      <c r="J156" s="31"/>
      <c r="K156" s="31"/>
      <c r="L156" s="31"/>
      <c r="M156" s="31"/>
      <c r="N156" s="37"/>
      <c r="R156" s="32">
        <v>4</v>
      </c>
      <c r="S156" s="32" t="str">
        <f t="shared" si="6"/>
        <v>Arsenal</v>
      </c>
      <c r="T156" s="250">
        <f t="shared" si="7"/>
        <v>130444081009</v>
      </c>
      <c r="U156" s="32">
        <f t="shared" si="8"/>
        <v>4</v>
      </c>
      <c r="V156" s="32"/>
      <c r="W156" s="173">
        <v>4</v>
      </c>
      <c r="X156" s="174">
        <f t="shared" si="4"/>
        <v>190661241010</v>
      </c>
      <c r="AA156" s="203">
        <v>4</v>
      </c>
      <c r="AB156" s="157">
        <f t="shared" si="5"/>
        <v>7</v>
      </c>
      <c r="AC156" s="31"/>
      <c r="AD156" s="187">
        <v>2</v>
      </c>
      <c r="AE156" s="187">
        <f>B142</f>
        <v>18</v>
      </c>
      <c r="AF156" s="187" t="str">
        <f>B140</f>
        <v>B. Leverkusen</v>
      </c>
      <c r="AG156" s="187">
        <f>IF(C140&lt;&gt;"",1,0)</f>
        <v>1</v>
      </c>
      <c r="AH156" s="187">
        <f>IF(C140&gt;E140,1,0)</f>
        <v>0</v>
      </c>
      <c r="AI156" s="187">
        <f t="shared" ref="AI156:AI162" si="9">AG156-AH156-AJ156</f>
        <v>0</v>
      </c>
      <c r="AJ156" s="187">
        <f>IF(C140&lt;E140,1,0)</f>
        <v>1</v>
      </c>
      <c r="AK156" s="187">
        <f>C140</f>
        <v>0</v>
      </c>
      <c r="AL156" s="187">
        <f>E140</f>
        <v>1</v>
      </c>
      <c r="AM156" s="187">
        <f t="shared" ref="AM156:AM162" si="10">AK156-AL156</f>
        <v>-1</v>
      </c>
      <c r="AN156" s="187">
        <f t="shared" ref="AN156:AN162" si="11">AH156*3+AI156</f>
        <v>0</v>
      </c>
      <c r="AO156" s="107">
        <v>2</v>
      </c>
      <c r="AP156" s="254">
        <f t="shared" ref="AP155:AP162" si="12">(10^10)*AN156+(10^8)*AH156+(10^6)*(50+AM156)+(10^4)*AK156+(10^2)*AG156+(13-AE156)</f>
        <v>49000095</v>
      </c>
      <c r="AQ156" s="188"/>
      <c r="AR156" s="252">
        <f>B141</f>
        <v>210680411005</v>
      </c>
      <c r="AS156" s="251">
        <f t="shared" ref="AS156:AS162" si="13">AR156</f>
        <v>210680411005</v>
      </c>
    </row>
    <row r="157" spans="2:45" ht="12.75" customHeight="1" x14ac:dyDescent="0.2">
      <c r="B157" s="37"/>
      <c r="C157" s="34"/>
      <c r="D157" s="35"/>
      <c r="E157" s="34"/>
      <c r="F157" s="34"/>
      <c r="G157" s="34"/>
      <c r="H157" s="34"/>
      <c r="I157" s="37"/>
      <c r="J157" s="37"/>
      <c r="K157" s="35"/>
      <c r="L157" s="37"/>
      <c r="M157" s="37"/>
      <c r="N157" s="34"/>
      <c r="R157" s="32">
        <v>5</v>
      </c>
      <c r="S157" s="32" t="str">
        <f>(VLOOKUP(AB141,$R$139:$U$148,2))</f>
        <v>B. Leverkusen</v>
      </c>
      <c r="T157" s="250">
        <f>(VLOOKUP(AB141,$R$139:$U$148,3))</f>
        <v>210680411005</v>
      </c>
      <c r="U157" s="32">
        <f>(VLOOKUP(AB141,$R$139:$U$148,4))</f>
        <v>18</v>
      </c>
      <c r="V157" s="32"/>
      <c r="W157" s="173">
        <v>5</v>
      </c>
      <c r="X157" s="174">
        <f t="shared" si="4"/>
        <v>170554151012</v>
      </c>
      <c r="AA157" s="203">
        <v>5</v>
      </c>
      <c r="AB157" s="157">
        <f t="shared" si="5"/>
        <v>2</v>
      </c>
      <c r="AC157" s="31"/>
      <c r="AD157" s="189">
        <v>3</v>
      </c>
      <c r="AE157" s="189">
        <f>I138</f>
        <v>14</v>
      </c>
      <c r="AF157" s="189" t="str">
        <f>I136</f>
        <v>PSG</v>
      </c>
      <c r="AG157" s="189">
        <f>IF(J136&lt;&gt;"",1,0)</f>
        <v>1</v>
      </c>
      <c r="AH157" s="189">
        <f>IF(J136&gt;L136,1,0)</f>
        <v>1</v>
      </c>
      <c r="AI157" s="189">
        <f t="shared" si="9"/>
        <v>0</v>
      </c>
      <c r="AJ157" s="189">
        <f>IF(J136&lt;L136,1,0)</f>
        <v>0</v>
      </c>
      <c r="AK157" s="189">
        <f>J136</f>
        <v>3</v>
      </c>
      <c r="AL157" s="189">
        <f>L136</f>
        <v>1</v>
      </c>
      <c r="AM157" s="189">
        <f t="shared" si="10"/>
        <v>2</v>
      </c>
      <c r="AN157" s="189">
        <f t="shared" si="11"/>
        <v>3</v>
      </c>
      <c r="AO157" s="190">
        <v>3</v>
      </c>
      <c r="AP157" s="253">
        <f t="shared" si="12"/>
        <v>30152030099</v>
      </c>
      <c r="AQ157" s="191"/>
      <c r="AR157" s="251">
        <f>I137</f>
        <v>200671331009</v>
      </c>
      <c r="AS157" s="251">
        <f t="shared" si="13"/>
        <v>200671331009</v>
      </c>
    </row>
    <row r="158" spans="2:45" ht="12.75" customHeight="1" x14ac:dyDescent="0.25">
      <c r="B158" s="37"/>
      <c r="C158" s="34"/>
      <c r="D158" s="35"/>
      <c r="E158" s="34"/>
      <c r="F158" s="34"/>
      <c r="G158" s="82" t="s">
        <v>54</v>
      </c>
      <c r="H158" s="34"/>
      <c r="I158" s="37"/>
      <c r="J158" s="37"/>
      <c r="K158" s="35"/>
      <c r="L158" s="37"/>
      <c r="M158" s="37"/>
      <c r="N158" s="34"/>
      <c r="R158" s="32">
        <v>6</v>
      </c>
      <c r="S158" s="32" t="str">
        <f t="shared" ref="S158" si="14">(VLOOKUP(AB142,$R$139:$U$148,2))</f>
        <v>PSG</v>
      </c>
      <c r="T158" s="250">
        <f t="shared" ref="T158" si="15">(VLOOKUP(AB142,$R$139:$U$148,3))</f>
        <v>200671331009</v>
      </c>
      <c r="U158" s="32">
        <f t="shared" ref="U158" si="16">(VLOOKUP(AB142,$R$139:$U$148,4))</f>
        <v>14</v>
      </c>
      <c r="V158" s="32"/>
      <c r="W158" s="173">
        <v>6</v>
      </c>
      <c r="X158" s="174">
        <f t="shared" si="4"/>
        <v>160555241004</v>
      </c>
      <c r="AA158" s="203">
        <v>6</v>
      </c>
      <c r="AB158" s="157">
        <f t="shared" si="5"/>
        <v>3</v>
      </c>
      <c r="AC158" s="31"/>
      <c r="AD158" s="187">
        <v>4</v>
      </c>
      <c r="AE158" s="187">
        <f>I142</f>
        <v>13</v>
      </c>
      <c r="AF158" s="187" t="str">
        <f>I140</f>
        <v>Barcelona</v>
      </c>
      <c r="AG158" s="187">
        <f>IF(J140&lt;&gt;"",1,0)</f>
        <v>1</v>
      </c>
      <c r="AH158" s="187">
        <f>IF(J140&gt;L140,1,0)</f>
        <v>1</v>
      </c>
      <c r="AI158" s="187">
        <f t="shared" si="9"/>
        <v>0</v>
      </c>
      <c r="AJ158" s="187">
        <f>IF(J140&lt;L140,1,0)</f>
        <v>0</v>
      </c>
      <c r="AK158" s="187">
        <f>J140</f>
        <v>3</v>
      </c>
      <c r="AL158" s="187">
        <f>L140</f>
        <v>0</v>
      </c>
      <c r="AM158" s="187">
        <f t="shared" si="10"/>
        <v>3</v>
      </c>
      <c r="AN158" s="187">
        <f t="shared" si="11"/>
        <v>3</v>
      </c>
      <c r="AO158" s="107">
        <v>4</v>
      </c>
      <c r="AP158" s="254">
        <f t="shared" si="12"/>
        <v>30153030100</v>
      </c>
      <c r="AQ158" s="188"/>
      <c r="AR158" s="252">
        <f>I141</f>
        <v>190661241010</v>
      </c>
      <c r="AS158" s="251">
        <f t="shared" si="13"/>
        <v>190661241010</v>
      </c>
    </row>
    <row r="159" spans="2:45" ht="12.75" customHeight="1" x14ac:dyDescent="0.2">
      <c r="B159" s="37"/>
      <c r="C159" s="34"/>
      <c r="D159" s="35"/>
      <c r="E159" s="34"/>
      <c r="F159" s="34"/>
      <c r="G159" s="34"/>
      <c r="H159" s="34"/>
      <c r="I159" s="37"/>
      <c r="J159" s="37"/>
      <c r="K159" s="35"/>
      <c r="L159" s="37"/>
      <c r="M159" s="37"/>
      <c r="N159" s="34"/>
      <c r="R159" s="32">
        <v>7</v>
      </c>
      <c r="S159" s="32" t="str">
        <f>(VLOOKUP(AB143,$R$139:$U$148,2))</f>
        <v>Barcelona</v>
      </c>
      <c r="T159" s="250">
        <f>(VLOOKUP(AB143,$R$139:$U$148,3))</f>
        <v>190661241010</v>
      </c>
      <c r="U159" s="32">
        <f>(VLOOKUP(AB143,$R$139:$U$148,4))</f>
        <v>13</v>
      </c>
      <c r="V159" s="32"/>
      <c r="W159" s="173">
        <v>7</v>
      </c>
      <c r="X159" s="174">
        <f t="shared" si="4"/>
        <v>130444081009</v>
      </c>
      <c r="AA159" s="203">
        <v>7</v>
      </c>
      <c r="AB159" s="157">
        <f t="shared" si="5"/>
        <v>4</v>
      </c>
      <c r="AC159" s="31"/>
      <c r="AD159" s="189">
        <v>5</v>
      </c>
      <c r="AE159" s="189">
        <f>F138</f>
        <v>19</v>
      </c>
      <c r="AF159" s="189" t="str">
        <f>F136</f>
        <v>RB Leipzig</v>
      </c>
      <c r="AG159" s="189">
        <f>IF(E136&lt;&gt;"",1,0)</f>
        <v>1</v>
      </c>
      <c r="AH159" s="189">
        <f>IF(E136&gt;C136,1,0)</f>
        <v>0</v>
      </c>
      <c r="AI159" s="189">
        <f t="shared" si="9"/>
        <v>0</v>
      </c>
      <c r="AJ159" s="189">
        <f>IF(E136&lt;C136,1,0)</f>
        <v>1</v>
      </c>
      <c r="AK159" s="189">
        <f>E136</f>
        <v>1</v>
      </c>
      <c r="AL159" s="189">
        <f>C136</f>
        <v>2</v>
      </c>
      <c r="AM159" s="189">
        <f t="shared" si="10"/>
        <v>-1</v>
      </c>
      <c r="AN159" s="189">
        <f t="shared" si="11"/>
        <v>0</v>
      </c>
      <c r="AO159" s="190">
        <v>5</v>
      </c>
      <c r="AP159" s="253">
        <f t="shared" si="12"/>
        <v>49010094</v>
      </c>
      <c r="AQ159" s="191"/>
      <c r="AR159" s="251">
        <f>F137</f>
        <v>100341101004</v>
      </c>
      <c r="AS159" s="251">
        <f t="shared" si="13"/>
        <v>100341101004</v>
      </c>
    </row>
    <row r="160" spans="2:45" ht="12.75" customHeight="1" x14ac:dyDescent="0.2">
      <c r="B160" s="37"/>
      <c r="C160" s="34"/>
      <c r="D160" s="35"/>
      <c r="E160" s="34"/>
      <c r="F160" s="34"/>
      <c r="G160" s="34"/>
      <c r="H160" s="34"/>
      <c r="I160" s="37"/>
      <c r="J160" s="37"/>
      <c r="K160" s="35"/>
      <c r="L160" s="37"/>
      <c r="M160" s="37"/>
      <c r="N160" s="34"/>
      <c r="R160" s="178">
        <v>8</v>
      </c>
      <c r="S160" s="164" t="str">
        <f>(VLOOKUP(AB144,$R$139:$U$148,2))</f>
        <v>RB Leipzig</v>
      </c>
      <c r="T160" s="250">
        <f>(VLOOKUP(AB144,$R$139:$U$148,3))</f>
        <v>100341101004</v>
      </c>
      <c r="U160" s="32">
        <f>(VLOOKUP(AB144,$R$139:$U$148,4))</f>
        <v>19</v>
      </c>
      <c r="V160" s="178"/>
      <c r="W160" s="179">
        <v>8</v>
      </c>
      <c r="X160" s="174">
        <f t="shared" si="4"/>
        <v>100341101004</v>
      </c>
      <c r="Y160" s="182"/>
      <c r="Z160" s="139"/>
      <c r="AA160" s="169">
        <v>8</v>
      </c>
      <c r="AB160" s="157">
        <f t="shared" si="5"/>
        <v>8</v>
      </c>
      <c r="AC160" s="175"/>
      <c r="AD160" s="187">
        <v>6</v>
      </c>
      <c r="AE160" s="187">
        <f>F142</f>
        <v>4</v>
      </c>
      <c r="AF160" s="187" t="str">
        <f>F140</f>
        <v>Arsenal</v>
      </c>
      <c r="AG160" s="187">
        <f>IF(E140&lt;&gt;"",1,0)</f>
        <v>1</v>
      </c>
      <c r="AH160" s="187">
        <f>IF(E140&gt;C140,1,0)</f>
        <v>1</v>
      </c>
      <c r="AI160" s="187">
        <f t="shared" si="9"/>
        <v>0</v>
      </c>
      <c r="AJ160" s="187">
        <f>IF(E140&lt;C140,1,0)</f>
        <v>0</v>
      </c>
      <c r="AK160" s="187">
        <f>E140</f>
        <v>1</v>
      </c>
      <c r="AL160" s="187">
        <f>C140</f>
        <v>0</v>
      </c>
      <c r="AM160" s="187">
        <f t="shared" si="10"/>
        <v>1</v>
      </c>
      <c r="AN160" s="187">
        <f t="shared" si="11"/>
        <v>3</v>
      </c>
      <c r="AO160" s="107">
        <v>6</v>
      </c>
      <c r="AP160" s="254">
        <f t="shared" si="12"/>
        <v>30151010109</v>
      </c>
      <c r="AQ160" s="188"/>
      <c r="AR160" s="252">
        <f>F141</f>
        <v>130444081009</v>
      </c>
      <c r="AS160" s="251">
        <f t="shared" si="13"/>
        <v>130444081009</v>
      </c>
    </row>
    <row r="161" spans="2:45" ht="12.75" customHeight="1" x14ac:dyDescent="0.2">
      <c r="B161" s="202" t="s">
        <v>104</v>
      </c>
      <c r="C161" s="85"/>
      <c r="D161" s="104"/>
      <c r="E161" s="85"/>
      <c r="F161" s="85"/>
      <c r="G161" s="85"/>
      <c r="H161" s="85"/>
      <c r="I161" s="85"/>
      <c r="J161" s="85"/>
      <c r="K161" s="104"/>
      <c r="L161" s="85"/>
      <c r="M161" s="37"/>
      <c r="N161" s="85"/>
      <c r="R161" s="180"/>
      <c r="S161" s="181"/>
      <c r="T161" s="181"/>
      <c r="U161" s="181"/>
      <c r="V161" s="180"/>
      <c r="W161" s="159"/>
      <c r="X161" s="160"/>
      <c r="Y161" s="171"/>
      <c r="Z161" s="171"/>
      <c r="AA161" s="169"/>
      <c r="AB161" s="170"/>
      <c r="AC161" s="177"/>
      <c r="AD161" s="191">
        <v>7</v>
      </c>
      <c r="AE161" s="191">
        <f>M138</f>
        <v>9</v>
      </c>
      <c r="AF161" s="191" t="str">
        <f>M136</f>
        <v>Man. City</v>
      </c>
      <c r="AG161" s="189">
        <f>IF(L136&lt;&gt;"",1,0)</f>
        <v>1</v>
      </c>
      <c r="AH161" s="189">
        <f>IF(L136&gt;J136,1,0)</f>
        <v>0</v>
      </c>
      <c r="AI161" s="189">
        <f t="shared" si="9"/>
        <v>0</v>
      </c>
      <c r="AJ161" s="189">
        <f>IF(L136&lt;J136,1,0)</f>
        <v>1</v>
      </c>
      <c r="AK161" s="189">
        <f>L136</f>
        <v>1</v>
      </c>
      <c r="AL161" s="189">
        <f>J136</f>
        <v>3</v>
      </c>
      <c r="AM161" s="189">
        <f t="shared" si="10"/>
        <v>-2</v>
      </c>
      <c r="AN161" s="189">
        <f t="shared" si="11"/>
        <v>0</v>
      </c>
      <c r="AO161" s="191">
        <v>7</v>
      </c>
      <c r="AP161" s="253">
        <f t="shared" si="12"/>
        <v>48010104</v>
      </c>
      <c r="AQ161" s="191"/>
      <c r="AR161" s="251">
        <f>M137</f>
        <v>160555241004</v>
      </c>
      <c r="AS161" s="251">
        <f t="shared" si="13"/>
        <v>160555241004</v>
      </c>
    </row>
    <row r="162" spans="2:45" ht="12.75" customHeight="1" x14ac:dyDescent="0.2">
      <c r="B162" s="38" t="str">
        <f>IF($B$161="ok",(VLOOKUP($AB$190,$R$190:$U$193,2))," ")</f>
        <v>Juventus</v>
      </c>
      <c r="C162" s="39">
        <v>5</v>
      </c>
      <c r="D162" s="33" t="s">
        <v>20</v>
      </c>
      <c r="E162" s="40">
        <v>1</v>
      </c>
      <c r="F162" s="38" t="str">
        <f>IF($B$161="ok",(VLOOKUP($AB$193,$R$190:$U$193,2))," ")</f>
        <v>Arsenal</v>
      </c>
      <c r="G162" s="85"/>
      <c r="H162" s="85"/>
      <c r="I162" s="38" t="str">
        <f>IF($B$161="ok",(VLOOKUP($AB$191,$R$190:$U$193,2))," ")</f>
        <v>B. München</v>
      </c>
      <c r="J162" s="39">
        <v>2</v>
      </c>
      <c r="K162" s="33" t="s">
        <v>20</v>
      </c>
      <c r="L162" s="40">
        <v>2</v>
      </c>
      <c r="M162" s="38" t="str">
        <f>IF($B$161="ok",(VLOOKUP($AB$192,$R$190:$U$193,2))," ")</f>
        <v>PSG</v>
      </c>
      <c r="N162" s="85"/>
      <c r="R162" s="168"/>
      <c r="S162" s="31"/>
      <c r="T162" s="31"/>
      <c r="U162" s="31"/>
      <c r="V162" s="168"/>
      <c r="W162" s="169"/>
      <c r="X162" s="170"/>
      <c r="Y162" s="171"/>
      <c r="Z162" s="171"/>
      <c r="AA162" s="169"/>
      <c r="AB162" s="170"/>
      <c r="AC162" s="125"/>
      <c r="AD162" s="188">
        <v>8</v>
      </c>
      <c r="AE162" s="188">
        <f>M142</f>
        <v>1</v>
      </c>
      <c r="AF162" s="188" t="str">
        <f>M140</f>
        <v>Internazionale</v>
      </c>
      <c r="AG162" s="187">
        <f>IF(L140&lt;&gt;"",1,0)</f>
        <v>1</v>
      </c>
      <c r="AH162" s="187">
        <f>IF(L140&gt;J140,1,0)</f>
        <v>0</v>
      </c>
      <c r="AI162" s="187">
        <f t="shared" si="9"/>
        <v>0</v>
      </c>
      <c r="AJ162" s="187">
        <f>IF(L140&lt;J140,1,0)</f>
        <v>1</v>
      </c>
      <c r="AK162" s="187">
        <f>L140</f>
        <v>0</v>
      </c>
      <c r="AL162" s="187">
        <f>J140</f>
        <v>3</v>
      </c>
      <c r="AM162" s="187">
        <f t="shared" si="10"/>
        <v>-3</v>
      </c>
      <c r="AN162" s="187">
        <f t="shared" si="11"/>
        <v>0</v>
      </c>
      <c r="AO162" s="188">
        <v>8</v>
      </c>
      <c r="AP162" s="254">
        <f t="shared" si="12"/>
        <v>47000112</v>
      </c>
      <c r="AQ162" s="188"/>
      <c r="AR162" s="252">
        <f>M141</f>
        <v>170554151012</v>
      </c>
      <c r="AS162" s="251">
        <f t="shared" si="13"/>
        <v>170554151012</v>
      </c>
    </row>
    <row r="163" spans="2:45" ht="12.75" customHeight="1" x14ac:dyDescent="0.25">
      <c r="B163" s="194">
        <f>IF($B$161="ok",(VLOOKUP($AB$190,$R$190:$U$193,3))," ")</f>
        <v>281026361120</v>
      </c>
      <c r="C163" s="44"/>
      <c r="D163" s="45"/>
      <c r="E163" s="44"/>
      <c r="F163" s="194">
        <f>IF($B$161="ok",(VLOOKUP($AB$193,$R$190:$U$193,3))," ")</f>
        <v>210721341118</v>
      </c>
      <c r="G163" s="44"/>
      <c r="H163" s="44"/>
      <c r="I163" s="194">
        <f>IF($B$161="ok",(VLOOKUP($AB$191,$R$190:$U$193,3))," ")</f>
        <v>260913251110</v>
      </c>
      <c r="J163" s="46">
        <v>4</v>
      </c>
      <c r="K163" s="45"/>
      <c r="L163" s="46">
        <v>2</v>
      </c>
      <c r="M163" s="194">
        <f>IF($B$161="ok",(VLOOKUP($AB$192,$R$190:$U$193,3))," ")</f>
        <v>220825381108</v>
      </c>
      <c r="N163" s="34"/>
      <c r="R163" s="243" t="s">
        <v>87</v>
      </c>
      <c r="S163" s="244"/>
      <c r="T163" s="244"/>
      <c r="U163" s="244"/>
      <c r="V163" s="244"/>
      <c r="W163" s="244"/>
      <c r="X163" s="244"/>
      <c r="Y163" s="125"/>
      <c r="Z163" s="125"/>
      <c r="AA163" s="157" t="s">
        <v>31</v>
      </c>
      <c r="AB163" s="156"/>
      <c r="AC163" s="125"/>
      <c r="AD163" s="185"/>
      <c r="AE163" s="186"/>
      <c r="AF163" s="186"/>
      <c r="AG163" s="186"/>
      <c r="AH163" s="186"/>
      <c r="AI163" s="186"/>
      <c r="AJ163" s="186"/>
      <c r="AK163" s="186"/>
      <c r="AL163" s="186"/>
      <c r="AM163" s="186"/>
      <c r="AN163" s="186"/>
      <c r="AO163" s="186"/>
      <c r="AP163" s="186"/>
      <c r="AQ163" s="185"/>
      <c r="AR163" s="185"/>
      <c r="AS163" s="185"/>
    </row>
    <row r="164" spans="2:45" ht="12.75" customHeight="1" x14ac:dyDescent="0.2">
      <c r="B164" s="195">
        <f>IF($B$161="ok",(VLOOKUP($AB$190,$R$190:$U$193,4))," ")</f>
        <v>3</v>
      </c>
      <c r="C164" s="85"/>
      <c r="D164" s="85"/>
      <c r="E164" s="85"/>
      <c r="F164" s="195">
        <f>IF($B$161="ok",(VLOOKUP($AB$193,$R$190:$U$193,4))," ")</f>
        <v>4</v>
      </c>
      <c r="G164" s="85"/>
      <c r="H164" s="85"/>
      <c r="I164" s="195">
        <f>IF($B$161="ok",(VLOOKUP($AB$191,$R$190:$U$193,4))," ")</f>
        <v>8</v>
      </c>
      <c r="J164" s="85"/>
      <c r="K164" s="85"/>
      <c r="L164" s="85"/>
      <c r="M164" s="195">
        <f>IF($B$161="ok",(VLOOKUP($AB$192,$R$190:$U$193,4))," ")</f>
        <v>14</v>
      </c>
      <c r="N164" s="85"/>
      <c r="R164" s="158" t="s">
        <v>0</v>
      </c>
      <c r="S164" s="159" t="s">
        <v>86</v>
      </c>
      <c r="T164" s="159" t="s">
        <v>9</v>
      </c>
      <c r="U164" s="160" t="s">
        <v>19</v>
      </c>
      <c r="V164" s="160"/>
      <c r="W164" s="160" t="s">
        <v>0</v>
      </c>
      <c r="X164" s="161"/>
      <c r="Y164" s="125"/>
      <c r="Z164" s="125"/>
      <c r="AA164" s="157"/>
      <c r="AB164" s="157"/>
      <c r="AC164" s="125"/>
      <c r="AD164" s="31"/>
    </row>
    <row r="165" spans="2:45" ht="12.75" customHeight="1" x14ac:dyDescent="0.2">
      <c r="B165" s="85"/>
      <c r="C165" s="85"/>
      <c r="D165" s="85"/>
      <c r="E165" s="85"/>
      <c r="F165" s="85"/>
      <c r="G165" s="85"/>
      <c r="H165" s="85"/>
      <c r="I165" s="85"/>
      <c r="J165" s="85"/>
      <c r="K165" s="85"/>
      <c r="L165" s="85"/>
      <c r="M165" s="37"/>
      <c r="N165" s="85"/>
      <c r="R165" s="32">
        <v>1</v>
      </c>
      <c r="S165" s="32" t="str">
        <f>(VLOOKUP(AB123,$R$123:$U$132,2))</f>
        <v>Juventus</v>
      </c>
      <c r="T165" s="32">
        <f>(VLOOKUP(AB123,$R$123:$U$132,3))</f>
        <v>250874331010</v>
      </c>
      <c r="U165" s="32">
        <f>(VLOOKUP(AB123,$R$123:$U$132,4))</f>
        <v>3</v>
      </c>
      <c r="V165" s="32"/>
      <c r="W165" s="173">
        <v>1</v>
      </c>
      <c r="X165" s="174">
        <f>LARGE($T$165:$T$172,W165)</f>
        <v>270962191006</v>
      </c>
      <c r="Y165" s="125"/>
      <c r="Z165" s="125"/>
      <c r="AA165" s="203">
        <v>1</v>
      </c>
      <c r="AB165" s="157">
        <f>MATCH(X165,$T$165:$T$172,0)</f>
        <v>3</v>
      </c>
      <c r="AC165" s="125"/>
      <c r="AD165" s="31"/>
    </row>
    <row r="166" spans="2:45" ht="12.75" customHeight="1" x14ac:dyDescent="0.25">
      <c r="B166" s="85"/>
      <c r="C166" s="85"/>
      <c r="D166" s="82"/>
      <c r="E166" s="85"/>
      <c r="F166" s="85"/>
      <c r="G166" s="85"/>
      <c r="H166" s="85"/>
      <c r="I166" s="264" t="s">
        <v>104</v>
      </c>
      <c r="J166" s="85"/>
      <c r="K166" s="85"/>
      <c r="L166" s="85"/>
      <c r="M166" s="37"/>
      <c r="N166" s="85"/>
      <c r="R166" s="32">
        <v>2</v>
      </c>
      <c r="S166" s="32" t="str">
        <f>(VLOOKUP(AB124,$R$123:$U$132,2))</f>
        <v>B. München</v>
      </c>
      <c r="T166" s="32">
        <f>(VLOOKUP(AB124,$R$123:$U$132,3))</f>
        <v>230760211005</v>
      </c>
      <c r="U166" s="32">
        <f>(VLOOKUP(AB124,$R$123:$U$132,4))</f>
        <v>8</v>
      </c>
      <c r="V166" s="32"/>
      <c r="W166" s="173">
        <v>2</v>
      </c>
      <c r="X166" s="174">
        <f>LARGE($T$165:$T$172,W166)</f>
        <v>250874331010</v>
      </c>
      <c r="Y166" s="125"/>
      <c r="Z166" s="125"/>
      <c r="AA166" s="203">
        <v>2</v>
      </c>
      <c r="AB166" s="157">
        <f t="shared" ref="AB166:AB172" si="17">MATCH(X166,$T$165:$T$172,0)</f>
        <v>1</v>
      </c>
      <c r="AC166" s="125"/>
      <c r="AD166" s="31"/>
    </row>
    <row r="167" spans="2:45" ht="12.75" customHeight="1" x14ac:dyDescent="0.2">
      <c r="B167" s="85"/>
      <c r="C167" s="85"/>
      <c r="D167" s="85"/>
      <c r="E167" s="85"/>
      <c r="F167" s="85"/>
      <c r="G167" s="85"/>
      <c r="H167" s="85"/>
      <c r="I167" s="108"/>
      <c r="J167" s="109"/>
      <c r="K167" s="110"/>
      <c r="L167" s="109"/>
      <c r="M167" s="111"/>
      <c r="N167" s="85"/>
      <c r="R167" s="32">
        <v>3</v>
      </c>
      <c r="S167" s="32" t="str">
        <f>(VLOOKUP(AB139,$R$139:$U$148,2))</f>
        <v>Liverpool</v>
      </c>
      <c r="T167" s="32">
        <f>(VLOOKUP(AB139,$R$139:$U$148,3))</f>
        <v>270962191006</v>
      </c>
      <c r="U167" s="32">
        <f>(VLOOKUP(AB139,$R$139:$U$148,4))</f>
        <v>17</v>
      </c>
      <c r="V167" s="32"/>
      <c r="W167" s="173">
        <v>3</v>
      </c>
      <c r="X167" s="174">
        <f>LARGE($T$165:$T$172,W167)</f>
        <v>230764231012</v>
      </c>
      <c r="Y167" s="29"/>
      <c r="Z167" s="29"/>
      <c r="AA167" s="203">
        <v>3</v>
      </c>
      <c r="AB167" s="157">
        <f t="shared" si="17"/>
        <v>4</v>
      </c>
      <c r="AC167" s="125"/>
      <c r="AD167" s="31"/>
    </row>
    <row r="168" spans="2:45" ht="12.75" customHeight="1" x14ac:dyDescent="0.25">
      <c r="B168" s="85"/>
      <c r="C168" s="85"/>
      <c r="D168" s="82" t="s">
        <v>55</v>
      </c>
      <c r="E168" s="85"/>
      <c r="F168" s="85"/>
      <c r="G168" s="85"/>
      <c r="H168" s="85"/>
      <c r="I168" s="112"/>
      <c r="J168" s="113"/>
      <c r="K168" s="114"/>
      <c r="L168" s="113"/>
      <c r="M168" s="115"/>
      <c r="N168" s="85"/>
      <c r="R168" s="32">
        <v>4</v>
      </c>
      <c r="S168" s="32" t="str">
        <f>(VLOOKUP(AB140,$R$139:$U$148,2))</f>
        <v>Ajax</v>
      </c>
      <c r="T168" s="32">
        <f>(VLOOKUP(AB140,$R$139:$U$148,3))</f>
        <v>230764231012</v>
      </c>
      <c r="U168" s="32">
        <f>(VLOOKUP(AB140,$R$139:$U$148,4))</f>
        <v>11</v>
      </c>
      <c r="V168" s="32"/>
      <c r="W168" s="173">
        <v>4</v>
      </c>
      <c r="X168" s="174">
        <f>LARGE($T$165:$T$172,W168)</f>
        <v>230760211005</v>
      </c>
      <c r="Y168" s="29"/>
      <c r="Z168" s="29"/>
      <c r="AA168" s="203">
        <v>4</v>
      </c>
      <c r="AB168" s="157">
        <f t="shared" si="17"/>
        <v>2</v>
      </c>
      <c r="AC168" s="125"/>
      <c r="AD168" s="31"/>
    </row>
    <row r="169" spans="2:45" ht="12.75" customHeight="1" x14ac:dyDescent="0.25">
      <c r="B169" s="85"/>
      <c r="C169" s="85"/>
      <c r="D169" s="85"/>
      <c r="E169" s="85"/>
      <c r="F169" s="85"/>
      <c r="G169" s="85"/>
      <c r="H169" s="85"/>
      <c r="I169" s="112" t="s">
        <v>56</v>
      </c>
      <c r="J169" s="113"/>
      <c r="K169" s="240" t="str">
        <f>IF(I166="ok",IF(C181+C182&gt;E181+E182,B181,F181),"")</f>
        <v>Juventus</v>
      </c>
      <c r="L169" s="241"/>
      <c r="M169" s="242"/>
      <c r="N169" s="102"/>
      <c r="R169" s="32">
        <v>5</v>
      </c>
      <c r="S169" s="32" t="str">
        <f>IF($C$136+$C$137&gt;$E$136+$E$137,$B$136,$F$136)</f>
        <v>Real Madrid</v>
      </c>
      <c r="T169" s="32">
        <f>IF($C$136+$C$137&gt;$E$136+$E$137,$AS$155,$AS$159)</f>
        <v>220770261008</v>
      </c>
      <c r="U169" s="32">
        <f>IF($C$136+$C$137&gt;$E$136+$E$137,$B$138,$F$138)</f>
        <v>5</v>
      </c>
      <c r="V169" s="32"/>
      <c r="W169" s="173">
        <v>5</v>
      </c>
      <c r="X169" s="174">
        <f>LARGE($T$165:$T$172,W169)</f>
        <v>220770261008</v>
      </c>
      <c r="Y169" s="29"/>
      <c r="Z169" s="29"/>
      <c r="AA169" s="203">
        <v>5</v>
      </c>
      <c r="AB169" s="157">
        <f t="shared" si="17"/>
        <v>5</v>
      </c>
      <c r="AC169" s="125"/>
      <c r="AD169" s="31"/>
    </row>
    <row r="170" spans="2:45" ht="12.75" customHeight="1" x14ac:dyDescent="0.25">
      <c r="B170" s="196" t="s">
        <v>104</v>
      </c>
      <c r="C170" s="85"/>
      <c r="D170" s="85"/>
      <c r="E170" s="85"/>
      <c r="F170" s="85"/>
      <c r="G170" s="85"/>
      <c r="H170" s="85"/>
      <c r="I170" s="112"/>
      <c r="J170" s="113"/>
      <c r="K170" s="116"/>
      <c r="L170" s="117"/>
      <c r="M170" s="118"/>
      <c r="N170" s="102"/>
      <c r="R170" s="32">
        <v>6</v>
      </c>
      <c r="S170" s="32" t="str">
        <f>IF($C$140+$C$141&gt;$E$140+$E$141,$B$140,$F$140)</f>
        <v>Arsenal</v>
      </c>
      <c r="T170" s="32">
        <f>IF($C$140+$C$141&gt;$E$140+$E$141,$AS$156,$AS$160)</f>
        <v>130444081009</v>
      </c>
      <c r="U170" s="32">
        <f>IF($C$140+$C$141&gt;$E$140+$E$141,$B$142,$F$142)</f>
        <v>4</v>
      </c>
      <c r="V170" s="32"/>
      <c r="W170" s="173">
        <v>6</v>
      </c>
      <c r="X170" s="174">
        <f t="shared" ref="X170:X172" si="18">LARGE($T$165:$T$172,W170)</f>
        <v>200671331009</v>
      </c>
      <c r="Y170" s="31"/>
      <c r="Z170" s="31"/>
      <c r="AA170" s="203">
        <v>6</v>
      </c>
      <c r="AB170" s="157">
        <f t="shared" si="17"/>
        <v>7</v>
      </c>
      <c r="AC170" s="31"/>
      <c r="AD170" s="31"/>
    </row>
    <row r="171" spans="2:45" ht="12.75" customHeight="1" x14ac:dyDescent="0.25">
      <c r="B171" s="38" t="str">
        <f>IF($B$170="ok",(VLOOKUP($AB$208,$R$208:$U$209,2))," ")</f>
        <v>PSG</v>
      </c>
      <c r="C171" s="48">
        <v>4</v>
      </c>
      <c r="D171" s="33"/>
      <c r="E171" s="49">
        <v>1</v>
      </c>
      <c r="F171" s="38" t="str">
        <f>IF($B$170="ok",(VLOOKUP($AB$209,$R$208:$U$209,2))," ")</f>
        <v>Arsenal</v>
      </c>
      <c r="G171" s="85"/>
      <c r="H171" s="85"/>
      <c r="I171" s="112"/>
      <c r="J171" s="113"/>
      <c r="K171" s="119"/>
      <c r="L171" s="119"/>
      <c r="M171" s="118"/>
      <c r="N171" s="102"/>
      <c r="R171" s="32">
        <v>7</v>
      </c>
      <c r="S171" s="32" t="str">
        <f>IF($J$136+$J$137&gt;$L$136+$L$137,$I$136,$M$136)</f>
        <v>PSG</v>
      </c>
      <c r="T171" s="32">
        <f>IF($J$136+$J$137&gt;$L$136+$L$137,$AS$157,$AS$161)</f>
        <v>200671331009</v>
      </c>
      <c r="U171" s="32">
        <f>IF($J$136+$J$137&gt;$L$136+$L$137,$I$138,$M$138)</f>
        <v>14</v>
      </c>
      <c r="V171" s="32"/>
      <c r="W171" s="173">
        <v>7</v>
      </c>
      <c r="X171" s="174">
        <f t="shared" si="18"/>
        <v>190661241010</v>
      </c>
      <c r="Y171" s="31"/>
      <c r="Z171" s="31"/>
      <c r="AA171" s="203">
        <v>7</v>
      </c>
      <c r="AB171" s="157">
        <f t="shared" si="17"/>
        <v>8</v>
      </c>
      <c r="AC171" s="31"/>
      <c r="AD171" s="31"/>
    </row>
    <row r="172" spans="2:45" ht="12.75" customHeight="1" x14ac:dyDescent="0.25">
      <c r="B172" s="197">
        <f>IF($B$170="ok",(VLOOKUP($AB$208,$R$208:$U$209,3))," ")</f>
        <v>230875401217</v>
      </c>
      <c r="C172" s="37"/>
      <c r="D172" s="35"/>
      <c r="E172" s="37"/>
      <c r="F172" s="197">
        <f>IF($B$170="ok",(VLOOKUP($AB$209,$R$208:$U$209,3))," ")</f>
        <v>210767351217</v>
      </c>
      <c r="G172" s="85"/>
      <c r="H172" s="85"/>
      <c r="I172" s="112"/>
      <c r="J172" s="113"/>
      <c r="K172" s="116"/>
      <c r="L172" s="117"/>
      <c r="M172" s="118"/>
      <c r="N172" s="102"/>
      <c r="R172" s="38">
        <v>8</v>
      </c>
      <c r="S172" s="32" t="str">
        <f>IF($J$140+$J$141&gt;$L$140+$L$141,$I$140,$M$140)</f>
        <v>Barcelona</v>
      </c>
      <c r="T172" s="32">
        <f>IF($J$140+$J$141&gt;$L$140+$L$141,$AS$158,$AS$162)</f>
        <v>190661241010</v>
      </c>
      <c r="U172" s="32">
        <f>IF($J$140+$J$141&gt;$L$140+$L$141,$I$142,$M$142)</f>
        <v>13</v>
      </c>
      <c r="V172" s="38"/>
      <c r="W172" s="173">
        <v>8</v>
      </c>
      <c r="X172" s="174">
        <f t="shared" si="18"/>
        <v>130444081009</v>
      </c>
      <c r="Y172" s="31"/>
      <c r="Z172" s="31"/>
      <c r="AA172" s="169">
        <v>8</v>
      </c>
      <c r="AB172" s="157">
        <f t="shared" si="17"/>
        <v>6</v>
      </c>
      <c r="AC172" s="31"/>
      <c r="AD172" s="31"/>
    </row>
    <row r="173" spans="2:45" ht="12.75" customHeight="1" x14ac:dyDescent="0.25">
      <c r="B173" s="197">
        <f>IF($B$170="ok",(VLOOKUP($AB$208,$R$208:$U$209,4))," ")</f>
        <v>14</v>
      </c>
      <c r="C173" s="34"/>
      <c r="D173" s="35"/>
      <c r="E173" s="34"/>
      <c r="F173" s="200">
        <f>IF($B$170="ok",(VLOOKUP($AB$209,$R$208:$U$209,4))," ")</f>
        <v>4</v>
      </c>
      <c r="G173" s="85"/>
      <c r="H173" s="85"/>
      <c r="I173" s="112" t="s">
        <v>57</v>
      </c>
      <c r="J173" s="113"/>
      <c r="K173" s="240" t="str">
        <f>IF(I166="ok",IF(C181+C182&lt;E181+E182,B181,F181),"")</f>
        <v>B. München</v>
      </c>
      <c r="L173" s="241"/>
      <c r="M173" s="242"/>
      <c r="N173" s="102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</row>
    <row r="174" spans="2:45" ht="12.75" customHeight="1" x14ac:dyDescent="0.25">
      <c r="B174" s="37"/>
      <c r="C174" s="34"/>
      <c r="D174" s="35"/>
      <c r="E174" s="34"/>
      <c r="F174" s="34"/>
      <c r="G174" s="85"/>
      <c r="H174" s="85"/>
      <c r="I174" s="112"/>
      <c r="J174" s="113"/>
      <c r="K174" s="116"/>
      <c r="L174" s="117"/>
      <c r="M174" s="118"/>
      <c r="N174" s="102"/>
      <c r="S174" s="175"/>
      <c r="T174" s="175"/>
      <c r="U174" s="175"/>
      <c r="V174" s="175"/>
      <c r="W174" s="175"/>
      <c r="X174" s="175"/>
      <c r="Y174" s="175"/>
      <c r="Z174" s="175"/>
      <c r="AA174" s="175"/>
      <c r="AB174" s="175"/>
      <c r="AC174" s="175"/>
      <c r="AD174" s="31"/>
    </row>
    <row r="175" spans="2:45" ht="12.75" customHeight="1" x14ac:dyDescent="0.25">
      <c r="B175" s="85"/>
      <c r="C175" s="85"/>
      <c r="D175" s="85"/>
      <c r="E175" s="85"/>
      <c r="F175" s="85"/>
      <c r="G175" s="85"/>
      <c r="H175" s="85"/>
      <c r="I175" s="112"/>
      <c r="J175" s="113"/>
      <c r="K175" s="116"/>
      <c r="L175" s="117"/>
      <c r="M175" s="118"/>
      <c r="N175" s="102"/>
      <c r="R175" s="156"/>
      <c r="S175" s="155"/>
      <c r="T175" s="155"/>
      <c r="U175" s="157"/>
      <c r="V175" s="157" t="s">
        <v>34</v>
      </c>
      <c r="W175" s="157"/>
      <c r="X175" s="157"/>
      <c r="Y175" s="157"/>
      <c r="Z175" s="157"/>
      <c r="AA175" s="157"/>
      <c r="AB175" s="157"/>
      <c r="AC175" s="177"/>
      <c r="AD175" s="31"/>
    </row>
    <row r="176" spans="2:45" ht="12.75" customHeight="1" x14ac:dyDescent="0.25">
      <c r="B176" s="85"/>
      <c r="C176" s="85"/>
      <c r="D176" s="85"/>
      <c r="E176" s="85"/>
      <c r="F176" s="85"/>
      <c r="G176" s="85"/>
      <c r="H176" s="85"/>
      <c r="I176" s="112"/>
      <c r="J176" s="113"/>
      <c r="K176" s="116"/>
      <c r="L176" s="117"/>
      <c r="M176" s="118"/>
      <c r="N176" s="102"/>
      <c r="R176" s="156"/>
      <c r="S176" s="155"/>
      <c r="T176" s="156"/>
      <c r="U176" s="157"/>
      <c r="V176" s="157"/>
      <c r="W176" s="157"/>
      <c r="X176" s="157"/>
      <c r="Y176" s="157"/>
      <c r="Z176" s="157"/>
      <c r="AA176" s="157"/>
      <c r="AB176" s="157"/>
      <c r="AC176" s="125"/>
      <c r="AD176" s="31"/>
    </row>
    <row r="177" spans="2:33" ht="12.75" customHeight="1" x14ac:dyDescent="0.25">
      <c r="B177" s="85"/>
      <c r="C177" s="85"/>
      <c r="D177" s="47"/>
      <c r="E177" s="85"/>
      <c r="F177" s="85"/>
      <c r="G177" s="85"/>
      <c r="H177" s="85"/>
      <c r="I177" s="112" t="s">
        <v>59</v>
      </c>
      <c r="J177" s="113"/>
      <c r="K177" s="240" t="str">
        <f>IF(I166="ok",IF(C171+C172&gt;E171+E172,B171,F171),"")</f>
        <v>PSG</v>
      </c>
      <c r="L177" s="241"/>
      <c r="M177" s="242"/>
      <c r="N177" s="102"/>
      <c r="R177" s="184" t="s">
        <v>88</v>
      </c>
      <c r="S177" s="184" t="s">
        <v>89</v>
      </c>
      <c r="T177" s="184" t="s">
        <v>1</v>
      </c>
      <c r="U177" s="184" t="s">
        <v>2</v>
      </c>
      <c r="V177" s="184" t="s">
        <v>3</v>
      </c>
      <c r="W177" s="184" t="s">
        <v>4</v>
      </c>
      <c r="X177" s="184" t="s">
        <v>5</v>
      </c>
      <c r="Y177" s="184" t="s">
        <v>6</v>
      </c>
      <c r="Z177" s="184" t="s">
        <v>7</v>
      </c>
      <c r="AA177" s="184" t="s">
        <v>8</v>
      </c>
      <c r="AB177" s="184" t="s">
        <v>9</v>
      </c>
      <c r="AC177" s="176"/>
      <c r="AD177" s="184" t="s">
        <v>90</v>
      </c>
      <c r="AE177" s="185"/>
      <c r="AF177" s="184" t="s">
        <v>91</v>
      </c>
      <c r="AG177" s="185" t="s">
        <v>93</v>
      </c>
    </row>
    <row r="178" spans="2:33" ht="12.75" customHeight="1" x14ac:dyDescent="0.25">
      <c r="B178" s="85"/>
      <c r="C178" s="85"/>
      <c r="D178" s="47" t="s">
        <v>58</v>
      </c>
      <c r="E178" s="85"/>
      <c r="F178" s="85"/>
      <c r="G178" s="85"/>
      <c r="H178" s="85"/>
      <c r="I178" s="112"/>
      <c r="J178" s="113"/>
      <c r="K178" s="116"/>
      <c r="L178" s="117"/>
      <c r="M178" s="118"/>
      <c r="N178" s="102"/>
      <c r="R178" s="189">
        <v>1</v>
      </c>
      <c r="S178" s="189">
        <f>B151</f>
        <v>17</v>
      </c>
      <c r="T178" s="189" t="str">
        <f>B149</f>
        <v>Liverpool</v>
      </c>
      <c r="U178" s="189">
        <f>IF(C149&lt;&gt;"",1,0)</f>
        <v>1</v>
      </c>
      <c r="V178" s="189">
        <f>IF(C149&gt;E149,1,0)</f>
        <v>0</v>
      </c>
      <c r="W178" s="189">
        <f>U178-V178-X178</f>
        <v>1</v>
      </c>
      <c r="X178" s="189">
        <f>IF(C149&lt;E149,1,0)</f>
        <v>0</v>
      </c>
      <c r="Y178" s="189">
        <f>C149</f>
        <v>1</v>
      </c>
      <c r="Z178" s="189">
        <f>E149</f>
        <v>1</v>
      </c>
      <c r="AA178" s="189">
        <f>Y178-Z178</f>
        <v>0</v>
      </c>
      <c r="AB178" s="189">
        <f>V178*3+W178</f>
        <v>1</v>
      </c>
      <c r="AC178" s="190">
        <v>1</v>
      </c>
      <c r="AD178" s="189">
        <f>(10^10)*AB178+(10^8)*V178+(10^6)*(50+AA178)+(10^4)*Y178+(10^2)*U178+(13-S178)</f>
        <v>10050010096</v>
      </c>
      <c r="AE178" s="191"/>
      <c r="AF178" s="191">
        <f>B150</f>
        <v>270962191006</v>
      </c>
      <c r="AG178" s="191">
        <f>AD178+AF178</f>
        <v>281012201102</v>
      </c>
    </row>
    <row r="179" spans="2:33" ht="12.75" customHeight="1" x14ac:dyDescent="0.25">
      <c r="B179" s="85"/>
      <c r="C179" s="85"/>
      <c r="D179" s="85"/>
      <c r="E179" s="85"/>
      <c r="F179" s="85"/>
      <c r="G179" s="85"/>
      <c r="H179" s="85"/>
      <c r="I179" s="112"/>
      <c r="J179" s="113"/>
      <c r="K179" s="116"/>
      <c r="L179" s="117"/>
      <c r="M179" s="118"/>
      <c r="N179" s="102"/>
      <c r="R179" s="187">
        <v>2</v>
      </c>
      <c r="S179" s="187">
        <f>B155</f>
        <v>3</v>
      </c>
      <c r="T179" s="187" t="str">
        <f>B153</f>
        <v>Juventus</v>
      </c>
      <c r="U179" s="187">
        <f>IF(C153&lt;&gt;"",1,0)</f>
        <v>1</v>
      </c>
      <c r="V179" s="187">
        <f>IF(C153&gt;E153,1,0)</f>
        <v>1</v>
      </c>
      <c r="W179" s="187">
        <f t="shared" ref="W179:W185" si="19">U179-V179-X179</f>
        <v>0</v>
      </c>
      <c r="X179" s="187">
        <f>IF(C153&lt;E153,1,0)</f>
        <v>0</v>
      </c>
      <c r="Y179" s="187">
        <f>C153</f>
        <v>3</v>
      </c>
      <c r="Z179" s="187">
        <f>E153</f>
        <v>1</v>
      </c>
      <c r="AA179" s="187">
        <f t="shared" ref="AA179:AA185" si="20">Y179-Z179</f>
        <v>2</v>
      </c>
      <c r="AB179" s="187">
        <f t="shared" ref="AB179:AB185" si="21">V179*3+W179</f>
        <v>3</v>
      </c>
      <c r="AC179" s="107">
        <v>2</v>
      </c>
      <c r="AD179" s="187">
        <f>(10^10)*AB179+(10^8)*V179+(10^6)*(50+AA179)+(10^4)*Y179+(10^2)*U179+(13-S179)</f>
        <v>30152030110</v>
      </c>
      <c r="AE179" s="188"/>
      <c r="AF179" s="188">
        <f>B154</f>
        <v>250874331010</v>
      </c>
      <c r="AG179" s="188">
        <f t="shared" ref="AG179:AG185" si="22">AD179+AF179</f>
        <v>281026361120</v>
      </c>
    </row>
    <row r="180" spans="2:33" ht="12.75" customHeight="1" x14ac:dyDescent="0.25">
      <c r="B180" s="201" t="s">
        <v>104</v>
      </c>
      <c r="C180" s="85"/>
      <c r="D180" s="85"/>
      <c r="E180" s="85"/>
      <c r="F180" s="85"/>
      <c r="G180" s="85"/>
      <c r="H180" s="85"/>
      <c r="I180" s="112"/>
      <c r="J180" s="113"/>
      <c r="K180" s="116"/>
      <c r="L180" s="117"/>
      <c r="M180" s="118"/>
      <c r="N180" s="102"/>
      <c r="R180" s="189">
        <v>3</v>
      </c>
      <c r="S180" s="189">
        <f>I151</f>
        <v>11</v>
      </c>
      <c r="T180" s="189" t="str">
        <f>I149</f>
        <v>Ajax</v>
      </c>
      <c r="U180" s="189">
        <f>IF(J149&lt;&gt;"",1,0)</f>
        <v>1</v>
      </c>
      <c r="V180" s="189">
        <f>IF(J149&gt;L149,1,0)</f>
        <v>0</v>
      </c>
      <c r="W180" s="189">
        <f t="shared" si="19"/>
        <v>0</v>
      </c>
      <c r="X180" s="189">
        <f>IF(J149&lt;L149,1,0)</f>
        <v>1</v>
      </c>
      <c r="Y180" s="189">
        <f>J149</f>
        <v>1</v>
      </c>
      <c r="Z180" s="189">
        <f>L149</f>
        <v>5</v>
      </c>
      <c r="AA180" s="189">
        <f t="shared" si="20"/>
        <v>-4</v>
      </c>
      <c r="AB180" s="189">
        <f t="shared" si="21"/>
        <v>0</v>
      </c>
      <c r="AC180" s="190">
        <v>3</v>
      </c>
      <c r="AD180" s="189">
        <f t="shared" ref="AD180:AD185" si="23">(10^10)*AB180+(10^8)*V180+(10^6)*(50+AA180)+(10^4)*Y180+(10^2)*U180+(13-S180)</f>
        <v>46010102</v>
      </c>
      <c r="AE180" s="191"/>
      <c r="AF180" s="191">
        <f>I150</f>
        <v>230764231012</v>
      </c>
      <c r="AG180" s="191">
        <f t="shared" si="22"/>
        <v>230810241114</v>
      </c>
    </row>
    <row r="181" spans="2:33" ht="12.75" customHeight="1" x14ac:dyDescent="0.25">
      <c r="B181" s="38" t="str">
        <f>IF($B$180="ok",(VLOOKUP($AB$216,$R$216:$U$217,2))," ")</f>
        <v>Juventus</v>
      </c>
      <c r="C181" s="39">
        <v>1</v>
      </c>
      <c r="D181" s="33"/>
      <c r="E181" s="49">
        <v>1</v>
      </c>
      <c r="F181" s="38" t="str">
        <f>IF($B$180="ok",(VLOOKUP($AB$217,$R$216:$U$217,2))," ")</f>
        <v>B. München</v>
      </c>
      <c r="G181" s="85"/>
      <c r="H181" s="85"/>
      <c r="I181" s="112" t="s">
        <v>60</v>
      </c>
      <c r="J181" s="113"/>
      <c r="K181" s="231" t="str">
        <f>IF(I166="ok",IF(C171+C172&lt;E171+E172,B171,F171),"")</f>
        <v>Arsenal</v>
      </c>
      <c r="L181" s="232"/>
      <c r="M181" s="233"/>
      <c r="N181" s="102"/>
      <c r="R181" s="187">
        <v>4</v>
      </c>
      <c r="S181" s="187">
        <f>I155</f>
        <v>8</v>
      </c>
      <c r="T181" s="187" t="str">
        <f>I153</f>
        <v>B. München</v>
      </c>
      <c r="U181" s="187">
        <f>IF(J153&lt;&gt;"",1,0)</f>
        <v>1</v>
      </c>
      <c r="V181" s="187">
        <f>IF(J153&gt;L153,1,0)</f>
        <v>1</v>
      </c>
      <c r="W181" s="187">
        <f t="shared" si="19"/>
        <v>0</v>
      </c>
      <c r="X181" s="187">
        <f>IF(J153&lt;L153,1,0)</f>
        <v>0</v>
      </c>
      <c r="Y181" s="187">
        <f>J153</f>
        <v>4</v>
      </c>
      <c r="Z181" s="187">
        <f>L153</f>
        <v>1</v>
      </c>
      <c r="AA181" s="187">
        <f t="shared" si="20"/>
        <v>3</v>
      </c>
      <c r="AB181" s="187">
        <f t="shared" si="21"/>
        <v>3</v>
      </c>
      <c r="AC181" s="107">
        <v>4</v>
      </c>
      <c r="AD181" s="187">
        <f t="shared" si="23"/>
        <v>30153040105</v>
      </c>
      <c r="AE181" s="188"/>
      <c r="AF181" s="188">
        <f>I154</f>
        <v>230760211005</v>
      </c>
      <c r="AG181" s="188">
        <f t="shared" si="22"/>
        <v>260913251110</v>
      </c>
    </row>
    <row r="182" spans="2:33" ht="12.75" customHeight="1" x14ac:dyDescent="0.2">
      <c r="B182" s="197">
        <f>IF($B$180="ok",(VLOOKUP($AB$216,$R$216:$U$217,3))," ")</f>
        <v>311180411230</v>
      </c>
      <c r="C182" s="37">
        <v>4</v>
      </c>
      <c r="D182" s="35"/>
      <c r="E182" s="37">
        <v>2</v>
      </c>
      <c r="F182" s="197">
        <f>IF($B$180="ok",(VLOOKUP($AB$217,$R$216:$U$217,3))," ")</f>
        <v>270963271215</v>
      </c>
      <c r="G182" s="85"/>
      <c r="H182" s="85"/>
      <c r="I182" s="112"/>
      <c r="J182" s="113"/>
      <c r="K182" s="114"/>
      <c r="L182" s="113"/>
      <c r="M182" s="115"/>
      <c r="N182" s="102"/>
      <c r="R182" s="189">
        <v>5</v>
      </c>
      <c r="S182" s="189">
        <f>F151</f>
        <v>4</v>
      </c>
      <c r="T182" s="189" t="str">
        <f>F149</f>
        <v>Arsenal</v>
      </c>
      <c r="U182" s="189">
        <f>IF(E149&lt;&gt;"",1,0)</f>
        <v>1</v>
      </c>
      <c r="V182" s="189">
        <f>IF(E149&gt;C149,1,0)</f>
        <v>0</v>
      </c>
      <c r="W182" s="189">
        <f t="shared" si="19"/>
        <v>1</v>
      </c>
      <c r="X182" s="189">
        <f>IF(E149&lt;C149,1,0)</f>
        <v>0</v>
      </c>
      <c r="Y182" s="189">
        <f>E149</f>
        <v>1</v>
      </c>
      <c r="Z182" s="189">
        <f>C149</f>
        <v>1</v>
      </c>
      <c r="AA182" s="189">
        <f t="shared" si="20"/>
        <v>0</v>
      </c>
      <c r="AB182" s="189">
        <f t="shared" si="21"/>
        <v>1</v>
      </c>
      <c r="AC182" s="190">
        <v>5</v>
      </c>
      <c r="AD182" s="189">
        <f t="shared" si="23"/>
        <v>10050010109</v>
      </c>
      <c r="AE182" s="191"/>
      <c r="AF182" s="191">
        <f>F150</f>
        <v>200671331009</v>
      </c>
      <c r="AG182" s="191">
        <f t="shared" si="22"/>
        <v>210721341118</v>
      </c>
    </row>
    <row r="183" spans="2:33" ht="12.75" customHeight="1" x14ac:dyDescent="0.2">
      <c r="B183" s="201">
        <f>IF($B$180="ok",(VLOOKUP($AB$216,$R$216:$U$217,4))," ")</f>
        <v>3</v>
      </c>
      <c r="C183" s="85"/>
      <c r="D183" s="85"/>
      <c r="E183" s="85"/>
      <c r="F183" s="197">
        <f>IF($B$180="ok",(VLOOKUP($AB$217,$R$216:$U$217,4))," ")</f>
        <v>8</v>
      </c>
      <c r="G183" s="85"/>
      <c r="H183" s="85"/>
      <c r="I183" s="120"/>
      <c r="J183" s="113"/>
      <c r="K183" s="114"/>
      <c r="L183" s="113"/>
      <c r="M183" s="115"/>
      <c r="N183" s="102"/>
      <c r="R183" s="187">
        <v>6</v>
      </c>
      <c r="S183" s="187">
        <f>F155</f>
        <v>13</v>
      </c>
      <c r="T183" s="187" t="str">
        <f>F153</f>
        <v>Barcelona</v>
      </c>
      <c r="U183" s="187">
        <f>IF(E153&lt;&gt;"",1,0)</f>
        <v>1</v>
      </c>
      <c r="V183" s="187">
        <f>IF(E153&gt;C153,1,0)</f>
        <v>0</v>
      </c>
      <c r="W183" s="187">
        <f t="shared" si="19"/>
        <v>0</v>
      </c>
      <c r="X183" s="187">
        <f>IF(E153&lt;C153,1,0)</f>
        <v>1</v>
      </c>
      <c r="Y183" s="187">
        <f>E153</f>
        <v>1</v>
      </c>
      <c r="Z183" s="187">
        <f>C153</f>
        <v>3</v>
      </c>
      <c r="AA183" s="187">
        <f t="shared" si="20"/>
        <v>-2</v>
      </c>
      <c r="AB183" s="187">
        <f t="shared" si="21"/>
        <v>0</v>
      </c>
      <c r="AC183" s="107">
        <v>6</v>
      </c>
      <c r="AD183" s="187">
        <f t="shared" si="23"/>
        <v>48010100</v>
      </c>
      <c r="AE183" s="188"/>
      <c r="AF183" s="188">
        <f>F154</f>
        <v>130444081009</v>
      </c>
      <c r="AG183" s="188">
        <f t="shared" si="22"/>
        <v>130492091109</v>
      </c>
    </row>
    <row r="184" spans="2:33" ht="12.75" customHeight="1" x14ac:dyDescent="0.2">
      <c r="B184" s="85"/>
      <c r="C184" s="85"/>
      <c r="D184" s="85"/>
      <c r="E184" s="85"/>
      <c r="F184" s="85"/>
      <c r="G184" s="85"/>
      <c r="H184" s="85"/>
      <c r="I184" s="121"/>
      <c r="J184" s="122"/>
      <c r="K184" s="123"/>
      <c r="L184" s="122"/>
      <c r="M184" s="124"/>
      <c r="N184" s="102"/>
      <c r="R184" s="191">
        <v>7</v>
      </c>
      <c r="S184" s="191">
        <f>M151</f>
        <v>14</v>
      </c>
      <c r="T184" s="191" t="str">
        <f>M149</f>
        <v>PSG</v>
      </c>
      <c r="U184" s="189">
        <f>IF(L149&lt;&gt;"",1,0)</f>
        <v>1</v>
      </c>
      <c r="V184" s="189">
        <f>IF(L149&gt;J149,1,0)</f>
        <v>1</v>
      </c>
      <c r="W184" s="189">
        <f t="shared" si="19"/>
        <v>-1</v>
      </c>
      <c r="X184" s="189">
        <f>IF(J149&lt;L149,1,0)</f>
        <v>1</v>
      </c>
      <c r="Y184" s="189">
        <f>L149</f>
        <v>5</v>
      </c>
      <c r="Z184" s="189">
        <f>J149</f>
        <v>1</v>
      </c>
      <c r="AA184" s="189">
        <f t="shared" si="20"/>
        <v>4</v>
      </c>
      <c r="AB184" s="189">
        <f t="shared" si="21"/>
        <v>2</v>
      </c>
      <c r="AC184" s="191">
        <v>7</v>
      </c>
      <c r="AD184" s="189">
        <f t="shared" si="23"/>
        <v>20154050099</v>
      </c>
      <c r="AE184" s="191"/>
      <c r="AF184" s="191">
        <f>M150</f>
        <v>200671331009</v>
      </c>
      <c r="AG184" s="191">
        <f t="shared" si="22"/>
        <v>220825381108</v>
      </c>
    </row>
    <row r="185" spans="2:33" ht="12.75" customHeight="1" x14ac:dyDescent="0.2"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37"/>
      <c r="N185" s="85"/>
      <c r="R185" s="188">
        <v>8</v>
      </c>
      <c r="S185" s="188">
        <f>M155</f>
        <v>5</v>
      </c>
      <c r="T185" s="188" t="str">
        <f>M153</f>
        <v>Real Madrid</v>
      </c>
      <c r="U185" s="187">
        <f>IF(L153&lt;&gt;"",1,0)</f>
        <v>1</v>
      </c>
      <c r="V185" s="187">
        <f>IF(L153&gt;J153,1,0)</f>
        <v>0</v>
      </c>
      <c r="W185" s="187">
        <f t="shared" si="19"/>
        <v>1</v>
      </c>
      <c r="X185" s="187">
        <f>IF(J153&lt;L153,1,0)</f>
        <v>0</v>
      </c>
      <c r="Y185" s="187">
        <f>L153</f>
        <v>1</v>
      </c>
      <c r="Z185" s="187">
        <f>J153</f>
        <v>4</v>
      </c>
      <c r="AA185" s="187">
        <f t="shared" si="20"/>
        <v>-3</v>
      </c>
      <c r="AB185" s="187">
        <f t="shared" si="21"/>
        <v>1</v>
      </c>
      <c r="AC185" s="188">
        <v>8</v>
      </c>
      <c r="AD185" s="187">
        <f t="shared" si="23"/>
        <v>10047010108</v>
      </c>
      <c r="AE185" s="188"/>
      <c r="AF185" s="188">
        <f>M154</f>
        <v>220770261008</v>
      </c>
      <c r="AG185" s="188">
        <f t="shared" si="22"/>
        <v>230817271116</v>
      </c>
    </row>
    <row r="186" spans="2:33" ht="12.75" customHeight="1" x14ac:dyDescent="0.2">
      <c r="R186" s="185"/>
      <c r="S186" s="186"/>
      <c r="T186" s="186"/>
      <c r="U186" s="186"/>
      <c r="V186" s="186"/>
      <c r="W186" s="186"/>
      <c r="X186" s="186"/>
      <c r="Y186" s="186"/>
      <c r="Z186" s="186"/>
      <c r="AA186" s="186"/>
      <c r="AB186" s="186"/>
      <c r="AC186" s="186"/>
      <c r="AD186" s="186"/>
      <c r="AE186" s="185"/>
      <c r="AF186" s="185"/>
      <c r="AG186" s="185"/>
    </row>
    <row r="187" spans="2:33" ht="12.75" customHeight="1" x14ac:dyDescent="0.2">
      <c r="D187" s="50"/>
      <c r="R187" s="157"/>
      <c r="S187" s="157"/>
      <c r="T187" s="157"/>
      <c r="U187" s="157"/>
      <c r="V187" s="157"/>
      <c r="W187" s="157" t="s">
        <v>92</v>
      </c>
      <c r="X187" s="157"/>
      <c r="Y187" s="31"/>
      <c r="Z187" s="31"/>
      <c r="AA187" s="31"/>
      <c r="AB187" s="31"/>
      <c r="AC187" s="31"/>
      <c r="AD187" s="31"/>
    </row>
    <row r="188" spans="2:33" ht="12.75" customHeight="1" x14ac:dyDescent="0.2">
      <c r="R188" s="87"/>
      <c r="S188" s="157"/>
      <c r="T188" s="157"/>
      <c r="U188" s="157"/>
      <c r="V188" s="157"/>
      <c r="W188" s="157"/>
      <c r="X188" s="157"/>
      <c r="Y188" s="175"/>
      <c r="Z188" s="175"/>
      <c r="AA188" s="157" t="s">
        <v>31</v>
      </c>
      <c r="AB188" s="156"/>
      <c r="AC188" s="125"/>
      <c r="AD188" s="31"/>
    </row>
    <row r="189" spans="2:33" ht="12.75" customHeight="1" x14ac:dyDescent="0.2">
      <c r="R189" s="158" t="s">
        <v>0</v>
      </c>
      <c r="S189" s="159" t="s">
        <v>86</v>
      </c>
      <c r="T189" s="159" t="s">
        <v>9</v>
      </c>
      <c r="U189" s="160" t="s">
        <v>19</v>
      </c>
      <c r="V189" s="160"/>
      <c r="W189" s="160" t="s">
        <v>0</v>
      </c>
      <c r="X189" s="161"/>
      <c r="Y189" s="177"/>
      <c r="Z189" s="177"/>
      <c r="AA189" s="157"/>
      <c r="AB189" s="157"/>
      <c r="AC189" s="125"/>
      <c r="AD189" s="31"/>
    </row>
    <row r="190" spans="2:33" ht="12.75" customHeight="1" x14ac:dyDescent="0.2">
      <c r="R190" s="32">
        <v>1</v>
      </c>
      <c r="S190" s="32" t="str">
        <f>IF($C$149+$C$150&gt;$E$149+$E$150,$B$149,$F$149)</f>
        <v>Arsenal</v>
      </c>
      <c r="T190" s="32">
        <f>IF($C$149+$C$150&gt;$E$149+$E$150,$AG$178,$AG$182)</f>
        <v>210721341118</v>
      </c>
      <c r="U190" s="32">
        <f>IF($C$149+$C$150&gt;$E$149+$E$150,$B$151,$F$151)</f>
        <v>4</v>
      </c>
      <c r="V190" s="32"/>
      <c r="W190" s="173">
        <v>1</v>
      </c>
      <c r="X190" s="174">
        <f>LARGE($T$190:$T$193,W190)</f>
        <v>281026361120</v>
      </c>
      <c r="Y190" s="125"/>
      <c r="Z190" s="125"/>
      <c r="AA190" s="203">
        <v>1</v>
      </c>
      <c r="AB190" s="157">
        <f>MATCH(X190,$T$190:$T$193,0)</f>
        <v>2</v>
      </c>
      <c r="AC190" s="125"/>
      <c r="AD190" s="31"/>
    </row>
    <row r="191" spans="2:33" ht="12.75" customHeight="1" x14ac:dyDescent="0.2">
      <c r="R191" s="32">
        <v>2</v>
      </c>
      <c r="S191" s="32" t="str">
        <f>IF($C$153+$C$154&gt;$E$153+$E$154,$B$153,$F$153)</f>
        <v>Juventus</v>
      </c>
      <c r="T191" s="32">
        <f>IF($C$153+$C$154&gt;$E$153+$E$154,$AG$179,$AG$183)</f>
        <v>281026361120</v>
      </c>
      <c r="U191" s="32">
        <f>IF($C$153+$C$154&gt;$E$153+$E$154,$B$155,$F$155)</f>
        <v>3</v>
      </c>
      <c r="V191" s="32"/>
      <c r="W191" s="173">
        <v>2</v>
      </c>
      <c r="X191" s="174">
        <f>LARGE($T$190:$T$193,W191)</f>
        <v>260913251110</v>
      </c>
      <c r="Y191" s="125"/>
      <c r="Z191" s="125"/>
      <c r="AA191" s="203">
        <v>2</v>
      </c>
      <c r="AB191" s="157">
        <f t="shared" ref="AB191:AB193" si="24">MATCH(X191,$T$190:$T$193,0)</f>
        <v>4</v>
      </c>
      <c r="AC191" s="125"/>
      <c r="AD191" s="31"/>
    </row>
    <row r="192" spans="2:33" ht="12.75" customHeight="1" x14ac:dyDescent="0.2">
      <c r="R192" s="32">
        <v>3</v>
      </c>
      <c r="S192" s="32" t="str">
        <f>IF($J$149+$J$150&gt;$L$149+$L$150,$I$149,$M$149)</f>
        <v>PSG</v>
      </c>
      <c r="T192" s="32">
        <f>IF($J$149+$J$150&gt;$L$149+$L$150,$AG$180,$AG$184)</f>
        <v>220825381108</v>
      </c>
      <c r="U192" s="32">
        <f>IF($J$149+$J$150&gt;$L$149+$L$150,$I$151,$M$151)</f>
        <v>14</v>
      </c>
      <c r="V192" s="32"/>
      <c r="W192" s="173">
        <v>3</v>
      </c>
      <c r="X192" s="174">
        <f>LARGE($T$190:$T$193,W192)</f>
        <v>220825381108</v>
      </c>
      <c r="Y192" s="125"/>
      <c r="Z192" s="125"/>
      <c r="AA192" s="203">
        <v>3</v>
      </c>
      <c r="AB192" s="157">
        <f t="shared" si="24"/>
        <v>3</v>
      </c>
      <c r="AC192" s="125"/>
      <c r="AD192" s="31"/>
    </row>
    <row r="193" spans="18:33" ht="12.75" customHeight="1" x14ac:dyDescent="0.2">
      <c r="R193" s="32">
        <v>4</v>
      </c>
      <c r="S193" s="32" t="str">
        <f>IF($J$153+$J$154&gt;$L$153+$L$154,$I$153,$M$153)</f>
        <v>B. München</v>
      </c>
      <c r="T193" s="32">
        <f>IF($J$153+$J$154&gt;$L$153+$L$154,$AG$181,$AG$185)</f>
        <v>260913251110</v>
      </c>
      <c r="U193" s="32">
        <f>IF($J$153+$J$154&gt;$L$153+$L$154,$I$155,$M$155)</f>
        <v>8</v>
      </c>
      <c r="V193" s="32"/>
      <c r="W193" s="173">
        <v>4</v>
      </c>
      <c r="X193" s="174">
        <f>LARGE($T$190:$T$193,W193)</f>
        <v>210721341118</v>
      </c>
      <c r="Y193" s="125"/>
      <c r="Z193" s="125"/>
      <c r="AA193" s="203">
        <v>4</v>
      </c>
      <c r="AB193" s="157">
        <f t="shared" si="24"/>
        <v>1</v>
      </c>
      <c r="AC193" s="125"/>
      <c r="AD193" s="31"/>
    </row>
    <row r="194" spans="18:33" ht="12.75" customHeight="1" x14ac:dyDescent="0.2">
      <c r="R194" s="157"/>
      <c r="S194" s="157"/>
      <c r="T194" s="157"/>
      <c r="U194" s="157"/>
      <c r="V194" s="157"/>
      <c r="W194" s="157"/>
      <c r="X194" s="157"/>
      <c r="Y194" s="125"/>
      <c r="Z194" s="125"/>
      <c r="AA194" s="125"/>
      <c r="AB194" s="125"/>
      <c r="AC194" s="125"/>
      <c r="AD194" s="31"/>
    </row>
    <row r="195" spans="18:33" ht="12.75" customHeight="1" x14ac:dyDescent="0.2">
      <c r="R195" s="157"/>
      <c r="S195" s="157"/>
      <c r="T195" s="157"/>
      <c r="U195" s="157"/>
      <c r="V195" s="157"/>
      <c r="W195" s="157"/>
      <c r="X195" s="157"/>
      <c r="Y195" s="29"/>
      <c r="Z195" s="29"/>
      <c r="AA195" s="29"/>
      <c r="AB195" s="125"/>
      <c r="AC195" s="125"/>
      <c r="AD195" s="31"/>
    </row>
    <row r="196" spans="18:33" ht="12.75" customHeight="1" x14ac:dyDescent="0.2">
      <c r="R196" s="157"/>
      <c r="S196" s="157"/>
      <c r="T196" s="157"/>
      <c r="U196" s="157"/>
      <c r="V196" s="157"/>
      <c r="W196" s="157"/>
      <c r="X196" s="157"/>
      <c r="Y196" s="175"/>
      <c r="Z196" s="175"/>
      <c r="AA196" s="175"/>
      <c r="AB196" s="175"/>
      <c r="AC196" s="175"/>
      <c r="AD196" s="31"/>
    </row>
    <row r="197" spans="18:33" ht="12.75" customHeight="1" x14ac:dyDescent="0.2">
      <c r="R197" s="156"/>
      <c r="S197" s="155"/>
      <c r="T197" s="155"/>
      <c r="U197" s="157"/>
      <c r="V197" s="157" t="s">
        <v>35</v>
      </c>
      <c r="W197" s="157"/>
      <c r="X197" s="157"/>
      <c r="Y197" s="157"/>
      <c r="Z197" s="157"/>
      <c r="AA197" s="157"/>
      <c r="AB197" s="157"/>
      <c r="AC197" s="177"/>
      <c r="AD197" s="31"/>
    </row>
    <row r="198" spans="18:33" ht="12.75" customHeight="1" x14ac:dyDescent="0.2">
      <c r="R198" s="156"/>
      <c r="S198" s="155"/>
      <c r="T198" s="156"/>
      <c r="U198" s="157"/>
      <c r="V198" s="157"/>
      <c r="W198" s="157"/>
      <c r="X198" s="157"/>
      <c r="Y198" s="157"/>
      <c r="Z198" s="157"/>
      <c r="AA198" s="157"/>
      <c r="AB198" s="157"/>
      <c r="AC198" s="125"/>
      <c r="AD198" s="31"/>
    </row>
    <row r="199" spans="18:33" ht="12.75" customHeight="1" x14ac:dyDescent="0.2">
      <c r="R199" s="184" t="s">
        <v>88</v>
      </c>
      <c r="S199" s="184" t="s">
        <v>89</v>
      </c>
      <c r="T199" s="184" t="s">
        <v>1</v>
      </c>
      <c r="U199" s="184" t="s">
        <v>2</v>
      </c>
      <c r="V199" s="184" t="s">
        <v>3</v>
      </c>
      <c r="W199" s="184" t="s">
        <v>4</v>
      </c>
      <c r="X199" s="184" t="s">
        <v>5</v>
      </c>
      <c r="Y199" s="184" t="s">
        <v>6</v>
      </c>
      <c r="Z199" s="184" t="s">
        <v>7</v>
      </c>
      <c r="AA199" s="184" t="s">
        <v>8</v>
      </c>
      <c r="AB199" s="184" t="s">
        <v>9</v>
      </c>
      <c r="AC199" s="176"/>
      <c r="AD199" s="184" t="s">
        <v>95</v>
      </c>
      <c r="AE199" s="185"/>
      <c r="AF199" s="184" t="s">
        <v>96</v>
      </c>
      <c r="AG199" s="185" t="s">
        <v>93</v>
      </c>
    </row>
    <row r="200" spans="18:33" ht="12.75" customHeight="1" x14ac:dyDescent="0.2">
      <c r="R200" s="189">
        <v>1</v>
      </c>
      <c r="S200" s="189">
        <f>B164</f>
        <v>3</v>
      </c>
      <c r="T200" s="189" t="str">
        <f>B162</f>
        <v>Juventus</v>
      </c>
      <c r="U200" s="189">
        <f>IF(C162&lt;&gt;"",1,0)</f>
        <v>1</v>
      </c>
      <c r="V200" s="189">
        <f>IF(C162&gt;E162,1,0)</f>
        <v>1</v>
      </c>
      <c r="W200" s="189">
        <f>U200-V200-X200</f>
        <v>0</v>
      </c>
      <c r="X200" s="189">
        <f>IF(C162&lt;E162,1,0)</f>
        <v>0</v>
      </c>
      <c r="Y200" s="189">
        <f>C162</f>
        <v>5</v>
      </c>
      <c r="Z200" s="189">
        <f>E162</f>
        <v>1</v>
      </c>
      <c r="AA200" s="189">
        <f>Y200-Z200</f>
        <v>4</v>
      </c>
      <c r="AB200" s="189">
        <f>V200*3+W200</f>
        <v>3</v>
      </c>
      <c r="AC200" s="190">
        <v>1</v>
      </c>
      <c r="AD200" s="189">
        <f>(10^10)*AB200+(10^8)*V200+(10^6)*(50+AA200)+(10^4)*Y200+(10^2)*U200+(13-S200)</f>
        <v>30154050110</v>
      </c>
      <c r="AE200" s="191"/>
      <c r="AF200" s="191">
        <f>B163</f>
        <v>281026361120</v>
      </c>
      <c r="AG200" s="191">
        <f>AD200+AF200</f>
        <v>311180411230</v>
      </c>
    </row>
    <row r="201" spans="18:33" ht="12.75" customHeight="1" x14ac:dyDescent="0.2">
      <c r="R201" s="187">
        <v>2</v>
      </c>
      <c r="S201" s="187">
        <f>I164</f>
        <v>8</v>
      </c>
      <c r="T201" s="187" t="str">
        <f>I162</f>
        <v>B. München</v>
      </c>
      <c r="U201" s="187">
        <f>IF(J162&lt;&gt;"",1,0)</f>
        <v>1</v>
      </c>
      <c r="V201" s="187">
        <f>IF(J162&gt;L162,1,0)</f>
        <v>0</v>
      </c>
      <c r="W201" s="187">
        <f t="shared" ref="W201:W203" si="25">U201-V201-X201</f>
        <v>1</v>
      </c>
      <c r="X201" s="187">
        <f>IF(J162&lt;L162,1,0)</f>
        <v>0</v>
      </c>
      <c r="Y201" s="187">
        <f>J162</f>
        <v>2</v>
      </c>
      <c r="Z201" s="187">
        <f>L162</f>
        <v>2</v>
      </c>
      <c r="AA201" s="187">
        <f t="shared" ref="AA201:AA203" si="26">Y201-Z201</f>
        <v>0</v>
      </c>
      <c r="AB201" s="187">
        <f t="shared" ref="AB201:AB203" si="27">V201*3+W201</f>
        <v>1</v>
      </c>
      <c r="AC201" s="107">
        <v>2</v>
      </c>
      <c r="AD201" s="187">
        <f>(10^10)*AB201+(10^8)*V201+(10^6)*(50+AA201)+(10^4)*Y201+(10^2)*U201+(13-S201)</f>
        <v>10050020105</v>
      </c>
      <c r="AE201" s="188"/>
      <c r="AF201" s="188">
        <f>I163</f>
        <v>260913251110</v>
      </c>
      <c r="AG201" s="188">
        <f t="shared" ref="AG201:AG203" si="28">AD201+AF201</f>
        <v>270963271215</v>
      </c>
    </row>
    <row r="202" spans="18:33" ht="12.75" customHeight="1" x14ac:dyDescent="0.2">
      <c r="R202" s="189">
        <v>3</v>
      </c>
      <c r="S202" s="189">
        <f>F164</f>
        <v>4</v>
      </c>
      <c r="T202" s="189" t="str">
        <f>M162</f>
        <v>PSG</v>
      </c>
      <c r="U202" s="189">
        <f>IF(L162&lt;&gt;"",1,0)</f>
        <v>1</v>
      </c>
      <c r="V202" s="189">
        <f>IF(L162&gt;J162,1,0)</f>
        <v>0</v>
      </c>
      <c r="W202" s="189">
        <f t="shared" si="25"/>
        <v>1</v>
      </c>
      <c r="X202" s="189">
        <f>IF(L162&lt;J162,1,0)</f>
        <v>0</v>
      </c>
      <c r="Y202" s="189">
        <f>L162</f>
        <v>2</v>
      </c>
      <c r="Z202" s="189">
        <f>J162</f>
        <v>2</v>
      </c>
      <c r="AA202" s="189">
        <f t="shared" si="26"/>
        <v>0</v>
      </c>
      <c r="AB202" s="189">
        <f t="shared" si="27"/>
        <v>1</v>
      </c>
      <c r="AC202" s="190">
        <v>3</v>
      </c>
      <c r="AD202" s="189">
        <f t="shared" ref="AD202:AD203" si="29">(10^10)*AB202+(10^8)*V202+(10^6)*(50+AA202)+(10^4)*Y202+(10^2)*U202+(13-S202)</f>
        <v>10050020109</v>
      </c>
      <c r="AE202" s="191"/>
      <c r="AF202" s="191">
        <f>M163</f>
        <v>220825381108</v>
      </c>
      <c r="AG202" s="191">
        <f t="shared" si="28"/>
        <v>230875401217</v>
      </c>
    </row>
    <row r="203" spans="18:33" ht="12.75" customHeight="1" x14ac:dyDescent="0.2">
      <c r="R203" s="187">
        <v>4</v>
      </c>
      <c r="S203" s="187">
        <f>M164</f>
        <v>14</v>
      </c>
      <c r="T203" s="187" t="str">
        <f>F162</f>
        <v>Arsenal</v>
      </c>
      <c r="U203" s="187">
        <f>IF(E162&lt;&gt;"",1,0)</f>
        <v>1</v>
      </c>
      <c r="V203" s="187">
        <f>IF(E162&gt;C162,1,0)</f>
        <v>0</v>
      </c>
      <c r="W203" s="187">
        <f t="shared" si="25"/>
        <v>0</v>
      </c>
      <c r="X203" s="187">
        <f>IF(E162&lt;C162,1,0)</f>
        <v>1</v>
      </c>
      <c r="Y203" s="187">
        <f>E162</f>
        <v>1</v>
      </c>
      <c r="Z203" s="187">
        <f>C162</f>
        <v>5</v>
      </c>
      <c r="AA203" s="187">
        <f t="shared" si="26"/>
        <v>-4</v>
      </c>
      <c r="AB203" s="187">
        <f t="shared" si="27"/>
        <v>0</v>
      </c>
      <c r="AC203" s="107">
        <v>4</v>
      </c>
      <c r="AD203" s="187">
        <f t="shared" si="29"/>
        <v>46010099</v>
      </c>
      <c r="AE203" s="188"/>
      <c r="AF203" s="188">
        <f>F163</f>
        <v>210721341118</v>
      </c>
      <c r="AG203" s="188">
        <f t="shared" si="28"/>
        <v>210767351217</v>
      </c>
    </row>
    <row r="204" spans="18:33" ht="12.75" customHeight="1" x14ac:dyDescent="0.2">
      <c r="R204" s="185"/>
      <c r="S204" s="186"/>
      <c r="T204" s="186"/>
      <c r="U204" s="186"/>
      <c r="V204" s="186"/>
      <c r="W204" s="186"/>
      <c r="X204" s="186"/>
      <c r="Y204" s="186"/>
      <c r="Z204" s="186"/>
      <c r="AA204" s="186"/>
      <c r="AB204" s="186"/>
    </row>
    <row r="205" spans="18:33" ht="12.75" customHeight="1" x14ac:dyDescent="0.2">
      <c r="R205" s="157"/>
      <c r="S205" s="157"/>
      <c r="T205" s="157"/>
      <c r="U205" s="157"/>
      <c r="V205" s="157"/>
      <c r="W205" s="157" t="s">
        <v>94</v>
      </c>
      <c r="X205" s="157"/>
      <c r="Y205" s="31"/>
      <c r="Z205" s="31"/>
      <c r="AA205" s="31"/>
      <c r="AB205" s="31"/>
    </row>
    <row r="206" spans="18:33" ht="12.75" customHeight="1" x14ac:dyDescent="0.2">
      <c r="R206" s="87"/>
      <c r="S206" s="157"/>
      <c r="T206" s="157"/>
      <c r="U206" s="157"/>
      <c r="V206" s="157"/>
      <c r="W206" s="157"/>
      <c r="X206" s="157"/>
      <c r="Y206" s="175"/>
      <c r="Z206" s="175"/>
      <c r="AA206" s="157" t="s">
        <v>31</v>
      </c>
      <c r="AB206" s="156"/>
    </row>
    <row r="207" spans="18:33" ht="12.75" customHeight="1" x14ac:dyDescent="0.2">
      <c r="R207" s="158" t="s">
        <v>0</v>
      </c>
      <c r="S207" s="159" t="s">
        <v>86</v>
      </c>
      <c r="T207" s="159" t="s">
        <v>9</v>
      </c>
      <c r="U207" s="160" t="s">
        <v>19</v>
      </c>
      <c r="V207" s="160"/>
      <c r="W207" s="160" t="s">
        <v>0</v>
      </c>
      <c r="X207" s="161"/>
      <c r="Y207" s="177"/>
      <c r="Z207" s="177"/>
      <c r="AA207" s="157"/>
      <c r="AB207" s="157"/>
    </row>
    <row r="208" spans="18:33" ht="12.75" customHeight="1" x14ac:dyDescent="0.2">
      <c r="R208" s="32">
        <v>1</v>
      </c>
      <c r="S208" s="32" t="str">
        <f>IF($C$162+$C$163&lt;$E$162+$E$163,$B$162,$F$162)</f>
        <v>Arsenal</v>
      </c>
      <c r="T208" s="32">
        <f>IF($C$162+$C$163&lt;$E$162+$E$163,$AG$200,$AG$203)</f>
        <v>210767351217</v>
      </c>
      <c r="U208" s="32">
        <f>IF($C$162+$C$163&lt;$E$162+$E$163,$B$164,$F$164)</f>
        <v>4</v>
      </c>
      <c r="V208" s="32"/>
      <c r="W208" s="173">
        <v>1</v>
      </c>
      <c r="X208" s="174">
        <f>LARGE($T$208:$T$209,W208)</f>
        <v>230875401217</v>
      </c>
      <c r="Y208" s="125"/>
      <c r="Z208" s="125"/>
      <c r="AA208" s="203">
        <v>1</v>
      </c>
      <c r="AB208" s="157">
        <f>MATCH(X208,$T$208:$T$209,0)</f>
        <v>2</v>
      </c>
    </row>
    <row r="209" spans="18:33" ht="12.75" customHeight="1" x14ac:dyDescent="0.2">
      <c r="R209" s="32">
        <v>2</v>
      </c>
      <c r="S209" s="32" t="str">
        <f>IF($J$162+$J$163&lt;$L$162+$L$163,$I$162,$M$162)</f>
        <v>PSG</v>
      </c>
      <c r="T209" s="32">
        <f>IF($J$162+$J$163&lt;$L$162+$L$163,$AG$201,$AG$202)</f>
        <v>230875401217</v>
      </c>
      <c r="U209" s="32">
        <f>IF($J$162+$J$163&lt;$L$162+$L$163,$I$164,$M$164)</f>
        <v>14</v>
      </c>
      <c r="V209" s="32"/>
      <c r="W209" s="173">
        <v>2</v>
      </c>
      <c r="X209" s="174">
        <f>LARGE($T$208:$T$209,W209)</f>
        <v>210767351217</v>
      </c>
      <c r="Y209" s="125"/>
      <c r="Z209" s="125"/>
      <c r="AA209" s="203">
        <v>2</v>
      </c>
      <c r="AB209" s="157">
        <f>MATCH(X209,$T$208:$T$209,0)</f>
        <v>1</v>
      </c>
    </row>
    <row r="213" spans="18:33" ht="12.75" customHeight="1" x14ac:dyDescent="0.2">
      <c r="R213" s="157"/>
      <c r="S213" s="157"/>
      <c r="T213" s="157"/>
      <c r="U213" s="157"/>
      <c r="V213" s="157"/>
      <c r="W213" s="157" t="s">
        <v>58</v>
      </c>
      <c r="X213" s="157"/>
      <c r="Y213" s="31"/>
      <c r="Z213" s="31"/>
      <c r="AA213" s="31"/>
      <c r="AB213" s="31"/>
    </row>
    <row r="214" spans="18:33" ht="12.75" customHeight="1" x14ac:dyDescent="0.2">
      <c r="R214" s="87"/>
      <c r="S214" s="157"/>
      <c r="T214" s="157"/>
      <c r="U214" s="157"/>
      <c r="V214" s="157"/>
      <c r="W214" s="157"/>
      <c r="X214" s="157"/>
      <c r="Y214" s="175"/>
      <c r="Z214" s="175"/>
      <c r="AA214" s="157" t="s">
        <v>31</v>
      </c>
      <c r="AB214" s="156"/>
    </row>
    <row r="215" spans="18:33" ht="12.75" customHeight="1" x14ac:dyDescent="0.2">
      <c r="R215" s="158" t="s">
        <v>0</v>
      </c>
      <c r="S215" s="159" t="s">
        <v>86</v>
      </c>
      <c r="T215" s="159" t="s">
        <v>9</v>
      </c>
      <c r="U215" s="160" t="s">
        <v>19</v>
      </c>
      <c r="V215" s="160"/>
      <c r="W215" s="160" t="s">
        <v>0</v>
      </c>
      <c r="X215" s="161"/>
      <c r="Y215" s="177"/>
      <c r="Z215" s="177"/>
      <c r="AA215" s="157"/>
      <c r="AB215" s="157"/>
    </row>
    <row r="216" spans="18:33" ht="12.75" customHeight="1" x14ac:dyDescent="0.2">
      <c r="R216" s="32">
        <v>1</v>
      </c>
      <c r="S216" s="32" t="str">
        <f>IF($C$162+$C$163&gt;$E$162+$E$163,$B$162,$F$162)</f>
        <v>Juventus</v>
      </c>
      <c r="T216" s="32">
        <f>IF($C$162+$C$163&gt;$E$162+$E$163,$AG$200,$AG$203)</f>
        <v>311180411230</v>
      </c>
      <c r="U216" s="32">
        <f>IF($C$162+$C$163&gt;$E$162+$E$163,$B$164,$F$164)</f>
        <v>3</v>
      </c>
      <c r="V216" s="32"/>
      <c r="W216" s="173">
        <v>1</v>
      </c>
      <c r="X216" s="174">
        <f>LARGE($T$216:$T$217,W216)</f>
        <v>311180411230</v>
      </c>
      <c r="Y216" s="125"/>
      <c r="Z216" s="125"/>
      <c r="AA216" s="203">
        <v>1</v>
      </c>
      <c r="AB216" s="157">
        <f>MATCH(X216,$T$216:$T$217,0)</f>
        <v>1</v>
      </c>
    </row>
    <row r="217" spans="18:33" ht="12.75" customHeight="1" x14ac:dyDescent="0.2">
      <c r="R217" s="32">
        <v>2</v>
      </c>
      <c r="S217" s="32" t="str">
        <f>IF($J$162+$J$163&gt;$L$162+$L$163,$I$162,$M$162)</f>
        <v>B. München</v>
      </c>
      <c r="T217" s="32">
        <f>IF($J$162+$J$163&gt;$L$162+$L$163,$AG$201,$AG$202)</f>
        <v>270963271215</v>
      </c>
      <c r="U217" s="32">
        <f>IF($J$162+$J$163&gt;$L$162+$L$163,$I$164,$M$164)</f>
        <v>8</v>
      </c>
      <c r="V217" s="32"/>
      <c r="W217" s="173">
        <v>2</v>
      </c>
      <c r="X217" s="174">
        <f>LARGE($T$216:$T$217,W217)</f>
        <v>270963271215</v>
      </c>
      <c r="Y217" s="125"/>
      <c r="Z217" s="125"/>
      <c r="AA217" s="203">
        <v>2</v>
      </c>
      <c r="AB217" s="157">
        <f>MATCH(X217,$T$216:$T$217,0)</f>
        <v>2</v>
      </c>
    </row>
    <row r="222" spans="18:33" ht="12.75" customHeight="1" x14ac:dyDescent="0.2">
      <c r="R222" s="156"/>
      <c r="S222" s="155"/>
      <c r="T222" s="155"/>
      <c r="U222" s="157"/>
      <c r="V222" s="157" t="s">
        <v>97</v>
      </c>
      <c r="W222" s="157"/>
      <c r="X222" s="157"/>
      <c r="Y222" s="157"/>
      <c r="Z222" s="157"/>
      <c r="AA222" s="157"/>
      <c r="AB222" s="157"/>
      <c r="AC222" s="177"/>
      <c r="AD222" s="31"/>
    </row>
    <row r="223" spans="18:33" ht="12.75" customHeight="1" x14ac:dyDescent="0.2">
      <c r="R223" s="156"/>
      <c r="S223" s="155"/>
      <c r="T223" s="156"/>
      <c r="U223" s="157"/>
      <c r="V223" s="157"/>
      <c r="W223" s="157"/>
      <c r="X223" s="157"/>
      <c r="Y223" s="157"/>
      <c r="Z223" s="157"/>
      <c r="AA223" s="157"/>
      <c r="AB223" s="157"/>
      <c r="AC223" s="125"/>
      <c r="AD223" s="31"/>
    </row>
    <row r="224" spans="18:33" ht="12.75" customHeight="1" x14ac:dyDescent="0.2">
      <c r="R224" s="184" t="s">
        <v>88</v>
      </c>
      <c r="S224" s="184" t="s">
        <v>89</v>
      </c>
      <c r="T224" s="184" t="s">
        <v>1</v>
      </c>
      <c r="U224" s="184" t="s">
        <v>2</v>
      </c>
      <c r="V224" s="184" t="s">
        <v>3</v>
      </c>
      <c r="W224" s="184" t="s">
        <v>4</v>
      </c>
      <c r="X224" s="184" t="s">
        <v>5</v>
      </c>
      <c r="Y224" s="184" t="s">
        <v>6</v>
      </c>
      <c r="Z224" s="184" t="s">
        <v>7</v>
      </c>
      <c r="AA224" s="184" t="s">
        <v>8</v>
      </c>
      <c r="AB224" s="184" t="s">
        <v>9</v>
      </c>
      <c r="AC224" s="176"/>
      <c r="AD224" s="184" t="s">
        <v>95</v>
      </c>
      <c r="AE224" s="185"/>
      <c r="AF224" s="184" t="s">
        <v>96</v>
      </c>
      <c r="AG224" s="185" t="s">
        <v>93</v>
      </c>
    </row>
    <row r="225" spans="18:33" ht="12.75" customHeight="1" x14ac:dyDescent="0.2">
      <c r="R225" s="189">
        <v>1</v>
      </c>
      <c r="S225" s="189">
        <f>B183</f>
        <v>3</v>
      </c>
      <c r="T225" s="189" t="str">
        <f>B181</f>
        <v>Juventus</v>
      </c>
      <c r="U225" s="189">
        <f>IF(C181&lt;&gt;"",1,0)</f>
        <v>1</v>
      </c>
      <c r="V225" s="189">
        <f>IF(C181&gt;E181,1,0)</f>
        <v>0</v>
      </c>
      <c r="W225" s="189">
        <f>U225-V225-X225</f>
        <v>1</v>
      </c>
      <c r="X225" s="189">
        <f>IF(C181&lt;E181,1,0)</f>
        <v>0</v>
      </c>
      <c r="Y225" s="189">
        <f>C181</f>
        <v>1</v>
      </c>
      <c r="Z225" s="189">
        <f>E181</f>
        <v>1</v>
      </c>
      <c r="AA225" s="189">
        <f>Y225-Z225</f>
        <v>0</v>
      </c>
      <c r="AB225" s="189">
        <f>V225*3+W225</f>
        <v>1</v>
      </c>
      <c r="AC225" s="190">
        <v>1</v>
      </c>
      <c r="AD225" s="189">
        <f>(10^10)*AB225+(10^8)*V225+(10^6)*(50+AA225)+(10^4)*Y225+(10^2)*U225+(13-S225)</f>
        <v>10050010110</v>
      </c>
      <c r="AE225" s="191"/>
      <c r="AF225" s="191">
        <f>B188</f>
        <v>0</v>
      </c>
      <c r="AG225" s="191">
        <f>AD225+AF225</f>
        <v>10050010110</v>
      </c>
    </row>
    <row r="226" spans="18:33" ht="12.75" customHeight="1" x14ac:dyDescent="0.2">
      <c r="R226" s="187">
        <v>2</v>
      </c>
      <c r="S226" s="187">
        <f>F183</f>
        <v>8</v>
      </c>
      <c r="T226" s="187" t="str">
        <f>F181</f>
        <v>B. München</v>
      </c>
      <c r="U226" s="187">
        <f>IF(E181&lt;&gt;"",1,0)</f>
        <v>1</v>
      </c>
      <c r="V226" s="187">
        <f>IF(E181&gt;C181,1,0)</f>
        <v>0</v>
      </c>
      <c r="W226" s="187">
        <f t="shared" ref="W226:W228" si="30">U226-V226-X226</f>
        <v>1</v>
      </c>
      <c r="X226" s="187">
        <f>IF(E181&lt;C181,1,0)</f>
        <v>0</v>
      </c>
      <c r="Y226" s="187">
        <f>E181</f>
        <v>1</v>
      </c>
      <c r="Z226" s="187">
        <f>C181</f>
        <v>1</v>
      </c>
      <c r="AA226" s="187">
        <f t="shared" ref="AA226:AA228" si="31">Y226-Z226</f>
        <v>0</v>
      </c>
      <c r="AB226" s="187">
        <f t="shared" ref="AB226:AB228" si="32">V226*3+W226</f>
        <v>1</v>
      </c>
      <c r="AC226" s="107">
        <v>2</v>
      </c>
      <c r="AD226" s="187">
        <f>(10^10)*AB226+(10^8)*V226+(10^6)*(50+AA226)+(10^4)*Y226+(10^2)*U226+(13-S226)</f>
        <v>10050010105</v>
      </c>
      <c r="AE226" s="188"/>
      <c r="AF226" s="188">
        <f>I188</f>
        <v>0</v>
      </c>
      <c r="AG226" s="188">
        <f t="shared" ref="AG226:AG228" si="33">AD226+AF226</f>
        <v>10050010105</v>
      </c>
    </row>
    <row r="227" spans="18:33" ht="12.75" customHeight="1" x14ac:dyDescent="0.2">
      <c r="R227" s="189">
        <v>3</v>
      </c>
      <c r="S227" s="189">
        <f>B173</f>
        <v>14</v>
      </c>
      <c r="T227" s="189" t="str">
        <f>B171</f>
        <v>PSG</v>
      </c>
      <c r="U227" s="189">
        <f>IF(C171&lt;&gt;"",1,0)</f>
        <v>1</v>
      </c>
      <c r="V227" s="189">
        <f>IF(C171&gt;E171,1,0)</f>
        <v>1</v>
      </c>
      <c r="W227" s="189">
        <f t="shared" si="30"/>
        <v>0</v>
      </c>
      <c r="X227" s="189">
        <f>IF(C171&lt;E171,1,0)</f>
        <v>0</v>
      </c>
      <c r="Y227" s="189">
        <f>C171</f>
        <v>4</v>
      </c>
      <c r="Z227" s="189">
        <f>E171</f>
        <v>1</v>
      </c>
      <c r="AA227" s="189">
        <f t="shared" si="31"/>
        <v>3</v>
      </c>
      <c r="AB227" s="189">
        <f t="shared" si="32"/>
        <v>3</v>
      </c>
      <c r="AC227" s="190">
        <v>3</v>
      </c>
      <c r="AD227" s="189">
        <f t="shared" ref="AD227:AD228" si="34">(10^10)*AB227+(10^8)*V227+(10^6)*(50+AA227)+(10^4)*Y227+(10^2)*U227+(13-S227)</f>
        <v>30153040099</v>
      </c>
      <c r="AE227" s="191"/>
      <c r="AF227" s="191">
        <f>M188</f>
        <v>0</v>
      </c>
      <c r="AG227" s="191">
        <f t="shared" si="33"/>
        <v>30153040099</v>
      </c>
    </row>
    <row r="228" spans="18:33" ht="12.75" customHeight="1" x14ac:dyDescent="0.2">
      <c r="R228" s="187">
        <v>4</v>
      </c>
      <c r="S228" s="187">
        <f>F173</f>
        <v>4</v>
      </c>
      <c r="T228" s="187" t="str">
        <f>F171</f>
        <v>Arsenal</v>
      </c>
      <c r="U228" s="187">
        <f>IF(E171&lt;&gt;"",1,0)</f>
        <v>1</v>
      </c>
      <c r="V228" s="187">
        <f>IF(E171&gt;C171,1,0)</f>
        <v>0</v>
      </c>
      <c r="W228" s="187">
        <f t="shared" si="30"/>
        <v>0</v>
      </c>
      <c r="X228" s="187">
        <f>IF(E171&lt;C171,1,0)</f>
        <v>1</v>
      </c>
      <c r="Y228" s="187">
        <f>E171</f>
        <v>1</v>
      </c>
      <c r="Z228" s="187">
        <f>C171</f>
        <v>4</v>
      </c>
      <c r="AA228" s="187">
        <f t="shared" si="31"/>
        <v>-3</v>
      </c>
      <c r="AB228" s="187">
        <f t="shared" si="32"/>
        <v>0</v>
      </c>
      <c r="AC228" s="107">
        <v>4</v>
      </c>
      <c r="AD228" s="187">
        <f t="shared" si="34"/>
        <v>47010109</v>
      </c>
      <c r="AE228" s="188"/>
      <c r="AF228" s="188">
        <f>F188</f>
        <v>0</v>
      </c>
      <c r="AG228" s="188">
        <f t="shared" si="33"/>
        <v>47010109</v>
      </c>
    </row>
  </sheetData>
  <sheetProtection algorithmName="SHA-512" hashValue="mufT2wAJ3XoZmfVxW1B2nz+W86Ix45IAp8e7aV6uPX42qxIuhp0CCXv236DLdANnE/NdryDYUUi17fSn1pcB/w==" saltValue="HHTz3aHZXm4WXkry7UUfvg==" spinCount="100000" sheet="1" selectLockedCells="1"/>
  <mergeCells count="11">
    <mergeCell ref="R121:X121"/>
    <mergeCell ref="R137:X137"/>
    <mergeCell ref="R151:X151"/>
    <mergeCell ref="R163:X163"/>
    <mergeCell ref="K177:M177"/>
    <mergeCell ref="K181:M181"/>
    <mergeCell ref="B2:N2"/>
    <mergeCell ref="B3:F3"/>
    <mergeCell ref="I3:M3"/>
    <mergeCell ref="K169:M169"/>
    <mergeCell ref="K173:M173"/>
  </mergeCells>
  <conditionalFormatting sqref="B136">
    <cfRule type="expression" dxfId="38" priority="84">
      <formula>$C$136+$C$137&gt;$E$136+$E$137</formula>
    </cfRule>
  </conditionalFormatting>
  <conditionalFormatting sqref="B149">
    <cfRule type="expression" dxfId="37" priority="72">
      <formula>$C$149+$C$150&gt;$E$149+$E$150</formula>
    </cfRule>
  </conditionalFormatting>
  <conditionalFormatting sqref="F149">
    <cfRule type="expression" dxfId="36" priority="71">
      <formula>$E$149+$E$150&gt;$C$149+$C$150</formula>
    </cfRule>
  </conditionalFormatting>
  <conditionalFormatting sqref="I149">
    <cfRule type="expression" dxfId="35" priority="67">
      <formula>$J$149+$J$150&gt;$L$149+$L$150</formula>
    </cfRule>
  </conditionalFormatting>
  <conditionalFormatting sqref="M149">
    <cfRule type="expression" dxfId="34" priority="66">
      <formula>$L$149+$L$150&gt;$J$149+$J$150</formula>
    </cfRule>
  </conditionalFormatting>
  <conditionalFormatting sqref="B153">
    <cfRule type="expression" dxfId="33" priority="65">
      <formula>$C$153+$C$154&gt;$E$153+$E$154</formula>
    </cfRule>
  </conditionalFormatting>
  <conditionalFormatting sqref="F153">
    <cfRule type="expression" dxfId="32" priority="64">
      <formula>$E$153+$E$154&gt;$C$153+$C$154</formula>
    </cfRule>
  </conditionalFormatting>
  <conditionalFormatting sqref="I153">
    <cfRule type="expression" dxfId="31" priority="63">
      <formula>$J$153+$J$154&gt;$L$153+$L$154</formula>
    </cfRule>
  </conditionalFormatting>
  <conditionalFormatting sqref="M153">
    <cfRule type="expression" dxfId="30" priority="62">
      <formula>$L$153+$L$154&gt;$J$153+$J$154</formula>
    </cfRule>
  </conditionalFormatting>
  <conditionalFormatting sqref="B162">
    <cfRule type="expression" dxfId="29" priority="59">
      <formula>$C$162+$C$163&gt;$E$162+$E$163</formula>
    </cfRule>
  </conditionalFormatting>
  <conditionalFormatting sqref="I162">
    <cfRule type="expression" dxfId="28" priority="57">
      <formula>$J$162+$J$163&gt;$L$162+$L$163</formula>
    </cfRule>
  </conditionalFormatting>
  <conditionalFormatting sqref="M162">
    <cfRule type="expression" dxfId="27" priority="56">
      <formula>$L$162+$L$163&gt;$J$162+$J$163</formula>
    </cfRule>
  </conditionalFormatting>
  <conditionalFormatting sqref="I167:M184">
    <cfRule type="expression" dxfId="26" priority="55">
      <formula>$I$166=""</formula>
    </cfRule>
  </conditionalFormatting>
  <conditionalFormatting sqref="C172 E172">
    <cfRule type="expression" dxfId="25" priority="54">
      <formula>IF(COUNTA($C$171,$E$171)=2,$C$171=$E$171,"")</formula>
    </cfRule>
  </conditionalFormatting>
  <conditionalFormatting sqref="F181">
    <cfRule type="expression" dxfId="24" priority="50">
      <formula>$E$181+$E$182&gt;$C$181+$C$182</formula>
    </cfRule>
  </conditionalFormatting>
  <conditionalFormatting sqref="C182 E182">
    <cfRule type="expression" dxfId="23" priority="49">
      <formula>IF(COUNTA(C181,E181)=2,$C$181=$E$181,"")</formula>
    </cfRule>
  </conditionalFormatting>
  <conditionalFormatting sqref="E182">
    <cfRule type="expression" dxfId="22" priority="48">
      <formula>IF(COUNTA(C181,E181)=2,$C$181=$E$181,"")</formula>
    </cfRule>
  </conditionalFormatting>
  <conditionalFormatting sqref="C137 E137">
    <cfRule type="expression" dxfId="21" priority="85">
      <formula>IF($B$135&lt;&gt;"",$C$136=$E$136)</formula>
    </cfRule>
  </conditionalFormatting>
  <conditionalFormatting sqref="C141 E141">
    <cfRule type="expression" dxfId="20" priority="82">
      <formula>IF($B$135&lt;&gt;"",$C$140=$E$140,"")</formula>
    </cfRule>
  </conditionalFormatting>
  <conditionalFormatting sqref="J137 L137">
    <cfRule type="expression" dxfId="19" priority="79">
      <formula>IF($B$135&lt;&gt;"",$J$136=$L$136,"")</formula>
    </cfRule>
  </conditionalFormatting>
  <conditionalFormatting sqref="J141 L141">
    <cfRule type="expression" dxfId="18" priority="76">
      <formula>IF($B$135&lt;&gt;"",$J$140=$L$140,"")</formula>
    </cfRule>
  </conditionalFormatting>
  <conditionalFormatting sqref="C150 E150">
    <cfRule type="expression" dxfId="17" priority="73">
      <formula>IF($B$148&lt;&gt;"",$C$149=$E$149,"")</formula>
    </cfRule>
  </conditionalFormatting>
  <conditionalFormatting sqref="J150 L150">
    <cfRule type="expression" dxfId="16" priority="70">
      <formula>IF($B$148&lt;&gt;"",$J$149=$L$149,"")</formula>
    </cfRule>
  </conditionalFormatting>
  <conditionalFormatting sqref="C154 E154">
    <cfRule type="expression" dxfId="15" priority="69">
      <formula>IF($B$148&lt;&gt;"",$C$153=$E$153,"")</formula>
    </cfRule>
  </conditionalFormatting>
  <conditionalFormatting sqref="J154 L154">
    <cfRule type="expression" dxfId="14" priority="68">
      <formula>IF($B$148&lt;&gt;"",$J$153=$L$153,"")</formula>
    </cfRule>
  </conditionalFormatting>
  <conditionalFormatting sqref="C163 E163">
    <cfRule type="expression" dxfId="13" priority="61">
      <formula>IF($B$161&lt;&gt;"",$C$162=$E$162,"")</formula>
    </cfRule>
  </conditionalFormatting>
  <conditionalFormatting sqref="J163 L163">
    <cfRule type="expression" dxfId="12" priority="60">
      <formula>IF($B$161&lt;&gt;"",$J$162=$L$162,"")</formula>
    </cfRule>
  </conditionalFormatting>
  <conditionalFormatting sqref="F136">
    <cfRule type="expression" dxfId="11" priority="45">
      <formula>$C$136+$C$137&lt;$E$136+$E$137</formula>
    </cfRule>
  </conditionalFormatting>
  <conditionalFormatting sqref="F162">
    <cfRule type="expression" dxfId="10" priority="19">
      <formula>$C$162+$C$163&lt;$E$162+$E$163</formula>
    </cfRule>
  </conditionalFormatting>
  <conditionalFormatting sqref="B140">
    <cfRule type="expression" dxfId="9" priority="10">
      <formula>$C$140+$C$141&gt;$E$140+$E$141</formula>
    </cfRule>
  </conditionalFormatting>
  <conditionalFormatting sqref="F140">
    <cfRule type="expression" dxfId="8" priority="8">
      <formula>$E$140+$E$141&gt;$C$140+$C$141</formula>
    </cfRule>
  </conditionalFormatting>
  <conditionalFormatting sqref="I136">
    <cfRule type="expression" dxfId="7" priority="7">
      <formula>$J$136+$J$137&gt;$L$136+$L$137</formula>
    </cfRule>
  </conditionalFormatting>
  <conditionalFormatting sqref="M136">
    <cfRule type="expression" dxfId="6" priority="6">
      <formula>$L$136+$L$137&gt;$J$136+$J$137</formula>
    </cfRule>
  </conditionalFormatting>
  <conditionalFormatting sqref="M140">
    <cfRule type="expression" dxfId="5" priority="5">
      <formula>$L$140+$L$141&gt;$J$140+$J$141</formula>
    </cfRule>
  </conditionalFormatting>
  <conditionalFormatting sqref="I140">
    <cfRule type="expression" dxfId="4" priority="4">
      <formula>$J$140+$J$141&gt;$L$140+$L$141</formula>
    </cfRule>
  </conditionalFormatting>
  <conditionalFormatting sqref="B171">
    <cfRule type="expression" dxfId="3" priority="3">
      <formula>$C$171+$C$172&gt;$E$171+$E$172</formula>
    </cfRule>
  </conditionalFormatting>
  <conditionalFormatting sqref="F171">
    <cfRule type="expression" dxfId="2" priority="2">
      <formula>$E$171+$E$172&gt;$C$171+$C$172</formula>
    </cfRule>
  </conditionalFormatting>
  <conditionalFormatting sqref="B181">
    <cfRule type="expression" dxfId="1" priority="1">
      <formula>$C$181+$C$182&gt;$E$181+$E$182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CO68"/>
  <sheetViews>
    <sheetView showGridLines="0" workbookViewId="0">
      <selection activeCell="BY18" sqref="BY18"/>
    </sheetView>
  </sheetViews>
  <sheetFormatPr defaultRowHeight="15" x14ac:dyDescent="0.25"/>
  <cols>
    <col min="1" max="2" width="9.140625" style="27"/>
    <col min="3" max="3" width="14.85546875" style="27" bestFit="1" customWidth="1"/>
    <col min="4" max="8" width="9.140625" style="27"/>
    <col min="9" max="9" width="10.28515625" style="27" bestFit="1" customWidth="1"/>
    <col min="10" max="12" width="9.140625" style="27"/>
    <col min="13" max="16" width="9.140625" style="27" customWidth="1"/>
    <col min="17" max="17" width="15.42578125" style="27" customWidth="1"/>
    <col min="18" max="24" width="9.140625" style="27" customWidth="1"/>
    <col min="25" max="25" width="7.140625" style="27" customWidth="1"/>
    <col min="26" max="26" width="53.5703125" style="27" customWidth="1"/>
    <col min="27" max="38" width="9.140625" style="27" customWidth="1"/>
    <col min="39" max="39" width="13.5703125" style="27" customWidth="1"/>
    <col min="40" max="77" width="9.140625" style="27" customWidth="1"/>
    <col min="78" max="78" width="14.85546875" style="27" customWidth="1"/>
    <col min="79" max="87" width="9.140625" style="27" customWidth="1"/>
    <col min="88" max="88" width="12.42578125" style="27" customWidth="1"/>
    <col min="89" max="89" width="9.140625" style="27" customWidth="1"/>
    <col min="90" max="90" width="12.28515625" style="27" customWidth="1"/>
    <col min="91" max="154" width="9.140625" style="27" customWidth="1"/>
    <col min="155" max="16384" width="9.140625" style="27"/>
  </cols>
  <sheetData>
    <row r="2" spans="2:93" ht="23.25" x14ac:dyDescent="0.35">
      <c r="B2" s="207" t="s">
        <v>50</v>
      </c>
      <c r="C2" s="207"/>
      <c r="D2" s="207"/>
      <c r="E2" s="207"/>
      <c r="F2" s="207"/>
      <c r="G2" s="207"/>
      <c r="H2" s="207"/>
      <c r="I2" s="207"/>
      <c r="J2" s="207"/>
      <c r="K2" s="207"/>
      <c r="L2" s="6"/>
      <c r="M2" s="6"/>
      <c r="N2" s="6"/>
      <c r="O2" s="6"/>
      <c r="P2" s="208" t="s">
        <v>37</v>
      </c>
      <c r="Q2" s="208"/>
      <c r="R2" s="208"/>
      <c r="S2" s="208"/>
      <c r="T2" s="208"/>
      <c r="U2" s="208"/>
      <c r="V2" s="208"/>
      <c r="W2" s="208"/>
      <c r="X2" s="208"/>
      <c r="Y2" s="208"/>
      <c r="Z2" s="6"/>
      <c r="AA2" s="207" t="s">
        <v>38</v>
      </c>
      <c r="AB2" s="209"/>
      <c r="AC2" s="209"/>
      <c r="AD2" s="209"/>
      <c r="AE2" s="209"/>
      <c r="AF2" s="209"/>
      <c r="AG2" s="209"/>
      <c r="AH2" s="209"/>
      <c r="AI2" s="209"/>
      <c r="AJ2" s="209"/>
      <c r="AK2" s="6"/>
      <c r="AL2" s="207" t="s">
        <v>34</v>
      </c>
      <c r="AM2" s="209"/>
      <c r="AN2" s="209"/>
      <c r="AO2" s="209"/>
      <c r="AP2" s="209"/>
      <c r="AQ2" s="209"/>
      <c r="AR2" s="209"/>
      <c r="AS2" s="209"/>
      <c r="AT2" s="209"/>
      <c r="AU2" s="209"/>
      <c r="AV2" s="6"/>
      <c r="AW2" s="207" t="s">
        <v>35</v>
      </c>
      <c r="AX2" s="209"/>
      <c r="AY2" s="209"/>
      <c r="AZ2" s="209"/>
      <c r="BA2" s="209"/>
      <c r="BB2" s="209"/>
      <c r="BC2" s="209"/>
      <c r="BD2" s="209"/>
      <c r="BE2" s="209"/>
      <c r="BF2" s="19"/>
      <c r="BG2" s="6"/>
      <c r="BH2" s="6"/>
      <c r="BI2" s="207" t="s">
        <v>36</v>
      </c>
      <c r="BJ2" s="207"/>
      <c r="BK2" s="207"/>
      <c r="BL2" s="207"/>
      <c r="BM2" s="207"/>
      <c r="BN2" s="207"/>
      <c r="BO2" s="207"/>
      <c r="BP2" s="207"/>
      <c r="BQ2" s="207"/>
      <c r="BR2" s="207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</row>
    <row r="3" spans="2:93" ht="23.25" x14ac:dyDescent="0.35">
      <c r="B3" s="22"/>
      <c r="C3" s="22"/>
      <c r="D3" s="22"/>
      <c r="E3" s="22"/>
      <c r="F3" s="22"/>
      <c r="G3" s="22"/>
      <c r="H3" s="22"/>
      <c r="I3" s="22"/>
      <c r="J3" s="22"/>
      <c r="K3" s="22"/>
      <c r="L3" s="6"/>
      <c r="M3" s="6"/>
      <c r="N3" s="6"/>
      <c r="O3" s="6"/>
      <c r="P3" s="22"/>
      <c r="Q3" s="22"/>
      <c r="R3" s="22"/>
      <c r="S3" s="22"/>
      <c r="T3" s="22"/>
      <c r="U3" s="22"/>
      <c r="V3" s="22"/>
      <c r="W3" s="22"/>
      <c r="X3" s="22"/>
      <c r="Y3" s="22"/>
      <c r="Z3" s="6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6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6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6"/>
      <c r="BH3" s="6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</row>
    <row r="4" spans="2:93" x14ac:dyDescent="0.25">
      <c r="B4" s="11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1" t="s">
        <v>8</v>
      </c>
      <c r="K4" s="12" t="s">
        <v>9</v>
      </c>
      <c r="L4" s="6"/>
      <c r="M4" s="6"/>
      <c r="N4" s="6"/>
      <c r="O4" s="6"/>
      <c r="P4" s="11" t="s">
        <v>19</v>
      </c>
      <c r="Q4" s="11" t="s">
        <v>1</v>
      </c>
      <c r="R4" s="11" t="s">
        <v>2</v>
      </c>
      <c r="S4" s="11" t="s">
        <v>3</v>
      </c>
      <c r="T4" s="11" t="s">
        <v>4</v>
      </c>
      <c r="U4" s="11" t="s">
        <v>5</v>
      </c>
      <c r="V4" s="11" t="s">
        <v>6</v>
      </c>
      <c r="W4" s="11" t="s">
        <v>7</v>
      </c>
      <c r="X4" s="11" t="s">
        <v>8</v>
      </c>
      <c r="Y4" s="12" t="s">
        <v>9</v>
      </c>
      <c r="Z4" s="6"/>
      <c r="AA4" s="14" t="s">
        <v>19</v>
      </c>
      <c r="AB4" s="14" t="s">
        <v>1</v>
      </c>
      <c r="AC4" s="14" t="s">
        <v>2</v>
      </c>
      <c r="AD4" s="14" t="s">
        <v>3</v>
      </c>
      <c r="AE4" s="14" t="s">
        <v>4</v>
      </c>
      <c r="AF4" s="14" t="s">
        <v>5</v>
      </c>
      <c r="AG4" s="14" t="s">
        <v>6</v>
      </c>
      <c r="AH4" s="14" t="s">
        <v>7</v>
      </c>
      <c r="AI4" s="14" t="s">
        <v>8</v>
      </c>
      <c r="AJ4" s="15" t="s">
        <v>9</v>
      </c>
      <c r="AK4" s="6"/>
      <c r="AL4" s="14" t="s">
        <v>19</v>
      </c>
      <c r="AM4" s="14" t="s">
        <v>1</v>
      </c>
      <c r="AN4" s="14" t="s">
        <v>2</v>
      </c>
      <c r="AO4" s="14" t="s">
        <v>3</v>
      </c>
      <c r="AP4" s="14" t="s">
        <v>4</v>
      </c>
      <c r="AQ4" s="14" t="s">
        <v>5</v>
      </c>
      <c r="AR4" s="14" t="s">
        <v>6</v>
      </c>
      <c r="AS4" s="14" t="s">
        <v>7</v>
      </c>
      <c r="AT4" s="14" t="s">
        <v>8</v>
      </c>
      <c r="AU4" s="15" t="s">
        <v>9</v>
      </c>
      <c r="AV4" s="6"/>
      <c r="AW4" s="14" t="s">
        <v>19</v>
      </c>
      <c r="AX4" s="14" t="s">
        <v>1</v>
      </c>
      <c r="AY4" s="14" t="s">
        <v>2</v>
      </c>
      <c r="AZ4" s="14" t="s">
        <v>3</v>
      </c>
      <c r="BA4" s="14" t="s">
        <v>4</v>
      </c>
      <c r="BB4" s="14" t="s">
        <v>5</v>
      </c>
      <c r="BC4" s="14" t="s">
        <v>6</v>
      </c>
      <c r="BD4" s="14" t="s">
        <v>7</v>
      </c>
      <c r="BE4" s="14" t="s">
        <v>8</v>
      </c>
      <c r="BF4" s="15" t="s">
        <v>9</v>
      </c>
      <c r="BG4" s="6"/>
      <c r="BH4" s="6"/>
      <c r="BI4" s="14" t="s">
        <v>19</v>
      </c>
      <c r="BJ4" s="14" t="s">
        <v>1</v>
      </c>
      <c r="BK4" s="14" t="s">
        <v>2</v>
      </c>
      <c r="BL4" s="14" t="s">
        <v>3</v>
      </c>
      <c r="BM4" s="14" t="s">
        <v>4</v>
      </c>
      <c r="BN4" s="14" t="s">
        <v>5</v>
      </c>
      <c r="BO4" s="14" t="s">
        <v>6</v>
      </c>
      <c r="BP4" s="14" t="s">
        <v>7</v>
      </c>
      <c r="BQ4" s="14" t="s">
        <v>8</v>
      </c>
      <c r="BR4" s="15" t="s">
        <v>9</v>
      </c>
      <c r="BS4" s="6"/>
      <c r="BT4" s="6"/>
      <c r="BU4" s="6"/>
      <c r="BV4" s="6"/>
      <c r="BW4" s="6"/>
      <c r="BX4" s="6"/>
      <c r="BY4" s="11" t="s">
        <v>19</v>
      </c>
      <c r="BZ4" s="11" t="s">
        <v>1</v>
      </c>
      <c r="CA4" s="11" t="s">
        <v>2</v>
      </c>
      <c r="CB4" s="11" t="s">
        <v>3</v>
      </c>
      <c r="CC4" s="11" t="s">
        <v>4</v>
      </c>
      <c r="CD4" s="11" t="s">
        <v>5</v>
      </c>
      <c r="CE4" s="11" t="s">
        <v>6</v>
      </c>
      <c r="CF4" s="11" t="s">
        <v>7</v>
      </c>
      <c r="CG4" s="11" t="s">
        <v>8</v>
      </c>
      <c r="CH4" s="12" t="s">
        <v>9</v>
      </c>
      <c r="CI4" s="6"/>
      <c r="CJ4" s="6"/>
      <c r="CK4" s="6"/>
      <c r="CL4" s="6"/>
      <c r="CM4" s="6"/>
      <c r="CN4" s="6"/>
      <c r="CO4" s="6"/>
    </row>
    <row r="5" spans="2:93" x14ac:dyDescent="0.25">
      <c r="B5" s="7"/>
      <c r="C5" s="10"/>
      <c r="D5" s="10"/>
      <c r="E5" s="10"/>
      <c r="F5" s="10"/>
      <c r="G5" s="10"/>
      <c r="H5" s="10"/>
      <c r="I5" s="10"/>
      <c r="J5" s="10"/>
      <c r="K5" s="10"/>
      <c r="L5" s="6"/>
      <c r="M5" s="6"/>
      <c r="N5" s="6"/>
      <c r="O5" s="6"/>
      <c r="P5" s="7"/>
      <c r="Q5" s="10"/>
      <c r="R5" s="10"/>
      <c r="S5" s="10"/>
      <c r="T5" s="10"/>
      <c r="U5" s="10"/>
      <c r="V5" s="10"/>
      <c r="W5" s="10"/>
      <c r="X5" s="10"/>
      <c r="Y5" s="10"/>
      <c r="Z5" s="7"/>
      <c r="AA5" s="8"/>
      <c r="AB5" s="9"/>
      <c r="AC5" s="9"/>
      <c r="AD5" s="9"/>
      <c r="AE5" s="9"/>
      <c r="AF5" s="9"/>
      <c r="AG5" s="9"/>
      <c r="AH5" s="9"/>
      <c r="AI5" s="9"/>
      <c r="AJ5" s="9"/>
      <c r="AK5" s="6"/>
      <c r="AL5" s="8"/>
      <c r="AM5" s="9"/>
      <c r="AN5" s="9"/>
      <c r="AO5" s="9"/>
      <c r="AP5" s="9"/>
      <c r="AQ5" s="9"/>
      <c r="AR5" s="9"/>
      <c r="AS5" s="9"/>
      <c r="AT5" s="9"/>
      <c r="AU5" s="9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7"/>
      <c r="BZ5" s="10"/>
      <c r="CA5" s="10"/>
      <c r="CB5" s="10"/>
      <c r="CC5" s="10"/>
      <c r="CD5" s="10"/>
      <c r="CE5" s="10"/>
      <c r="CF5" s="10"/>
      <c r="CG5" s="10"/>
      <c r="CH5" s="10"/>
      <c r="CI5" s="6"/>
      <c r="CJ5" s="6"/>
      <c r="CK5" s="6"/>
      <c r="CL5" s="6"/>
      <c r="CM5" s="6"/>
      <c r="CN5" s="6"/>
      <c r="CO5" s="6"/>
    </row>
    <row r="6" spans="2:93" x14ac:dyDescent="0.25">
      <c r="B6" s="20" t="s">
        <v>10</v>
      </c>
      <c r="C6" s="20" t="e">
        <f>VLOOKUP(CO6,$BY$6:$CH$23,2)</f>
        <v>#REF!</v>
      </c>
      <c r="D6" s="20" t="e">
        <f>VLOOKUP(CO6,$BY$6:$CH$23,3)</f>
        <v>#REF!</v>
      </c>
      <c r="E6" s="20" t="e">
        <f>VLOOKUP(CO6,$BY$6:$CH$23,4)</f>
        <v>#REF!</v>
      </c>
      <c r="F6" s="20" t="e">
        <f>D6-E6-G6</f>
        <v>#REF!</v>
      </c>
      <c r="G6" s="20" t="e">
        <f>VLOOKUP(CO6,$BY$6:$CH$23,6)</f>
        <v>#REF!</v>
      </c>
      <c r="H6" s="20" t="e">
        <f>VLOOKUP(CO6,$BY$6:$CH$23,7)</f>
        <v>#REF!</v>
      </c>
      <c r="I6" s="20" t="e">
        <f>VLOOKUP(CO6,$BY$6:$CH$23,8)</f>
        <v>#REF!</v>
      </c>
      <c r="J6" s="20" t="e">
        <f>H6-I6</f>
        <v>#REF!</v>
      </c>
      <c r="K6" s="20" t="e">
        <f>E6*3+F6</f>
        <v>#REF!</v>
      </c>
      <c r="L6" s="6"/>
      <c r="M6" s="6"/>
      <c r="N6" s="6"/>
      <c r="O6" s="6"/>
      <c r="P6" s="13" t="e">
        <f>#REF!</f>
        <v>#REF!</v>
      </c>
      <c r="Q6" s="13" t="str">
        <f>Classificação!P10</f>
        <v>Internazionale</v>
      </c>
      <c r="R6" s="13">
        <f>Classificação!Q10</f>
        <v>10</v>
      </c>
      <c r="S6" s="13">
        <f>Classificação!R10</f>
        <v>5</v>
      </c>
      <c r="T6" s="13">
        <f>Classificação!S10</f>
        <v>2</v>
      </c>
      <c r="U6" s="13">
        <f>Classificação!T10</f>
        <v>3</v>
      </c>
      <c r="V6" s="13">
        <f>Classificação!U10</f>
        <v>15</v>
      </c>
      <c r="W6" s="13">
        <f>Classificação!V10</f>
        <v>11</v>
      </c>
      <c r="X6" s="13">
        <f>Classificação!W10</f>
        <v>4</v>
      </c>
      <c r="Y6" s="13">
        <f>Classificação!X10</f>
        <v>17</v>
      </c>
      <c r="Z6" s="7" t="e">
        <f>(10^10)*Y6+(10^8)*S6+(10^6)*(50+X6)+(10^4)*V6+(10^2)*R6+(13-P6)</f>
        <v>#REF!</v>
      </c>
      <c r="AA6" s="16"/>
      <c r="AB6" s="17"/>
      <c r="AC6" s="17"/>
      <c r="AD6" s="17"/>
      <c r="AE6" s="17"/>
      <c r="AF6" s="17"/>
      <c r="AG6" s="17"/>
      <c r="AH6" s="17"/>
      <c r="AI6" s="17"/>
      <c r="AJ6" s="17"/>
      <c r="AK6" s="7">
        <v>0</v>
      </c>
      <c r="AL6" s="16" t="e">
        <f>#REF!</f>
        <v>#REF!</v>
      </c>
      <c r="AM6" s="17">
        <f t="shared" ref="AM6:AM23" si="0">IF(ISERROR(VLOOKUP(AL6,$AL$27:$AN$34,2,FALSE)),0,(VLOOKUP(AL6,$AL$27:$AN$34,2,FALSE)))</f>
        <v>0</v>
      </c>
      <c r="AN6" s="17">
        <f>IF(ISERROR(VLOOKUP(AL6,$AL$27:$AN$34,3,FALSE)),0,(VLOOKUP(AL6,$AL$27:$AN$34,3,FALSE)))</f>
        <v>0</v>
      </c>
      <c r="AO6" s="17">
        <f>IF(ISERROR(VLOOKUP(AL6,$AL$27:$AO$34,4,FALSE)),0,(VLOOKUP(AL6,$AL$27:$AO$34,4,FALSE)))</f>
        <v>0</v>
      </c>
      <c r="AP6" s="17">
        <f>AN6-AO6-AQ6</f>
        <v>0</v>
      </c>
      <c r="AQ6" s="17">
        <f>IF(ISERROR(VLOOKUP(AL6,$AL$27:$AQ$34,6,FALSE)),0,(VLOOKUP(AL6,$AL$27:$AQ$34,6,FALSE)))</f>
        <v>0</v>
      </c>
      <c r="AR6" s="17">
        <f>IF(ISERROR(VLOOKUP(AL6,$AL$27:$AR$34,7,FALSE)),0,(VLOOKUP(AL6,$AL$27:$AR$34,7,FALSE)))</f>
        <v>0</v>
      </c>
      <c r="AS6" s="17">
        <f>IF(ISERROR(VLOOKUP(AL6,$AL$27:$AS$34,8,FALSE)),0,(VLOOKUP(AL6,$AL$27:$AS$34,8,FALSE)))</f>
        <v>0</v>
      </c>
      <c r="AT6" s="17">
        <f>AR6-AS6</f>
        <v>0</v>
      </c>
      <c r="AU6" s="17">
        <f>AO6*3+AP6</f>
        <v>0</v>
      </c>
      <c r="AV6" s="7"/>
      <c r="AW6" s="16">
        <v>1</v>
      </c>
      <c r="AX6" s="17">
        <f>IF(ISERROR(VLOOKUP(AW6,$AW$26:$AY$29,2,FALSE)),0,(VLOOKUP(AW6,$AW$26:$AY$29,2,FALSE)))</f>
        <v>0</v>
      </c>
      <c r="AY6" s="21">
        <f>IF(ISERROR(VLOOKUP(AW6,$AW$26:$BF$29,3,FALSE)),0,(VLOOKUP(AW6,$AW$26:$BF$29,3,FALSE)))</f>
        <v>0</v>
      </c>
      <c r="AZ6" s="21">
        <f>IF(ISERROR(VLOOKUP(AW6,$AW$26:$BF$29,4,FALSE)),0,(VLOOKUP(AW6,$AW$26:$BF$29,4,FALSE)))</f>
        <v>0</v>
      </c>
      <c r="BA6" s="17">
        <f>AY6-AZ6-BB6</f>
        <v>0</v>
      </c>
      <c r="BB6" s="21">
        <f>IF(ISERROR(VLOOKUP(AW6,$AW$26:$BF$29,6,FALSE)),0,(VLOOKUP(AW6,$AW$26:$BF$29,6,FALSE)))</f>
        <v>0</v>
      </c>
      <c r="BC6" s="21">
        <f>IF(ISERROR(VLOOKUP(AW6,$AW$26:$BF$29,7,FALSE)),0,(VLOOKUP(AW6,$AW$26:$BF$29,7,FALSE)))</f>
        <v>0</v>
      </c>
      <c r="BD6" s="21">
        <f>IF(ISERROR(VLOOKUP(AW6,$AW$26:$BF$29,8,FALSE)),0,(VLOOKUP(AW6,$AW$26:$BF$29,8,FALSE)))</f>
        <v>0</v>
      </c>
      <c r="BE6" s="17">
        <f>BC6-BD6</f>
        <v>0</v>
      </c>
      <c r="BF6" s="17">
        <f>AZ6*3+BA6</f>
        <v>0</v>
      </c>
      <c r="BG6" s="7"/>
      <c r="BH6" s="7"/>
      <c r="BI6" s="16">
        <v>1</v>
      </c>
      <c r="BJ6" s="17">
        <f>IF(ISERROR(VLOOKUP(BI6,$BI$26:$BK$29,2,FALSE)),0,(VLOOKUP(BI6,$BI$26:$BK$29,2,FALSE)))</f>
        <v>0</v>
      </c>
      <c r="BK6" s="26">
        <f>IF(ISERROR(VLOOKUP(BI6,$BI$26:$BR$27,3,FALSE)),0,(VLOOKUP(BI6,$BI$26:$BR$27,3,FALSE)))</f>
        <v>0</v>
      </c>
      <c r="BL6" s="21">
        <f>IF(ISERROR(VLOOKUP(BI6,$BI$26:$BR$27,4,FALSE)),0,(VLOOKUP(BI6,$BI$26:$BR$27,4,FALSE)))</f>
        <v>0</v>
      </c>
      <c r="BM6" s="17">
        <f>BK6-BL6-BN6</f>
        <v>0</v>
      </c>
      <c r="BN6" s="21">
        <f>IF(ISERROR(VLOOKUP(BI6,$BI$26:$BR$27,6,FALSE)),0,(VLOOKUP(BI6,$BI$26:$BR$27,6,FALSE)))</f>
        <v>0</v>
      </c>
      <c r="BO6" s="21">
        <f>IF(ISERROR(VLOOKUP(BI6,$BI$26:$BR$27,7,FALSE)),0,(VLOOKUP(BI6,$BI$26:$BR$27,7,FALSE)))</f>
        <v>0</v>
      </c>
      <c r="BP6" s="21">
        <f>IF(ISERROR(VLOOKUP(BI6,$BI$26:$BR$27,8,FALSE)),0,(VLOOKUP(BI6,$BI$26:$BR$27,8,FALSE)))</f>
        <v>0</v>
      </c>
      <c r="BQ6" s="17">
        <f>BO6-BP6</f>
        <v>0</v>
      </c>
      <c r="BR6" s="17">
        <f>BL6*3+BM6</f>
        <v>0</v>
      </c>
      <c r="BS6" s="7"/>
      <c r="BT6" s="7"/>
      <c r="BU6" s="7"/>
      <c r="BV6" s="7"/>
      <c r="BW6" s="7"/>
      <c r="BX6" s="6"/>
      <c r="BY6" s="13" t="e">
        <f>P6</f>
        <v>#REF!</v>
      </c>
      <c r="BZ6" s="13" t="str">
        <f t="shared" ref="BZ6:BZ23" si="1">Q6</f>
        <v>Internazionale</v>
      </c>
      <c r="CA6" s="13">
        <f>R6+AN6+AY6+BK6</f>
        <v>10</v>
      </c>
      <c r="CB6" s="13">
        <f t="shared" ref="CB6:CH23" si="2">S6+AO6+AZ6+BL6</f>
        <v>5</v>
      </c>
      <c r="CC6" s="13">
        <f t="shared" si="2"/>
        <v>2</v>
      </c>
      <c r="CD6" s="13">
        <f t="shared" si="2"/>
        <v>3</v>
      </c>
      <c r="CE6" s="13">
        <f t="shared" si="2"/>
        <v>15</v>
      </c>
      <c r="CF6" s="13">
        <f t="shared" si="2"/>
        <v>11</v>
      </c>
      <c r="CG6" s="13">
        <f t="shared" si="2"/>
        <v>4</v>
      </c>
      <c r="CH6" s="13">
        <f t="shared" si="2"/>
        <v>17</v>
      </c>
      <c r="CI6" s="7"/>
      <c r="CJ6" s="21" t="e">
        <f>(10^10)*CH6+(10^8)*CB6+(10^6)*(50+CG6)+(10^4)*CE6+(10^2)*CA6+(13-BY6)</f>
        <v>#REF!</v>
      </c>
      <c r="CK6" s="23">
        <v>1</v>
      </c>
      <c r="CL6" s="7" t="e">
        <f t="shared" ref="CL6:CL23" si="3">LARGE($CJ$6:$CJ$23,CK6)</f>
        <v>#REF!</v>
      </c>
      <c r="CM6" s="6"/>
      <c r="CN6" s="23">
        <v>1</v>
      </c>
      <c r="CO6" s="7" t="e">
        <f>MATCH(CL6,$CJ$6:$CJ$23,0)</f>
        <v>#REF!</v>
      </c>
    </row>
    <row r="7" spans="2:93" x14ac:dyDescent="0.25">
      <c r="B7" s="13" t="s">
        <v>11</v>
      </c>
      <c r="C7" s="13" t="e">
        <f t="shared" ref="C7:C23" si="4">VLOOKUP(CO7,$BY$6:$CH$23,2)</f>
        <v>#REF!</v>
      </c>
      <c r="D7" s="13" t="e">
        <f t="shared" ref="D7:D23" si="5">VLOOKUP(CO7,$BY$6:$CH$23,3)</f>
        <v>#REF!</v>
      </c>
      <c r="E7" s="13" t="e">
        <f t="shared" ref="E7:E23" si="6">VLOOKUP(CO7,$BY$6:$CH$23,4)</f>
        <v>#REF!</v>
      </c>
      <c r="F7" s="13" t="e">
        <f t="shared" ref="F7:F23" si="7">D7-E7-G7</f>
        <v>#REF!</v>
      </c>
      <c r="G7" s="13" t="e">
        <f t="shared" ref="G7:G23" si="8">VLOOKUP(CO7,$BY$6:$CH$23,6)</f>
        <v>#REF!</v>
      </c>
      <c r="H7" s="13" t="e">
        <f t="shared" ref="H7:H23" si="9">VLOOKUP(CO7,$BY$6:$CH$23,7)</f>
        <v>#REF!</v>
      </c>
      <c r="I7" s="13" t="e">
        <f t="shared" ref="I7:I23" si="10">VLOOKUP(CO7,$BY$6:$CH$23,8)</f>
        <v>#REF!</v>
      </c>
      <c r="J7" s="13" t="e">
        <f t="shared" ref="J7:J23" si="11">H7-I7</f>
        <v>#REF!</v>
      </c>
      <c r="K7" s="13" t="e">
        <f t="shared" ref="K7:K23" si="12">E7*3+F7</f>
        <v>#REF!</v>
      </c>
      <c r="L7" s="6"/>
      <c r="M7" s="6"/>
      <c r="N7" s="6"/>
      <c r="O7" s="6"/>
      <c r="P7" s="13" t="e">
        <f>#REF!</f>
        <v>#REF!</v>
      </c>
      <c r="Q7" s="13" t="str">
        <f>Classificação!P11</f>
        <v>Atl. De Madrid</v>
      </c>
      <c r="R7" s="13">
        <f>Classificação!Q11</f>
        <v>10</v>
      </c>
      <c r="S7" s="13">
        <f>Classificação!R11</f>
        <v>3</v>
      </c>
      <c r="T7" s="13">
        <f>Classificação!S11</f>
        <v>2</v>
      </c>
      <c r="U7" s="13">
        <f>Classificação!T11</f>
        <v>5</v>
      </c>
      <c r="V7" s="13">
        <f>Classificação!U11</f>
        <v>11</v>
      </c>
      <c r="W7" s="13">
        <f>Classificação!V11</f>
        <v>32</v>
      </c>
      <c r="X7" s="13">
        <f>Classificação!W11</f>
        <v>-21</v>
      </c>
      <c r="Y7" s="13">
        <f>Classificação!X11</f>
        <v>11</v>
      </c>
      <c r="Z7" s="7" t="e">
        <f t="shared" ref="Z7:Z23" si="13">(10^10)*Y7+(10^8)*S7+(10^6)*(50+X7)+(10^4)*V7+(10^2)*R7+(13-P7)</f>
        <v>#REF!</v>
      </c>
      <c r="AA7" s="16"/>
      <c r="AB7" s="17"/>
      <c r="AC7" s="17"/>
      <c r="AD7" s="17"/>
      <c r="AE7" s="17"/>
      <c r="AF7" s="17"/>
      <c r="AG7" s="17"/>
      <c r="AH7" s="17"/>
      <c r="AI7" s="17"/>
      <c r="AJ7" s="17"/>
      <c r="AK7" s="7">
        <v>0</v>
      </c>
      <c r="AL7" s="16" t="e">
        <f>#REF!</f>
        <v>#REF!</v>
      </c>
      <c r="AM7" s="17">
        <f t="shared" si="0"/>
        <v>0</v>
      </c>
      <c r="AN7" s="17">
        <f t="shared" ref="AN7:AN23" si="14">IF(ISERROR(VLOOKUP(AL7,$AL$27:$AN$34,3,FALSE)),0,(VLOOKUP(AL7,$AL$27:$AN$34,3,FALSE)))</f>
        <v>0</v>
      </c>
      <c r="AO7" s="17">
        <f t="shared" ref="AO7:AO23" si="15">IF(ISERROR(VLOOKUP(AL7,$AL$27:$AO$34,4,FALSE)),0,(VLOOKUP(AL7,$AL$27:$AO$34,4,FALSE)))</f>
        <v>0</v>
      </c>
      <c r="AP7" s="17">
        <f t="shared" ref="AP7:AP23" si="16">AN7-AO7-AQ7</f>
        <v>0</v>
      </c>
      <c r="AQ7" s="17">
        <f t="shared" ref="AQ7:AQ23" si="17">IF(ISERROR(VLOOKUP(AL7,$AL$27:$AQ$34,6,FALSE)),0,(VLOOKUP(AL7,$AL$27:$AQ$34,6,FALSE)))</f>
        <v>0</v>
      </c>
      <c r="AR7" s="17">
        <f t="shared" ref="AR7:AR23" si="18">IF(ISERROR(VLOOKUP(AL7,$AL$27:$AR$34,7,FALSE)),0,(VLOOKUP(AL7,$AL$27:$AR$34,7,FALSE)))</f>
        <v>0</v>
      </c>
      <c r="AS7" s="17">
        <f t="shared" ref="AS7:AS23" si="19">IF(ISERROR(VLOOKUP(AL7,$AL$27:$AS$34,8,FALSE)),0,(VLOOKUP(AL7,$AL$27:$AS$34,8,FALSE)))</f>
        <v>0</v>
      </c>
      <c r="AT7" s="17">
        <f t="shared" ref="AT7:AT23" si="20">AR7-AS7</f>
        <v>0</v>
      </c>
      <c r="AU7" s="17">
        <f t="shared" ref="AU7:AU23" si="21">AO7*3+AP7</f>
        <v>0</v>
      </c>
      <c r="AV7" s="7"/>
      <c r="AW7" s="16">
        <v>2</v>
      </c>
      <c r="AX7" s="17">
        <f t="shared" ref="AX7:AX23" si="22">IF(ISERROR(VLOOKUP(AW7,$AW$26:$AY$29,2,FALSE)),0,(VLOOKUP(AW7,$AW$26:$AY$29,2,FALSE)))</f>
        <v>0</v>
      </c>
      <c r="AY7" s="21">
        <f>IF(ISERROR(VLOOKUP(AW7,$AW$26:$BF$29,3,FALSE)),0,(VLOOKUP(AW7,$AW$26:$BF$29,3,FALSE)))</f>
        <v>0</v>
      </c>
      <c r="AZ7" s="21">
        <f t="shared" ref="AZ7:AZ23" si="23">IF(ISERROR(VLOOKUP(AW7,$AW$26:$BF$29,4,FALSE)),0,(VLOOKUP(AW7,$AW$26:$BF$29,4,FALSE)))</f>
        <v>0</v>
      </c>
      <c r="BA7" s="17">
        <f t="shared" ref="BA7:BA23" si="24">AY7-AZ7-BB7</f>
        <v>0</v>
      </c>
      <c r="BB7" s="21">
        <f t="shared" ref="BB7:BB23" si="25">IF(ISERROR(VLOOKUP(AW7,$AW$26:$BF$29,6,FALSE)),0,(VLOOKUP(AW7,$AW$26:$BF$29,6,FALSE)))</f>
        <v>0</v>
      </c>
      <c r="BC7" s="21">
        <f t="shared" ref="BC7:BC23" si="26">IF(ISERROR(VLOOKUP(AW7,$AW$26:$BF$29,7,FALSE)),0,(VLOOKUP(AW7,$AW$26:$BF$29,7,FALSE)))</f>
        <v>0</v>
      </c>
      <c r="BD7" s="21">
        <f t="shared" ref="BD7:BD23" si="27">IF(ISERROR(VLOOKUP(AW7,$AW$26:$BF$29,8,FALSE)),0,(VLOOKUP(AW7,$AW$26:$BF$29,8,FALSE)))</f>
        <v>0</v>
      </c>
      <c r="BE7" s="17">
        <f t="shared" ref="BE7:BE23" si="28">BC7-BD7</f>
        <v>0</v>
      </c>
      <c r="BF7" s="17">
        <f t="shared" ref="BF7:BF23" si="29">AZ7*3+BA7</f>
        <v>0</v>
      </c>
      <c r="BG7" s="7"/>
      <c r="BH7" s="7"/>
      <c r="BI7" s="16">
        <v>2</v>
      </c>
      <c r="BJ7" s="17">
        <f>IF(ISERROR(VLOOKUP(BI7,$BI$26:$BK$29,2,FALSE)),0,(VLOOKUP(BI7,$BI$26:$BK$29,2,FALSE)))</f>
        <v>0</v>
      </c>
      <c r="BK7" s="26">
        <f t="shared" ref="BK7:BK23" si="30">IF(ISERROR(VLOOKUP(BI7,$BI$26:$BR$27,3,FALSE)),0,(VLOOKUP(BI7,$BI$26:$BR$27,3,FALSE)))</f>
        <v>0</v>
      </c>
      <c r="BL7" s="21">
        <f t="shared" ref="BL7:BL23" si="31">IF(ISERROR(VLOOKUP(BI7,$BI$26:$BR$27,4,FALSE)),0,(VLOOKUP(BI7,$BI$26:$BR$27,4,FALSE)))</f>
        <v>0</v>
      </c>
      <c r="BM7" s="17">
        <f t="shared" ref="BM7:BM23" si="32">BK7-BL7-BN7</f>
        <v>0</v>
      </c>
      <c r="BN7" s="21">
        <f t="shared" ref="BN7:BN23" si="33">IF(ISERROR(VLOOKUP(BI7,$BI$26:$BR$27,6,FALSE)),0,(VLOOKUP(BI7,$BI$26:$BR$27,6,FALSE)))</f>
        <v>0</v>
      </c>
      <c r="BO7" s="21">
        <f t="shared" ref="BO7:BO23" si="34">IF(ISERROR(VLOOKUP(BI7,$BI$26:$BR$27,7,FALSE)),0,(VLOOKUP(BI7,$BI$26:$BR$27,7,FALSE)))</f>
        <v>0</v>
      </c>
      <c r="BP7" s="21">
        <f t="shared" ref="BP7:BP23" si="35">IF(ISERROR(VLOOKUP(BI7,$BI$26:$BR$27,8,FALSE)),0,(VLOOKUP(BI7,$BI$26:$BR$27,8,FALSE)))</f>
        <v>0</v>
      </c>
      <c r="BQ7" s="17">
        <f t="shared" ref="BQ7:BQ23" si="36">BO7-BP7</f>
        <v>0</v>
      </c>
      <c r="BR7" s="17">
        <f t="shared" ref="BR7:BR23" si="37">BL7*3+BM7</f>
        <v>0</v>
      </c>
      <c r="BS7" s="7"/>
      <c r="BT7" s="7"/>
      <c r="BU7" s="7"/>
      <c r="BV7" s="7"/>
      <c r="BW7" s="7"/>
      <c r="BX7" s="6"/>
      <c r="BY7" s="13" t="e">
        <f t="shared" ref="BY7:BY23" si="38">P7</f>
        <v>#REF!</v>
      </c>
      <c r="BZ7" s="13" t="str">
        <f t="shared" si="1"/>
        <v>Atl. De Madrid</v>
      </c>
      <c r="CA7" s="13">
        <f t="shared" ref="CA7:CA23" si="39">R7+AN7+AY7+BK7</f>
        <v>10</v>
      </c>
      <c r="CB7" s="13">
        <f t="shared" si="2"/>
        <v>3</v>
      </c>
      <c r="CC7" s="13">
        <f t="shared" si="2"/>
        <v>2</v>
      </c>
      <c r="CD7" s="13">
        <f t="shared" si="2"/>
        <v>5</v>
      </c>
      <c r="CE7" s="13">
        <f t="shared" si="2"/>
        <v>11</v>
      </c>
      <c r="CF7" s="13">
        <f t="shared" si="2"/>
        <v>32</v>
      </c>
      <c r="CG7" s="13">
        <f t="shared" si="2"/>
        <v>-21</v>
      </c>
      <c r="CH7" s="13">
        <f t="shared" si="2"/>
        <v>11</v>
      </c>
      <c r="CI7" s="7"/>
      <c r="CJ7" s="21" t="e">
        <f t="shared" ref="CJ7:CJ23" si="40">(10^10)*CH7+(10^8)*CB7+(10^6)*(50+CG7)+(10^4)*CE7+(10^2)*CA7+(13-BY7)</f>
        <v>#REF!</v>
      </c>
      <c r="CK7" s="23">
        <v>2</v>
      </c>
      <c r="CL7" s="7" t="e">
        <f t="shared" si="3"/>
        <v>#REF!</v>
      </c>
      <c r="CM7" s="6"/>
      <c r="CN7" s="23">
        <v>2</v>
      </c>
      <c r="CO7" s="7" t="e">
        <f t="shared" ref="CO7:CO23" si="41">MATCH(CL7,$CJ$6:$CJ$23,0)</f>
        <v>#REF!</v>
      </c>
    </row>
    <row r="8" spans="2:93" x14ac:dyDescent="0.25">
      <c r="B8" s="20" t="s">
        <v>12</v>
      </c>
      <c r="C8" s="20" t="e">
        <f t="shared" si="4"/>
        <v>#REF!</v>
      </c>
      <c r="D8" s="20" t="e">
        <f t="shared" si="5"/>
        <v>#REF!</v>
      </c>
      <c r="E8" s="20" t="e">
        <f t="shared" si="6"/>
        <v>#REF!</v>
      </c>
      <c r="F8" s="20" t="e">
        <f t="shared" si="7"/>
        <v>#REF!</v>
      </c>
      <c r="G8" s="20" t="e">
        <f t="shared" si="8"/>
        <v>#REF!</v>
      </c>
      <c r="H8" s="20" t="e">
        <f t="shared" si="9"/>
        <v>#REF!</v>
      </c>
      <c r="I8" s="20" t="e">
        <f t="shared" si="10"/>
        <v>#REF!</v>
      </c>
      <c r="J8" s="20" t="e">
        <f t="shared" si="11"/>
        <v>#REF!</v>
      </c>
      <c r="K8" s="20" t="e">
        <f t="shared" si="12"/>
        <v>#REF!</v>
      </c>
      <c r="L8" s="6"/>
      <c r="M8" s="6"/>
      <c r="N8" s="6"/>
      <c r="O8" s="6"/>
      <c r="P8" s="13" t="e">
        <f>#REF!</f>
        <v>#REF!</v>
      </c>
      <c r="Q8" s="13" t="str">
        <f>Classificação!P12</f>
        <v>Juventus</v>
      </c>
      <c r="R8" s="13">
        <f>Classificação!Q12</f>
        <v>10</v>
      </c>
      <c r="S8" s="13">
        <f>Classificação!R12</f>
        <v>8</v>
      </c>
      <c r="T8" s="13">
        <f>Classificação!S12</f>
        <v>1</v>
      </c>
      <c r="U8" s="13">
        <f>Classificação!T12</f>
        <v>1</v>
      </c>
      <c r="V8" s="13">
        <f>Classificação!U12</f>
        <v>33</v>
      </c>
      <c r="W8" s="13">
        <f>Classificação!V12</f>
        <v>9</v>
      </c>
      <c r="X8" s="13">
        <f>Classificação!W12</f>
        <v>24</v>
      </c>
      <c r="Y8" s="13">
        <f>Classificação!X12</f>
        <v>25</v>
      </c>
      <c r="Z8" s="7" t="e">
        <f t="shared" si="13"/>
        <v>#REF!</v>
      </c>
      <c r="AA8" s="16"/>
      <c r="AB8" s="17"/>
      <c r="AC8" s="17"/>
      <c r="AD8" s="17"/>
      <c r="AE8" s="17"/>
      <c r="AF8" s="17"/>
      <c r="AG8" s="17"/>
      <c r="AH8" s="17"/>
      <c r="AI8" s="17"/>
      <c r="AJ8" s="17"/>
      <c r="AK8" s="7">
        <v>0</v>
      </c>
      <c r="AL8" s="16" t="e">
        <f>#REF!</f>
        <v>#REF!</v>
      </c>
      <c r="AM8" s="17">
        <f t="shared" si="0"/>
        <v>0</v>
      </c>
      <c r="AN8" s="17">
        <f t="shared" si="14"/>
        <v>0</v>
      </c>
      <c r="AO8" s="17">
        <f t="shared" si="15"/>
        <v>0</v>
      </c>
      <c r="AP8" s="17">
        <f t="shared" si="16"/>
        <v>0</v>
      </c>
      <c r="AQ8" s="17">
        <f t="shared" si="17"/>
        <v>0</v>
      </c>
      <c r="AR8" s="17">
        <f t="shared" si="18"/>
        <v>0</v>
      </c>
      <c r="AS8" s="17">
        <f t="shared" si="19"/>
        <v>0</v>
      </c>
      <c r="AT8" s="17">
        <f t="shared" si="20"/>
        <v>0</v>
      </c>
      <c r="AU8" s="17">
        <f t="shared" si="21"/>
        <v>0</v>
      </c>
      <c r="AV8" s="7"/>
      <c r="AW8" s="16">
        <v>3</v>
      </c>
      <c r="AX8" s="17">
        <f t="shared" si="22"/>
        <v>0</v>
      </c>
      <c r="AY8" s="21">
        <f t="shared" ref="AY8:AY23" si="42">IF(ISERROR(VLOOKUP(AW8,$AW$26:$BF$29,3,FALSE)),0,(VLOOKUP(AW8,$AW$26:$BF$29,3,FALSE)))</f>
        <v>0</v>
      </c>
      <c r="AZ8" s="21">
        <f t="shared" si="23"/>
        <v>0</v>
      </c>
      <c r="BA8" s="17">
        <f t="shared" si="24"/>
        <v>0</v>
      </c>
      <c r="BB8" s="21">
        <f t="shared" si="25"/>
        <v>0</v>
      </c>
      <c r="BC8" s="21">
        <f t="shared" si="26"/>
        <v>0</v>
      </c>
      <c r="BD8" s="21">
        <f t="shared" si="27"/>
        <v>0</v>
      </c>
      <c r="BE8" s="17">
        <f t="shared" si="28"/>
        <v>0</v>
      </c>
      <c r="BF8" s="17">
        <f t="shared" si="29"/>
        <v>0</v>
      </c>
      <c r="BG8" s="7"/>
      <c r="BH8" s="7"/>
      <c r="BI8" s="16">
        <v>3</v>
      </c>
      <c r="BJ8" s="17">
        <f t="shared" ref="BJ8:BJ23" si="43">IF(ISERROR(VLOOKUP(BI8,$BI$26:$BK$29,2,FALSE)),0,(VLOOKUP(BI8,$BI$26:$BK$29,2,FALSE)))</f>
        <v>0</v>
      </c>
      <c r="BK8" s="26">
        <f t="shared" si="30"/>
        <v>0</v>
      </c>
      <c r="BL8" s="21">
        <f t="shared" si="31"/>
        <v>0</v>
      </c>
      <c r="BM8" s="17">
        <f t="shared" si="32"/>
        <v>0</v>
      </c>
      <c r="BN8" s="21">
        <f t="shared" si="33"/>
        <v>0</v>
      </c>
      <c r="BO8" s="21">
        <f t="shared" si="34"/>
        <v>0</v>
      </c>
      <c r="BP8" s="21">
        <f t="shared" si="35"/>
        <v>0</v>
      </c>
      <c r="BQ8" s="17">
        <f t="shared" si="36"/>
        <v>0</v>
      </c>
      <c r="BR8" s="17">
        <f t="shared" si="37"/>
        <v>0</v>
      </c>
      <c r="BS8" s="7"/>
      <c r="BT8" s="7"/>
      <c r="BU8" s="7"/>
      <c r="BV8" s="7"/>
      <c r="BW8" s="7"/>
      <c r="BX8" s="6"/>
      <c r="BY8" s="13" t="e">
        <f t="shared" si="38"/>
        <v>#REF!</v>
      </c>
      <c r="BZ8" s="13" t="str">
        <f t="shared" si="1"/>
        <v>Juventus</v>
      </c>
      <c r="CA8" s="13">
        <f t="shared" si="39"/>
        <v>10</v>
      </c>
      <c r="CB8" s="13">
        <f t="shared" si="2"/>
        <v>8</v>
      </c>
      <c r="CC8" s="13">
        <f t="shared" si="2"/>
        <v>1</v>
      </c>
      <c r="CD8" s="13">
        <f t="shared" si="2"/>
        <v>1</v>
      </c>
      <c r="CE8" s="13">
        <f t="shared" si="2"/>
        <v>33</v>
      </c>
      <c r="CF8" s="13">
        <f t="shared" si="2"/>
        <v>9</v>
      </c>
      <c r="CG8" s="13">
        <f t="shared" si="2"/>
        <v>24</v>
      </c>
      <c r="CH8" s="13">
        <f t="shared" si="2"/>
        <v>25</v>
      </c>
      <c r="CI8" s="7"/>
      <c r="CJ8" s="21" t="e">
        <f t="shared" si="40"/>
        <v>#REF!</v>
      </c>
      <c r="CK8" s="23">
        <v>3</v>
      </c>
      <c r="CL8" s="7" t="e">
        <f t="shared" si="3"/>
        <v>#REF!</v>
      </c>
      <c r="CM8" s="6"/>
      <c r="CN8" s="23">
        <v>3</v>
      </c>
      <c r="CO8" s="7" t="e">
        <f t="shared" si="41"/>
        <v>#REF!</v>
      </c>
    </row>
    <row r="9" spans="2:93" x14ac:dyDescent="0.25">
      <c r="B9" s="13" t="s">
        <v>13</v>
      </c>
      <c r="C9" s="13" t="e">
        <f t="shared" si="4"/>
        <v>#REF!</v>
      </c>
      <c r="D9" s="13" t="e">
        <f t="shared" si="5"/>
        <v>#REF!</v>
      </c>
      <c r="E9" s="13" t="e">
        <f t="shared" si="6"/>
        <v>#REF!</v>
      </c>
      <c r="F9" s="13" t="e">
        <f t="shared" si="7"/>
        <v>#REF!</v>
      </c>
      <c r="G9" s="13" t="e">
        <f t="shared" si="8"/>
        <v>#REF!</v>
      </c>
      <c r="H9" s="13" t="e">
        <f t="shared" si="9"/>
        <v>#REF!</v>
      </c>
      <c r="I9" s="13" t="e">
        <f t="shared" si="10"/>
        <v>#REF!</v>
      </c>
      <c r="J9" s="13" t="e">
        <f t="shared" si="11"/>
        <v>#REF!</v>
      </c>
      <c r="K9" s="13" t="e">
        <f t="shared" si="12"/>
        <v>#REF!</v>
      </c>
      <c r="L9" s="6"/>
      <c r="M9" s="6"/>
      <c r="N9" s="6"/>
      <c r="O9" s="6"/>
      <c r="P9" s="13" t="e">
        <f>#REF!</f>
        <v>#REF!</v>
      </c>
      <c r="Q9" s="13" t="str">
        <f>Classificação!P13</f>
        <v>Arsenal</v>
      </c>
      <c r="R9" s="13">
        <f>Classificação!Q13</f>
        <v>10</v>
      </c>
      <c r="S9" s="13">
        <f>Classificação!R13</f>
        <v>4</v>
      </c>
      <c r="T9" s="13">
        <f>Classificação!S13</f>
        <v>1</v>
      </c>
      <c r="U9" s="13">
        <f>Classificação!T13</f>
        <v>5</v>
      </c>
      <c r="V9" s="13">
        <f>Classificação!U13</f>
        <v>8</v>
      </c>
      <c r="W9" s="13">
        <f>Classificação!V13</f>
        <v>14</v>
      </c>
      <c r="X9" s="13">
        <f>Classificação!W13</f>
        <v>-6</v>
      </c>
      <c r="Y9" s="13">
        <f>Classificação!X13</f>
        <v>13</v>
      </c>
      <c r="Z9" s="7" t="e">
        <f t="shared" si="13"/>
        <v>#REF!</v>
      </c>
      <c r="AA9" s="16"/>
      <c r="AB9" s="17"/>
      <c r="AC9" s="17"/>
      <c r="AD9" s="17"/>
      <c r="AE9" s="17"/>
      <c r="AF9" s="17"/>
      <c r="AG9" s="17"/>
      <c r="AH9" s="17"/>
      <c r="AI9" s="17"/>
      <c r="AJ9" s="17"/>
      <c r="AK9" s="7">
        <v>0</v>
      </c>
      <c r="AL9" s="16" t="e">
        <f>#REF!</f>
        <v>#REF!</v>
      </c>
      <c r="AM9" s="17">
        <f t="shared" si="0"/>
        <v>0</v>
      </c>
      <c r="AN9" s="17">
        <f t="shared" si="14"/>
        <v>0</v>
      </c>
      <c r="AO9" s="17">
        <f t="shared" si="15"/>
        <v>0</v>
      </c>
      <c r="AP9" s="17">
        <f t="shared" si="16"/>
        <v>0</v>
      </c>
      <c r="AQ9" s="17">
        <f t="shared" si="17"/>
        <v>0</v>
      </c>
      <c r="AR9" s="17">
        <f t="shared" si="18"/>
        <v>0</v>
      </c>
      <c r="AS9" s="17">
        <f t="shared" si="19"/>
        <v>0</v>
      </c>
      <c r="AT9" s="17">
        <f t="shared" si="20"/>
        <v>0</v>
      </c>
      <c r="AU9" s="17">
        <f t="shared" si="21"/>
        <v>0</v>
      </c>
      <c r="AV9" s="7"/>
      <c r="AW9" s="16">
        <v>4</v>
      </c>
      <c r="AX9" s="17">
        <f t="shared" si="22"/>
        <v>0</v>
      </c>
      <c r="AY9" s="21">
        <f t="shared" si="42"/>
        <v>0</v>
      </c>
      <c r="AZ9" s="21">
        <f t="shared" si="23"/>
        <v>0</v>
      </c>
      <c r="BA9" s="17">
        <f t="shared" si="24"/>
        <v>0</v>
      </c>
      <c r="BB9" s="21">
        <f t="shared" si="25"/>
        <v>0</v>
      </c>
      <c r="BC9" s="21">
        <f t="shared" si="26"/>
        <v>0</v>
      </c>
      <c r="BD9" s="21">
        <f t="shared" si="27"/>
        <v>0</v>
      </c>
      <c r="BE9" s="17">
        <f t="shared" si="28"/>
        <v>0</v>
      </c>
      <c r="BF9" s="17">
        <f t="shared" si="29"/>
        <v>0</v>
      </c>
      <c r="BG9" s="7"/>
      <c r="BH9" s="7"/>
      <c r="BI9" s="16">
        <v>4</v>
      </c>
      <c r="BJ9" s="17">
        <f t="shared" si="43"/>
        <v>0</v>
      </c>
      <c r="BK9" s="26">
        <f t="shared" si="30"/>
        <v>0</v>
      </c>
      <c r="BL9" s="21">
        <f t="shared" si="31"/>
        <v>0</v>
      </c>
      <c r="BM9" s="17">
        <f t="shared" si="32"/>
        <v>0</v>
      </c>
      <c r="BN9" s="21">
        <f t="shared" si="33"/>
        <v>0</v>
      </c>
      <c r="BO9" s="21">
        <f t="shared" si="34"/>
        <v>0</v>
      </c>
      <c r="BP9" s="21">
        <f t="shared" si="35"/>
        <v>0</v>
      </c>
      <c r="BQ9" s="17">
        <f t="shared" si="36"/>
        <v>0</v>
      </c>
      <c r="BR9" s="17">
        <f t="shared" si="37"/>
        <v>0</v>
      </c>
      <c r="BS9" s="7"/>
      <c r="BT9" s="7"/>
      <c r="BU9" s="7"/>
      <c r="BV9" s="7"/>
      <c r="BW9" s="7"/>
      <c r="BX9" s="6"/>
      <c r="BY9" s="13" t="e">
        <f t="shared" si="38"/>
        <v>#REF!</v>
      </c>
      <c r="BZ9" s="13" t="str">
        <f t="shared" si="1"/>
        <v>Arsenal</v>
      </c>
      <c r="CA9" s="13">
        <f t="shared" si="39"/>
        <v>10</v>
      </c>
      <c r="CB9" s="13">
        <f t="shared" si="2"/>
        <v>4</v>
      </c>
      <c r="CC9" s="13">
        <f t="shared" si="2"/>
        <v>1</v>
      </c>
      <c r="CD9" s="13">
        <f t="shared" si="2"/>
        <v>5</v>
      </c>
      <c r="CE9" s="13">
        <f t="shared" si="2"/>
        <v>8</v>
      </c>
      <c r="CF9" s="13">
        <f t="shared" si="2"/>
        <v>14</v>
      </c>
      <c r="CG9" s="13">
        <f t="shared" si="2"/>
        <v>-6</v>
      </c>
      <c r="CH9" s="13">
        <f t="shared" si="2"/>
        <v>13</v>
      </c>
      <c r="CI9" s="7"/>
      <c r="CJ9" s="21" t="e">
        <f t="shared" si="40"/>
        <v>#REF!</v>
      </c>
      <c r="CK9" s="23">
        <v>4</v>
      </c>
      <c r="CL9" s="7" t="e">
        <f t="shared" si="3"/>
        <v>#REF!</v>
      </c>
      <c r="CM9" s="6"/>
      <c r="CN9" s="23">
        <v>4</v>
      </c>
      <c r="CO9" s="7" t="e">
        <f t="shared" si="41"/>
        <v>#REF!</v>
      </c>
    </row>
    <row r="10" spans="2:93" x14ac:dyDescent="0.25">
      <c r="B10" s="20" t="s">
        <v>14</v>
      </c>
      <c r="C10" s="20" t="e">
        <f t="shared" si="4"/>
        <v>#REF!</v>
      </c>
      <c r="D10" s="20" t="e">
        <f t="shared" si="5"/>
        <v>#REF!</v>
      </c>
      <c r="E10" s="20" t="e">
        <f t="shared" si="6"/>
        <v>#REF!</v>
      </c>
      <c r="F10" s="20" t="e">
        <f t="shared" si="7"/>
        <v>#REF!</v>
      </c>
      <c r="G10" s="20" t="e">
        <f t="shared" si="8"/>
        <v>#REF!</v>
      </c>
      <c r="H10" s="20" t="e">
        <f t="shared" si="9"/>
        <v>#REF!</v>
      </c>
      <c r="I10" s="20" t="e">
        <f t="shared" si="10"/>
        <v>#REF!</v>
      </c>
      <c r="J10" s="20" t="e">
        <f t="shared" si="11"/>
        <v>#REF!</v>
      </c>
      <c r="K10" s="20" t="e">
        <f t="shared" si="12"/>
        <v>#REF!</v>
      </c>
      <c r="L10" s="6"/>
      <c r="M10" s="6"/>
      <c r="N10" s="6"/>
      <c r="O10" s="6"/>
      <c r="P10" s="13" t="e">
        <f>#REF!</f>
        <v>#REF!</v>
      </c>
      <c r="Q10" s="13" t="str">
        <f>Classificação!P14</f>
        <v>Real Madrid</v>
      </c>
      <c r="R10" s="13">
        <f>Classificação!Q14</f>
        <v>10</v>
      </c>
      <c r="S10" s="13">
        <f>Classificação!R14</f>
        <v>7</v>
      </c>
      <c r="T10" s="13">
        <f>Classificação!S14</f>
        <v>1</v>
      </c>
      <c r="U10" s="13">
        <f>Classificação!T14</f>
        <v>2</v>
      </c>
      <c r="V10" s="13">
        <f>Classificação!U14</f>
        <v>26</v>
      </c>
      <c r="W10" s="13">
        <f>Classificação!V14</f>
        <v>6</v>
      </c>
      <c r="X10" s="13">
        <f>Classificação!W14</f>
        <v>20</v>
      </c>
      <c r="Y10" s="13">
        <f>Classificação!X14</f>
        <v>22</v>
      </c>
      <c r="Z10" s="7" t="e">
        <f t="shared" si="13"/>
        <v>#REF!</v>
      </c>
      <c r="AA10" s="16"/>
      <c r="AB10" s="17"/>
      <c r="AC10" s="17"/>
      <c r="AD10" s="17"/>
      <c r="AE10" s="17"/>
      <c r="AF10" s="17"/>
      <c r="AG10" s="17"/>
      <c r="AH10" s="17"/>
      <c r="AI10" s="17"/>
      <c r="AJ10" s="17"/>
      <c r="AK10" s="7">
        <v>0</v>
      </c>
      <c r="AL10" s="16" t="e">
        <f>#REF!</f>
        <v>#REF!</v>
      </c>
      <c r="AM10" s="17">
        <f t="shared" si="0"/>
        <v>0</v>
      </c>
      <c r="AN10" s="17">
        <f t="shared" si="14"/>
        <v>0</v>
      </c>
      <c r="AO10" s="17">
        <f t="shared" si="15"/>
        <v>0</v>
      </c>
      <c r="AP10" s="17">
        <f t="shared" si="16"/>
        <v>0</v>
      </c>
      <c r="AQ10" s="17">
        <f t="shared" si="17"/>
        <v>0</v>
      </c>
      <c r="AR10" s="17">
        <f t="shared" si="18"/>
        <v>0</v>
      </c>
      <c r="AS10" s="17">
        <f t="shared" si="19"/>
        <v>0</v>
      </c>
      <c r="AT10" s="17">
        <f t="shared" si="20"/>
        <v>0</v>
      </c>
      <c r="AU10" s="17">
        <f t="shared" si="21"/>
        <v>0</v>
      </c>
      <c r="AV10" s="7"/>
      <c r="AW10" s="16">
        <v>5</v>
      </c>
      <c r="AX10" s="17">
        <f t="shared" si="22"/>
        <v>0</v>
      </c>
      <c r="AY10" s="21">
        <f t="shared" si="42"/>
        <v>0</v>
      </c>
      <c r="AZ10" s="21">
        <f t="shared" si="23"/>
        <v>0</v>
      </c>
      <c r="BA10" s="17">
        <f t="shared" si="24"/>
        <v>0</v>
      </c>
      <c r="BB10" s="21">
        <f t="shared" si="25"/>
        <v>0</v>
      </c>
      <c r="BC10" s="21">
        <f t="shared" si="26"/>
        <v>0</v>
      </c>
      <c r="BD10" s="21">
        <f t="shared" si="27"/>
        <v>0</v>
      </c>
      <c r="BE10" s="17">
        <f t="shared" si="28"/>
        <v>0</v>
      </c>
      <c r="BF10" s="17">
        <f t="shared" si="29"/>
        <v>0</v>
      </c>
      <c r="BG10" s="7"/>
      <c r="BH10" s="7"/>
      <c r="BI10" s="16">
        <v>5</v>
      </c>
      <c r="BJ10" s="17">
        <f t="shared" si="43"/>
        <v>0</v>
      </c>
      <c r="BK10" s="26">
        <f t="shared" si="30"/>
        <v>0</v>
      </c>
      <c r="BL10" s="21">
        <f t="shared" si="31"/>
        <v>0</v>
      </c>
      <c r="BM10" s="17">
        <f t="shared" si="32"/>
        <v>0</v>
      </c>
      <c r="BN10" s="21">
        <f t="shared" si="33"/>
        <v>0</v>
      </c>
      <c r="BO10" s="21">
        <f t="shared" si="34"/>
        <v>0</v>
      </c>
      <c r="BP10" s="21">
        <f t="shared" si="35"/>
        <v>0</v>
      </c>
      <c r="BQ10" s="17">
        <f t="shared" si="36"/>
        <v>0</v>
      </c>
      <c r="BR10" s="17">
        <f t="shared" si="37"/>
        <v>0</v>
      </c>
      <c r="BS10" s="7"/>
      <c r="BT10" s="7"/>
      <c r="BU10" s="7"/>
      <c r="BV10" s="7"/>
      <c r="BW10" s="7"/>
      <c r="BX10" s="6"/>
      <c r="BY10" s="13" t="e">
        <f t="shared" si="38"/>
        <v>#REF!</v>
      </c>
      <c r="BZ10" s="13" t="str">
        <f t="shared" si="1"/>
        <v>Real Madrid</v>
      </c>
      <c r="CA10" s="13">
        <f t="shared" si="39"/>
        <v>10</v>
      </c>
      <c r="CB10" s="13">
        <f t="shared" si="2"/>
        <v>7</v>
      </c>
      <c r="CC10" s="13">
        <f t="shared" si="2"/>
        <v>1</v>
      </c>
      <c r="CD10" s="13">
        <f t="shared" si="2"/>
        <v>2</v>
      </c>
      <c r="CE10" s="13">
        <f t="shared" si="2"/>
        <v>26</v>
      </c>
      <c r="CF10" s="13">
        <f t="shared" si="2"/>
        <v>6</v>
      </c>
      <c r="CG10" s="13">
        <f t="shared" si="2"/>
        <v>20</v>
      </c>
      <c r="CH10" s="13">
        <f t="shared" si="2"/>
        <v>22</v>
      </c>
      <c r="CI10" s="7"/>
      <c r="CJ10" s="21" t="e">
        <f t="shared" si="40"/>
        <v>#REF!</v>
      </c>
      <c r="CK10" s="23">
        <v>5</v>
      </c>
      <c r="CL10" s="7" t="e">
        <f t="shared" si="3"/>
        <v>#REF!</v>
      </c>
      <c r="CM10" s="6"/>
      <c r="CN10" s="23">
        <v>5</v>
      </c>
      <c r="CO10" s="7" t="e">
        <f t="shared" si="41"/>
        <v>#REF!</v>
      </c>
    </row>
    <row r="11" spans="2:93" x14ac:dyDescent="0.25">
      <c r="B11" s="13" t="s">
        <v>15</v>
      </c>
      <c r="C11" s="13" t="e">
        <f t="shared" si="4"/>
        <v>#REF!</v>
      </c>
      <c r="D11" s="13" t="e">
        <f t="shared" si="5"/>
        <v>#REF!</v>
      </c>
      <c r="E11" s="13" t="e">
        <f t="shared" si="6"/>
        <v>#REF!</v>
      </c>
      <c r="F11" s="13" t="e">
        <f t="shared" si="7"/>
        <v>#REF!</v>
      </c>
      <c r="G11" s="13" t="e">
        <f t="shared" si="8"/>
        <v>#REF!</v>
      </c>
      <c r="H11" s="13" t="e">
        <f t="shared" si="9"/>
        <v>#REF!</v>
      </c>
      <c r="I11" s="13" t="e">
        <f t="shared" si="10"/>
        <v>#REF!</v>
      </c>
      <c r="J11" s="13" t="e">
        <f t="shared" si="11"/>
        <v>#REF!</v>
      </c>
      <c r="K11" s="13" t="e">
        <f t="shared" si="12"/>
        <v>#REF!</v>
      </c>
      <c r="L11" s="6"/>
      <c r="M11" s="6"/>
      <c r="N11" s="6"/>
      <c r="O11" s="6"/>
      <c r="P11" s="13" t="e">
        <f>#REF!</f>
        <v>#REF!</v>
      </c>
      <c r="Q11" s="13" t="str">
        <f>Classificação!P15</f>
        <v>Velência</v>
      </c>
      <c r="R11" s="13">
        <f>Classificação!Q15</f>
        <v>10</v>
      </c>
      <c r="S11" s="13">
        <f>Classificação!R15</f>
        <v>1</v>
      </c>
      <c r="T11" s="13">
        <f>Classificação!S15</f>
        <v>1</v>
      </c>
      <c r="U11" s="13">
        <f>Classificação!T15</f>
        <v>8</v>
      </c>
      <c r="V11" s="13">
        <f>Classificação!U15</f>
        <v>6</v>
      </c>
      <c r="W11" s="13">
        <f>Classificação!V15</f>
        <v>23</v>
      </c>
      <c r="X11" s="13">
        <f>Classificação!W15</f>
        <v>-17</v>
      </c>
      <c r="Y11" s="13">
        <f>Classificação!X15</f>
        <v>4</v>
      </c>
      <c r="Z11" s="7" t="e">
        <f t="shared" si="13"/>
        <v>#REF!</v>
      </c>
      <c r="AA11" s="16"/>
      <c r="AB11" s="17"/>
      <c r="AC11" s="17"/>
      <c r="AD11" s="17"/>
      <c r="AE11" s="17"/>
      <c r="AF11" s="17"/>
      <c r="AG11" s="17"/>
      <c r="AH11" s="17"/>
      <c r="AI11" s="17"/>
      <c r="AJ11" s="17"/>
      <c r="AK11" s="7">
        <v>0</v>
      </c>
      <c r="AL11" s="16" t="e">
        <f>#REF!</f>
        <v>#REF!</v>
      </c>
      <c r="AM11" s="17">
        <f t="shared" si="0"/>
        <v>0</v>
      </c>
      <c r="AN11" s="17">
        <f t="shared" si="14"/>
        <v>0</v>
      </c>
      <c r="AO11" s="17">
        <f t="shared" si="15"/>
        <v>0</v>
      </c>
      <c r="AP11" s="17">
        <f t="shared" si="16"/>
        <v>0</v>
      </c>
      <c r="AQ11" s="17">
        <f t="shared" si="17"/>
        <v>0</v>
      </c>
      <c r="AR11" s="17">
        <f t="shared" si="18"/>
        <v>0</v>
      </c>
      <c r="AS11" s="17">
        <f t="shared" si="19"/>
        <v>0</v>
      </c>
      <c r="AT11" s="17">
        <f t="shared" si="20"/>
        <v>0</v>
      </c>
      <c r="AU11" s="17">
        <f t="shared" si="21"/>
        <v>0</v>
      </c>
      <c r="AV11" s="7"/>
      <c r="AW11" s="16">
        <v>6</v>
      </c>
      <c r="AX11" s="17">
        <f t="shared" si="22"/>
        <v>0</v>
      </c>
      <c r="AY11" s="21">
        <f t="shared" si="42"/>
        <v>0</v>
      </c>
      <c r="AZ11" s="21">
        <f t="shared" si="23"/>
        <v>0</v>
      </c>
      <c r="BA11" s="17">
        <f t="shared" si="24"/>
        <v>0</v>
      </c>
      <c r="BB11" s="21">
        <f t="shared" si="25"/>
        <v>0</v>
      </c>
      <c r="BC11" s="21">
        <f t="shared" si="26"/>
        <v>0</v>
      </c>
      <c r="BD11" s="21">
        <f t="shared" si="27"/>
        <v>0</v>
      </c>
      <c r="BE11" s="17">
        <f t="shared" si="28"/>
        <v>0</v>
      </c>
      <c r="BF11" s="17">
        <f t="shared" si="29"/>
        <v>0</v>
      </c>
      <c r="BG11" s="7"/>
      <c r="BH11" s="7"/>
      <c r="BI11" s="16">
        <v>6</v>
      </c>
      <c r="BJ11" s="17">
        <f t="shared" si="43"/>
        <v>0</v>
      </c>
      <c r="BK11" s="26">
        <f t="shared" si="30"/>
        <v>0</v>
      </c>
      <c r="BL11" s="21">
        <f t="shared" si="31"/>
        <v>0</v>
      </c>
      <c r="BM11" s="17">
        <f t="shared" si="32"/>
        <v>0</v>
      </c>
      <c r="BN11" s="21">
        <f t="shared" si="33"/>
        <v>0</v>
      </c>
      <c r="BO11" s="21">
        <f t="shared" si="34"/>
        <v>0</v>
      </c>
      <c r="BP11" s="21">
        <f t="shared" si="35"/>
        <v>0</v>
      </c>
      <c r="BQ11" s="17">
        <f t="shared" si="36"/>
        <v>0</v>
      </c>
      <c r="BR11" s="17">
        <f t="shared" si="37"/>
        <v>0</v>
      </c>
      <c r="BS11" s="7"/>
      <c r="BT11" s="7"/>
      <c r="BU11" s="7"/>
      <c r="BV11" s="7"/>
      <c r="BW11" s="7"/>
      <c r="BX11" s="6"/>
      <c r="BY11" s="13" t="e">
        <f t="shared" si="38"/>
        <v>#REF!</v>
      </c>
      <c r="BZ11" s="13" t="str">
        <f t="shared" si="1"/>
        <v>Velência</v>
      </c>
      <c r="CA11" s="13">
        <f t="shared" si="39"/>
        <v>10</v>
      </c>
      <c r="CB11" s="13">
        <f t="shared" si="2"/>
        <v>1</v>
      </c>
      <c r="CC11" s="13">
        <f t="shared" si="2"/>
        <v>1</v>
      </c>
      <c r="CD11" s="13">
        <f t="shared" si="2"/>
        <v>8</v>
      </c>
      <c r="CE11" s="13">
        <f t="shared" si="2"/>
        <v>6</v>
      </c>
      <c r="CF11" s="13">
        <f t="shared" si="2"/>
        <v>23</v>
      </c>
      <c r="CG11" s="13">
        <f t="shared" si="2"/>
        <v>-17</v>
      </c>
      <c r="CH11" s="13">
        <f t="shared" si="2"/>
        <v>4</v>
      </c>
      <c r="CI11" s="7"/>
      <c r="CJ11" s="21" t="e">
        <f t="shared" si="40"/>
        <v>#REF!</v>
      </c>
      <c r="CK11" s="23">
        <v>6</v>
      </c>
      <c r="CL11" s="7" t="e">
        <f t="shared" si="3"/>
        <v>#REF!</v>
      </c>
      <c r="CM11" s="6"/>
      <c r="CN11" s="23">
        <v>6</v>
      </c>
      <c r="CO11" s="7" t="e">
        <f t="shared" si="41"/>
        <v>#REF!</v>
      </c>
    </row>
    <row r="12" spans="2:93" x14ac:dyDescent="0.25">
      <c r="B12" s="20" t="s">
        <v>16</v>
      </c>
      <c r="C12" s="20" t="e">
        <f t="shared" si="4"/>
        <v>#REF!</v>
      </c>
      <c r="D12" s="20" t="e">
        <f t="shared" si="5"/>
        <v>#REF!</v>
      </c>
      <c r="E12" s="20" t="e">
        <f t="shared" si="6"/>
        <v>#REF!</v>
      </c>
      <c r="F12" s="20" t="e">
        <f t="shared" si="7"/>
        <v>#REF!</v>
      </c>
      <c r="G12" s="20" t="e">
        <f t="shared" si="8"/>
        <v>#REF!</v>
      </c>
      <c r="H12" s="20" t="e">
        <f t="shared" si="9"/>
        <v>#REF!</v>
      </c>
      <c r="I12" s="20" t="e">
        <f t="shared" si="10"/>
        <v>#REF!</v>
      </c>
      <c r="J12" s="20" t="e">
        <f t="shared" si="11"/>
        <v>#REF!</v>
      </c>
      <c r="K12" s="20" t="e">
        <f t="shared" si="12"/>
        <v>#REF!</v>
      </c>
      <c r="L12" s="6"/>
      <c r="M12" s="6"/>
      <c r="N12" s="6"/>
      <c r="O12" s="6"/>
      <c r="P12" s="13" t="e">
        <f>#REF!</f>
        <v>#REF!</v>
      </c>
      <c r="Q12" s="13" t="str">
        <f>Classificação!P16</f>
        <v>Man. United</v>
      </c>
      <c r="R12" s="13">
        <f>Classificação!Q16</f>
        <v>10</v>
      </c>
      <c r="S12" s="13">
        <f>Classificação!R16</f>
        <v>0</v>
      </c>
      <c r="T12" s="13">
        <f>Classificação!S16</f>
        <v>3</v>
      </c>
      <c r="U12" s="13">
        <f>Classificação!T16</f>
        <v>7</v>
      </c>
      <c r="V12" s="13">
        <f>Classificação!U16</f>
        <v>11</v>
      </c>
      <c r="W12" s="13">
        <f>Classificação!V16</f>
        <v>35</v>
      </c>
      <c r="X12" s="13">
        <f>Classificação!W16</f>
        <v>-24</v>
      </c>
      <c r="Y12" s="13">
        <f>Classificação!X16</f>
        <v>3</v>
      </c>
      <c r="Z12" s="7" t="e">
        <f t="shared" si="13"/>
        <v>#REF!</v>
      </c>
      <c r="AA12" s="16"/>
      <c r="AB12" s="17"/>
      <c r="AC12" s="17"/>
      <c r="AD12" s="17"/>
      <c r="AE12" s="17"/>
      <c r="AF12" s="17"/>
      <c r="AG12" s="17"/>
      <c r="AH12" s="17"/>
      <c r="AI12" s="17"/>
      <c r="AJ12" s="17"/>
      <c r="AK12" s="7">
        <v>0</v>
      </c>
      <c r="AL12" s="16" t="e">
        <f>#REF!</f>
        <v>#REF!</v>
      </c>
      <c r="AM12" s="17">
        <f t="shared" si="0"/>
        <v>0</v>
      </c>
      <c r="AN12" s="17">
        <f t="shared" si="14"/>
        <v>0</v>
      </c>
      <c r="AO12" s="17">
        <f t="shared" si="15"/>
        <v>0</v>
      </c>
      <c r="AP12" s="17">
        <f t="shared" si="16"/>
        <v>0</v>
      </c>
      <c r="AQ12" s="17">
        <f t="shared" si="17"/>
        <v>0</v>
      </c>
      <c r="AR12" s="17">
        <f t="shared" si="18"/>
        <v>0</v>
      </c>
      <c r="AS12" s="17">
        <f t="shared" si="19"/>
        <v>0</v>
      </c>
      <c r="AT12" s="17">
        <f t="shared" si="20"/>
        <v>0</v>
      </c>
      <c r="AU12" s="17">
        <f t="shared" si="21"/>
        <v>0</v>
      </c>
      <c r="AV12" s="7"/>
      <c r="AW12" s="16">
        <v>7</v>
      </c>
      <c r="AX12" s="17">
        <f t="shared" si="22"/>
        <v>0</v>
      </c>
      <c r="AY12" s="21">
        <f t="shared" si="42"/>
        <v>0</v>
      </c>
      <c r="AZ12" s="21">
        <f t="shared" si="23"/>
        <v>0</v>
      </c>
      <c r="BA12" s="17">
        <f t="shared" si="24"/>
        <v>0</v>
      </c>
      <c r="BB12" s="21">
        <f t="shared" si="25"/>
        <v>0</v>
      </c>
      <c r="BC12" s="21">
        <f t="shared" si="26"/>
        <v>0</v>
      </c>
      <c r="BD12" s="21">
        <f t="shared" si="27"/>
        <v>0</v>
      </c>
      <c r="BE12" s="17">
        <f t="shared" si="28"/>
        <v>0</v>
      </c>
      <c r="BF12" s="17">
        <f t="shared" si="29"/>
        <v>0</v>
      </c>
      <c r="BG12" s="7"/>
      <c r="BH12" s="7"/>
      <c r="BI12" s="16">
        <v>7</v>
      </c>
      <c r="BJ12" s="17">
        <f t="shared" si="43"/>
        <v>0</v>
      </c>
      <c r="BK12" s="26">
        <f t="shared" si="30"/>
        <v>0</v>
      </c>
      <c r="BL12" s="21">
        <f t="shared" si="31"/>
        <v>0</v>
      </c>
      <c r="BM12" s="17">
        <f t="shared" si="32"/>
        <v>0</v>
      </c>
      <c r="BN12" s="21">
        <f t="shared" si="33"/>
        <v>0</v>
      </c>
      <c r="BO12" s="21">
        <f t="shared" si="34"/>
        <v>0</v>
      </c>
      <c r="BP12" s="21">
        <f t="shared" si="35"/>
        <v>0</v>
      </c>
      <c r="BQ12" s="17">
        <f t="shared" si="36"/>
        <v>0</v>
      </c>
      <c r="BR12" s="17">
        <f t="shared" si="37"/>
        <v>0</v>
      </c>
      <c r="BS12" s="7"/>
      <c r="BT12" s="7"/>
      <c r="BU12" s="7"/>
      <c r="BV12" s="7"/>
      <c r="BW12" s="7"/>
      <c r="BX12" s="6"/>
      <c r="BY12" s="13" t="e">
        <f t="shared" si="38"/>
        <v>#REF!</v>
      </c>
      <c r="BZ12" s="13" t="str">
        <f t="shared" si="1"/>
        <v>Man. United</v>
      </c>
      <c r="CA12" s="13">
        <f t="shared" si="39"/>
        <v>10</v>
      </c>
      <c r="CB12" s="13">
        <f t="shared" si="2"/>
        <v>0</v>
      </c>
      <c r="CC12" s="13">
        <f t="shared" si="2"/>
        <v>3</v>
      </c>
      <c r="CD12" s="13">
        <f t="shared" si="2"/>
        <v>7</v>
      </c>
      <c r="CE12" s="13">
        <f t="shared" si="2"/>
        <v>11</v>
      </c>
      <c r="CF12" s="13">
        <f t="shared" si="2"/>
        <v>35</v>
      </c>
      <c r="CG12" s="13">
        <f t="shared" si="2"/>
        <v>-24</v>
      </c>
      <c r="CH12" s="13">
        <f t="shared" si="2"/>
        <v>3</v>
      </c>
      <c r="CI12" s="7"/>
      <c r="CJ12" s="21" t="e">
        <f t="shared" si="40"/>
        <v>#REF!</v>
      </c>
      <c r="CK12" s="23">
        <v>7</v>
      </c>
      <c r="CL12" s="7" t="e">
        <f t="shared" si="3"/>
        <v>#REF!</v>
      </c>
      <c r="CM12" s="6"/>
      <c r="CN12" s="23">
        <v>7</v>
      </c>
      <c r="CO12" s="7" t="e">
        <f t="shared" si="41"/>
        <v>#REF!</v>
      </c>
    </row>
    <row r="13" spans="2:93" x14ac:dyDescent="0.25">
      <c r="B13" s="13" t="s">
        <v>17</v>
      </c>
      <c r="C13" s="13" t="e">
        <f>VLOOKUP(CO13,$BY$6:$CH$23,2)</f>
        <v>#REF!</v>
      </c>
      <c r="D13" s="13" t="e">
        <f t="shared" si="5"/>
        <v>#REF!</v>
      </c>
      <c r="E13" s="13" t="e">
        <f t="shared" si="6"/>
        <v>#REF!</v>
      </c>
      <c r="F13" s="13" t="e">
        <f t="shared" si="7"/>
        <v>#REF!</v>
      </c>
      <c r="G13" s="13" t="e">
        <f t="shared" si="8"/>
        <v>#REF!</v>
      </c>
      <c r="H13" s="13" t="e">
        <f t="shared" si="9"/>
        <v>#REF!</v>
      </c>
      <c r="I13" s="13" t="e">
        <f t="shared" si="10"/>
        <v>#REF!</v>
      </c>
      <c r="J13" s="13" t="e">
        <f t="shared" si="11"/>
        <v>#REF!</v>
      </c>
      <c r="K13" s="13" t="e">
        <f t="shared" si="12"/>
        <v>#REF!</v>
      </c>
      <c r="L13" s="6"/>
      <c r="M13" s="6"/>
      <c r="N13" s="6"/>
      <c r="O13" s="6"/>
      <c r="P13" s="13" t="e">
        <f>#REF!</f>
        <v>#REF!</v>
      </c>
      <c r="Q13" s="13" t="str">
        <f>Classificação!P17</f>
        <v>B. München</v>
      </c>
      <c r="R13" s="13">
        <f>Classificação!Q17</f>
        <v>10</v>
      </c>
      <c r="S13" s="13">
        <f>Classificação!R17</f>
        <v>7</v>
      </c>
      <c r="T13" s="13">
        <f>Classificação!S17</f>
        <v>2</v>
      </c>
      <c r="U13" s="13">
        <f>Classificação!T17</f>
        <v>1</v>
      </c>
      <c r="V13" s="13">
        <f>Classificação!U17</f>
        <v>21</v>
      </c>
      <c r="W13" s="13">
        <f>Classificação!V17</f>
        <v>11</v>
      </c>
      <c r="X13" s="13">
        <f>Classificação!W17</f>
        <v>10</v>
      </c>
      <c r="Y13" s="13">
        <f>Classificação!X17</f>
        <v>23</v>
      </c>
      <c r="Z13" s="7" t="e">
        <f t="shared" si="13"/>
        <v>#REF!</v>
      </c>
      <c r="AA13" s="16"/>
      <c r="AB13" s="17"/>
      <c r="AC13" s="17"/>
      <c r="AD13" s="17"/>
      <c r="AE13" s="17"/>
      <c r="AF13" s="17"/>
      <c r="AG13" s="17"/>
      <c r="AH13" s="17"/>
      <c r="AI13" s="17"/>
      <c r="AJ13" s="17"/>
      <c r="AK13" s="7">
        <v>0</v>
      </c>
      <c r="AL13" s="16" t="e">
        <f>#REF!</f>
        <v>#REF!</v>
      </c>
      <c r="AM13" s="17">
        <f t="shared" si="0"/>
        <v>0</v>
      </c>
      <c r="AN13" s="17">
        <f t="shared" si="14"/>
        <v>0</v>
      </c>
      <c r="AO13" s="17">
        <f t="shared" si="15"/>
        <v>0</v>
      </c>
      <c r="AP13" s="17">
        <f t="shared" si="16"/>
        <v>0</v>
      </c>
      <c r="AQ13" s="17">
        <f t="shared" si="17"/>
        <v>0</v>
      </c>
      <c r="AR13" s="17">
        <f t="shared" si="18"/>
        <v>0</v>
      </c>
      <c r="AS13" s="17">
        <f t="shared" si="19"/>
        <v>0</v>
      </c>
      <c r="AT13" s="17">
        <f t="shared" si="20"/>
        <v>0</v>
      </c>
      <c r="AU13" s="17">
        <f t="shared" si="21"/>
        <v>0</v>
      </c>
      <c r="AV13" s="7"/>
      <c r="AW13" s="16">
        <v>8</v>
      </c>
      <c r="AX13" s="17">
        <f t="shared" si="22"/>
        <v>0</v>
      </c>
      <c r="AY13" s="21">
        <f t="shared" si="42"/>
        <v>0</v>
      </c>
      <c r="AZ13" s="21">
        <f t="shared" si="23"/>
        <v>0</v>
      </c>
      <c r="BA13" s="17">
        <f t="shared" si="24"/>
        <v>0</v>
      </c>
      <c r="BB13" s="21">
        <f t="shared" si="25"/>
        <v>0</v>
      </c>
      <c r="BC13" s="21">
        <f t="shared" si="26"/>
        <v>0</v>
      </c>
      <c r="BD13" s="21">
        <f t="shared" si="27"/>
        <v>0</v>
      </c>
      <c r="BE13" s="17">
        <f t="shared" si="28"/>
        <v>0</v>
      </c>
      <c r="BF13" s="17">
        <f t="shared" si="29"/>
        <v>0</v>
      </c>
      <c r="BG13" s="7"/>
      <c r="BH13" s="7"/>
      <c r="BI13" s="16">
        <v>8</v>
      </c>
      <c r="BJ13" s="17">
        <f t="shared" si="43"/>
        <v>0</v>
      </c>
      <c r="BK13" s="26">
        <f t="shared" si="30"/>
        <v>0</v>
      </c>
      <c r="BL13" s="21">
        <f t="shared" si="31"/>
        <v>0</v>
      </c>
      <c r="BM13" s="17">
        <f t="shared" si="32"/>
        <v>0</v>
      </c>
      <c r="BN13" s="21">
        <f t="shared" si="33"/>
        <v>0</v>
      </c>
      <c r="BO13" s="21">
        <f t="shared" si="34"/>
        <v>0</v>
      </c>
      <c r="BP13" s="21">
        <f t="shared" si="35"/>
        <v>0</v>
      </c>
      <c r="BQ13" s="17">
        <f t="shared" si="36"/>
        <v>0</v>
      </c>
      <c r="BR13" s="17">
        <f t="shared" si="37"/>
        <v>0</v>
      </c>
      <c r="BS13" s="7"/>
      <c r="BT13" s="7"/>
      <c r="BU13" s="7"/>
      <c r="BV13" s="7"/>
      <c r="BW13" s="7"/>
      <c r="BX13" s="6"/>
      <c r="BY13" s="13" t="e">
        <f t="shared" si="38"/>
        <v>#REF!</v>
      </c>
      <c r="BZ13" s="13" t="str">
        <f t="shared" si="1"/>
        <v>B. München</v>
      </c>
      <c r="CA13" s="13">
        <f t="shared" si="39"/>
        <v>10</v>
      </c>
      <c r="CB13" s="13">
        <f t="shared" si="2"/>
        <v>7</v>
      </c>
      <c r="CC13" s="13">
        <f t="shared" si="2"/>
        <v>2</v>
      </c>
      <c r="CD13" s="13">
        <f t="shared" si="2"/>
        <v>1</v>
      </c>
      <c r="CE13" s="13">
        <f t="shared" si="2"/>
        <v>21</v>
      </c>
      <c r="CF13" s="13">
        <f t="shared" si="2"/>
        <v>11</v>
      </c>
      <c r="CG13" s="13">
        <f t="shared" si="2"/>
        <v>10</v>
      </c>
      <c r="CH13" s="13">
        <f t="shared" si="2"/>
        <v>23</v>
      </c>
      <c r="CI13" s="7"/>
      <c r="CJ13" s="21" t="e">
        <f t="shared" si="40"/>
        <v>#REF!</v>
      </c>
      <c r="CK13" s="23">
        <v>8</v>
      </c>
      <c r="CL13" s="7" t="e">
        <f t="shared" si="3"/>
        <v>#REF!</v>
      </c>
      <c r="CM13" s="6"/>
      <c r="CN13" s="23">
        <v>8</v>
      </c>
      <c r="CO13" s="7" t="e">
        <f t="shared" si="41"/>
        <v>#REF!</v>
      </c>
    </row>
    <row r="14" spans="2:93" x14ac:dyDescent="0.25">
      <c r="B14" s="20" t="s">
        <v>18</v>
      </c>
      <c r="C14" s="20" t="e">
        <f t="shared" si="4"/>
        <v>#REF!</v>
      </c>
      <c r="D14" s="20" t="e">
        <f t="shared" si="5"/>
        <v>#REF!</v>
      </c>
      <c r="E14" s="20" t="e">
        <f t="shared" si="6"/>
        <v>#REF!</v>
      </c>
      <c r="F14" s="20" t="e">
        <f t="shared" si="7"/>
        <v>#REF!</v>
      </c>
      <c r="G14" s="20" t="e">
        <f t="shared" si="8"/>
        <v>#REF!</v>
      </c>
      <c r="H14" s="20" t="e">
        <f t="shared" si="9"/>
        <v>#REF!</v>
      </c>
      <c r="I14" s="20" t="e">
        <f t="shared" si="10"/>
        <v>#REF!</v>
      </c>
      <c r="J14" s="20" t="e">
        <f t="shared" si="11"/>
        <v>#REF!</v>
      </c>
      <c r="K14" s="20" t="e">
        <f t="shared" si="12"/>
        <v>#REF!</v>
      </c>
      <c r="L14" s="6"/>
      <c r="M14" s="6"/>
      <c r="N14" s="6"/>
      <c r="O14" s="6"/>
      <c r="P14" s="13" t="e">
        <f>#REF!</f>
        <v>#REF!</v>
      </c>
      <c r="Q14" s="13" t="str">
        <f>Classificação!P18</f>
        <v>Man. City</v>
      </c>
      <c r="R14" s="13">
        <f>Classificação!Q18</f>
        <v>10</v>
      </c>
      <c r="S14" s="13">
        <f>Classificação!R18</f>
        <v>5</v>
      </c>
      <c r="T14" s="13">
        <f>Classificação!S18</f>
        <v>1</v>
      </c>
      <c r="U14" s="13">
        <f>Classificação!T18</f>
        <v>4</v>
      </c>
      <c r="V14" s="13">
        <f>Classificação!U18</f>
        <v>24</v>
      </c>
      <c r="W14" s="13">
        <f>Classificação!V18</f>
        <v>19</v>
      </c>
      <c r="X14" s="13">
        <f>Classificação!W18</f>
        <v>5</v>
      </c>
      <c r="Y14" s="13">
        <f>Classificação!X18</f>
        <v>16</v>
      </c>
      <c r="Z14" s="7" t="e">
        <f t="shared" si="13"/>
        <v>#REF!</v>
      </c>
      <c r="AA14" s="16"/>
      <c r="AB14" s="17"/>
      <c r="AC14" s="17"/>
      <c r="AD14" s="17"/>
      <c r="AE14" s="17"/>
      <c r="AF14" s="17"/>
      <c r="AG14" s="17"/>
      <c r="AH14" s="17"/>
      <c r="AI14" s="17"/>
      <c r="AJ14" s="17"/>
      <c r="AK14" s="7">
        <v>0</v>
      </c>
      <c r="AL14" s="16" t="e">
        <f>#REF!</f>
        <v>#REF!</v>
      </c>
      <c r="AM14" s="17">
        <f t="shared" si="0"/>
        <v>0</v>
      </c>
      <c r="AN14" s="17">
        <f t="shared" si="14"/>
        <v>0</v>
      </c>
      <c r="AO14" s="17">
        <f t="shared" si="15"/>
        <v>0</v>
      </c>
      <c r="AP14" s="17">
        <f t="shared" si="16"/>
        <v>0</v>
      </c>
      <c r="AQ14" s="17">
        <f t="shared" si="17"/>
        <v>0</v>
      </c>
      <c r="AR14" s="17">
        <f t="shared" si="18"/>
        <v>0</v>
      </c>
      <c r="AS14" s="17">
        <f t="shared" si="19"/>
        <v>0</v>
      </c>
      <c r="AT14" s="17">
        <f t="shared" si="20"/>
        <v>0</v>
      </c>
      <c r="AU14" s="17">
        <f t="shared" si="21"/>
        <v>0</v>
      </c>
      <c r="AV14" s="7"/>
      <c r="AW14" s="16">
        <v>9</v>
      </c>
      <c r="AX14" s="17">
        <f t="shared" si="22"/>
        <v>0</v>
      </c>
      <c r="AY14" s="21">
        <f t="shared" si="42"/>
        <v>0</v>
      </c>
      <c r="AZ14" s="21">
        <f t="shared" si="23"/>
        <v>0</v>
      </c>
      <c r="BA14" s="17">
        <f t="shared" si="24"/>
        <v>0</v>
      </c>
      <c r="BB14" s="21">
        <f t="shared" si="25"/>
        <v>0</v>
      </c>
      <c r="BC14" s="21">
        <f t="shared" si="26"/>
        <v>0</v>
      </c>
      <c r="BD14" s="21">
        <f t="shared" si="27"/>
        <v>0</v>
      </c>
      <c r="BE14" s="17">
        <f t="shared" si="28"/>
        <v>0</v>
      </c>
      <c r="BF14" s="17">
        <f t="shared" si="29"/>
        <v>0</v>
      </c>
      <c r="BG14" s="7"/>
      <c r="BH14" s="7"/>
      <c r="BI14" s="16">
        <v>9</v>
      </c>
      <c r="BJ14" s="17">
        <f t="shared" si="43"/>
        <v>0</v>
      </c>
      <c r="BK14" s="26">
        <f t="shared" si="30"/>
        <v>0</v>
      </c>
      <c r="BL14" s="21">
        <f t="shared" si="31"/>
        <v>0</v>
      </c>
      <c r="BM14" s="17">
        <f t="shared" si="32"/>
        <v>0</v>
      </c>
      <c r="BN14" s="21">
        <f t="shared" si="33"/>
        <v>0</v>
      </c>
      <c r="BO14" s="21">
        <f t="shared" si="34"/>
        <v>0</v>
      </c>
      <c r="BP14" s="21">
        <f t="shared" si="35"/>
        <v>0</v>
      </c>
      <c r="BQ14" s="17">
        <f t="shared" si="36"/>
        <v>0</v>
      </c>
      <c r="BR14" s="17">
        <f t="shared" si="37"/>
        <v>0</v>
      </c>
      <c r="BS14" s="7"/>
      <c r="BT14" s="7"/>
      <c r="BU14" s="7"/>
      <c r="BV14" s="7"/>
      <c r="BW14" s="7"/>
      <c r="BX14" s="6"/>
      <c r="BY14" s="13" t="e">
        <f t="shared" si="38"/>
        <v>#REF!</v>
      </c>
      <c r="BZ14" s="13" t="str">
        <f t="shared" si="1"/>
        <v>Man. City</v>
      </c>
      <c r="CA14" s="13">
        <f t="shared" si="39"/>
        <v>10</v>
      </c>
      <c r="CB14" s="13">
        <f t="shared" si="2"/>
        <v>5</v>
      </c>
      <c r="CC14" s="13">
        <f t="shared" si="2"/>
        <v>1</v>
      </c>
      <c r="CD14" s="13">
        <f t="shared" si="2"/>
        <v>4</v>
      </c>
      <c r="CE14" s="13">
        <f t="shared" si="2"/>
        <v>24</v>
      </c>
      <c r="CF14" s="13">
        <f t="shared" si="2"/>
        <v>19</v>
      </c>
      <c r="CG14" s="13">
        <f t="shared" si="2"/>
        <v>5</v>
      </c>
      <c r="CH14" s="13">
        <f t="shared" si="2"/>
        <v>16</v>
      </c>
      <c r="CI14" s="7"/>
      <c r="CJ14" s="21" t="e">
        <f t="shared" si="40"/>
        <v>#REF!</v>
      </c>
      <c r="CK14" s="23">
        <v>9</v>
      </c>
      <c r="CL14" s="7" t="e">
        <f t="shared" si="3"/>
        <v>#REF!</v>
      </c>
      <c r="CM14" s="6"/>
      <c r="CN14" s="23">
        <v>9</v>
      </c>
      <c r="CO14" s="7" t="e">
        <f t="shared" si="41"/>
        <v>#REF!</v>
      </c>
    </row>
    <row r="15" spans="2:93" x14ac:dyDescent="0.25">
      <c r="B15" s="13" t="s">
        <v>39</v>
      </c>
      <c r="C15" s="13" t="e">
        <f t="shared" si="4"/>
        <v>#REF!</v>
      </c>
      <c r="D15" s="13" t="e">
        <f t="shared" si="5"/>
        <v>#REF!</v>
      </c>
      <c r="E15" s="13" t="e">
        <f t="shared" si="6"/>
        <v>#REF!</v>
      </c>
      <c r="F15" s="13" t="e">
        <f t="shared" si="7"/>
        <v>#REF!</v>
      </c>
      <c r="G15" s="13" t="e">
        <f t="shared" si="8"/>
        <v>#REF!</v>
      </c>
      <c r="H15" s="13" t="e">
        <f t="shared" si="9"/>
        <v>#REF!</v>
      </c>
      <c r="I15" s="13" t="e">
        <f t="shared" si="10"/>
        <v>#REF!</v>
      </c>
      <c r="J15" s="13" t="e">
        <f t="shared" si="11"/>
        <v>#REF!</v>
      </c>
      <c r="K15" s="13" t="e">
        <f t="shared" si="12"/>
        <v>#REF!</v>
      </c>
      <c r="L15" s="6"/>
      <c r="M15" s="6"/>
      <c r="N15" s="6"/>
      <c r="O15" s="6"/>
      <c r="P15" s="13" t="e">
        <f>#REF!</f>
        <v>#REF!</v>
      </c>
      <c r="Q15" s="13" t="str">
        <f>Classificação!P24</f>
        <v>Ajax</v>
      </c>
      <c r="R15" s="13">
        <f>Classificação!Q24</f>
        <v>10</v>
      </c>
      <c r="S15" s="13">
        <f>Classificação!R24</f>
        <v>7</v>
      </c>
      <c r="T15" s="13">
        <f>Classificação!S24</f>
        <v>2</v>
      </c>
      <c r="U15" s="13">
        <f>Classificação!T24</f>
        <v>1</v>
      </c>
      <c r="V15" s="13">
        <f>Classificação!U24</f>
        <v>23</v>
      </c>
      <c r="W15" s="13">
        <f>Classificação!V24</f>
        <v>9</v>
      </c>
      <c r="X15" s="13">
        <f>Classificação!W24</f>
        <v>14</v>
      </c>
      <c r="Y15" s="13">
        <f>Classificação!X24</f>
        <v>23</v>
      </c>
      <c r="Z15" s="7" t="e">
        <f t="shared" si="13"/>
        <v>#REF!</v>
      </c>
      <c r="AA15" s="16"/>
      <c r="AB15" s="17"/>
      <c r="AC15" s="17"/>
      <c r="AD15" s="17"/>
      <c r="AE15" s="17"/>
      <c r="AF15" s="17"/>
      <c r="AG15" s="17"/>
      <c r="AH15" s="17"/>
      <c r="AI15" s="17"/>
      <c r="AJ15" s="17"/>
      <c r="AK15" s="7">
        <v>0</v>
      </c>
      <c r="AL15" s="16" t="e">
        <f>#REF!</f>
        <v>#REF!</v>
      </c>
      <c r="AM15" s="17">
        <f t="shared" si="0"/>
        <v>0</v>
      </c>
      <c r="AN15" s="17">
        <f t="shared" si="14"/>
        <v>0</v>
      </c>
      <c r="AO15" s="17">
        <f t="shared" si="15"/>
        <v>0</v>
      </c>
      <c r="AP15" s="17">
        <f t="shared" si="16"/>
        <v>0</v>
      </c>
      <c r="AQ15" s="17">
        <f t="shared" si="17"/>
        <v>0</v>
      </c>
      <c r="AR15" s="17">
        <f t="shared" si="18"/>
        <v>0</v>
      </c>
      <c r="AS15" s="17">
        <f t="shared" si="19"/>
        <v>0</v>
      </c>
      <c r="AT15" s="17">
        <f t="shared" si="20"/>
        <v>0</v>
      </c>
      <c r="AU15" s="17">
        <f t="shared" si="21"/>
        <v>0</v>
      </c>
      <c r="AV15" s="7"/>
      <c r="AW15" s="16">
        <v>10</v>
      </c>
      <c r="AX15" s="17">
        <f t="shared" si="22"/>
        <v>0</v>
      </c>
      <c r="AY15" s="21">
        <f t="shared" si="42"/>
        <v>0</v>
      </c>
      <c r="AZ15" s="21">
        <f t="shared" si="23"/>
        <v>0</v>
      </c>
      <c r="BA15" s="17">
        <f t="shared" si="24"/>
        <v>0</v>
      </c>
      <c r="BB15" s="21">
        <f t="shared" si="25"/>
        <v>0</v>
      </c>
      <c r="BC15" s="21">
        <f t="shared" si="26"/>
        <v>0</v>
      </c>
      <c r="BD15" s="21">
        <f t="shared" si="27"/>
        <v>0</v>
      </c>
      <c r="BE15" s="17">
        <f t="shared" si="28"/>
        <v>0</v>
      </c>
      <c r="BF15" s="17">
        <f t="shared" si="29"/>
        <v>0</v>
      </c>
      <c r="BG15" s="7"/>
      <c r="BH15" s="7"/>
      <c r="BI15" s="16">
        <v>10</v>
      </c>
      <c r="BJ15" s="17">
        <f t="shared" si="43"/>
        <v>0</v>
      </c>
      <c r="BK15" s="26">
        <f t="shared" si="30"/>
        <v>0</v>
      </c>
      <c r="BL15" s="21">
        <f t="shared" si="31"/>
        <v>0</v>
      </c>
      <c r="BM15" s="17">
        <f t="shared" si="32"/>
        <v>0</v>
      </c>
      <c r="BN15" s="21">
        <f t="shared" si="33"/>
        <v>0</v>
      </c>
      <c r="BO15" s="21">
        <f t="shared" si="34"/>
        <v>0</v>
      </c>
      <c r="BP15" s="21">
        <f t="shared" si="35"/>
        <v>0</v>
      </c>
      <c r="BQ15" s="17">
        <f t="shared" si="36"/>
        <v>0</v>
      </c>
      <c r="BR15" s="17">
        <f t="shared" si="37"/>
        <v>0</v>
      </c>
      <c r="BS15" s="7"/>
      <c r="BT15" s="7"/>
      <c r="BU15" s="7"/>
      <c r="BV15" s="7"/>
      <c r="BW15" s="7"/>
      <c r="BX15" s="6"/>
      <c r="BY15" s="13" t="e">
        <f t="shared" si="38"/>
        <v>#REF!</v>
      </c>
      <c r="BZ15" s="13" t="str">
        <f t="shared" si="1"/>
        <v>Ajax</v>
      </c>
      <c r="CA15" s="13">
        <f t="shared" si="39"/>
        <v>10</v>
      </c>
      <c r="CB15" s="13">
        <f t="shared" si="2"/>
        <v>7</v>
      </c>
      <c r="CC15" s="13">
        <f t="shared" si="2"/>
        <v>2</v>
      </c>
      <c r="CD15" s="13">
        <f t="shared" si="2"/>
        <v>1</v>
      </c>
      <c r="CE15" s="13">
        <f t="shared" si="2"/>
        <v>23</v>
      </c>
      <c r="CF15" s="13">
        <f t="shared" si="2"/>
        <v>9</v>
      </c>
      <c r="CG15" s="13">
        <f t="shared" si="2"/>
        <v>14</v>
      </c>
      <c r="CH15" s="13">
        <f t="shared" si="2"/>
        <v>23</v>
      </c>
      <c r="CI15" s="7"/>
      <c r="CJ15" s="21" t="e">
        <f t="shared" si="40"/>
        <v>#REF!</v>
      </c>
      <c r="CK15" s="23">
        <v>10</v>
      </c>
      <c r="CL15" s="7" t="e">
        <f t="shared" si="3"/>
        <v>#REF!</v>
      </c>
      <c r="CM15" s="6"/>
      <c r="CN15" s="23">
        <v>10</v>
      </c>
      <c r="CO15" s="7" t="e">
        <f t="shared" si="41"/>
        <v>#REF!</v>
      </c>
    </row>
    <row r="16" spans="2:93" x14ac:dyDescent="0.25">
      <c r="B16" s="20" t="s">
        <v>40</v>
      </c>
      <c r="C16" s="20" t="e">
        <f t="shared" si="4"/>
        <v>#REF!</v>
      </c>
      <c r="D16" s="20" t="e">
        <f t="shared" si="5"/>
        <v>#REF!</v>
      </c>
      <c r="E16" s="20" t="e">
        <f t="shared" si="6"/>
        <v>#REF!</v>
      </c>
      <c r="F16" s="20" t="e">
        <f t="shared" si="7"/>
        <v>#REF!</v>
      </c>
      <c r="G16" s="20" t="e">
        <f t="shared" si="8"/>
        <v>#REF!</v>
      </c>
      <c r="H16" s="20" t="e">
        <f t="shared" si="9"/>
        <v>#REF!</v>
      </c>
      <c r="I16" s="20" t="e">
        <f t="shared" si="10"/>
        <v>#REF!</v>
      </c>
      <c r="J16" s="20" t="e">
        <f t="shared" si="11"/>
        <v>#REF!</v>
      </c>
      <c r="K16" s="20" t="e">
        <f t="shared" si="12"/>
        <v>#REF!</v>
      </c>
      <c r="L16" s="6"/>
      <c r="M16" s="6"/>
      <c r="N16" s="6"/>
      <c r="O16" s="6"/>
      <c r="P16" s="13" t="e">
        <f>#REF!</f>
        <v>#REF!</v>
      </c>
      <c r="Q16" s="13" t="str">
        <f>Classificação!P25</f>
        <v>Napoli</v>
      </c>
      <c r="R16" s="13">
        <f>Classificação!Q25</f>
        <v>10</v>
      </c>
      <c r="S16" s="13">
        <f>Classificação!R25</f>
        <v>2</v>
      </c>
      <c r="T16" s="13">
        <f>Classificação!S25</f>
        <v>1</v>
      </c>
      <c r="U16" s="13">
        <f>Classificação!T25</f>
        <v>7</v>
      </c>
      <c r="V16" s="13">
        <f>Classificação!U25</f>
        <v>9</v>
      </c>
      <c r="W16" s="13">
        <f>Classificação!V25</f>
        <v>21</v>
      </c>
      <c r="X16" s="13">
        <f>Classificação!W25</f>
        <v>-12</v>
      </c>
      <c r="Y16" s="13">
        <f>Classificação!X25</f>
        <v>7</v>
      </c>
      <c r="Z16" s="7" t="e">
        <f t="shared" si="13"/>
        <v>#REF!</v>
      </c>
      <c r="AA16" s="16"/>
      <c r="AB16" s="17"/>
      <c r="AC16" s="17"/>
      <c r="AD16" s="17"/>
      <c r="AE16" s="17"/>
      <c r="AF16" s="17"/>
      <c r="AG16" s="17"/>
      <c r="AH16" s="17"/>
      <c r="AI16" s="17"/>
      <c r="AJ16" s="17"/>
      <c r="AK16" s="7">
        <v>0</v>
      </c>
      <c r="AL16" s="16" t="e">
        <f>#REF!</f>
        <v>#REF!</v>
      </c>
      <c r="AM16" s="17">
        <f t="shared" si="0"/>
        <v>0</v>
      </c>
      <c r="AN16" s="17">
        <f t="shared" si="14"/>
        <v>0</v>
      </c>
      <c r="AO16" s="17">
        <f t="shared" si="15"/>
        <v>0</v>
      </c>
      <c r="AP16" s="17">
        <f t="shared" si="16"/>
        <v>0</v>
      </c>
      <c r="AQ16" s="17">
        <f t="shared" si="17"/>
        <v>0</v>
      </c>
      <c r="AR16" s="17">
        <f t="shared" si="18"/>
        <v>0</v>
      </c>
      <c r="AS16" s="17">
        <f t="shared" si="19"/>
        <v>0</v>
      </c>
      <c r="AT16" s="17">
        <f t="shared" si="20"/>
        <v>0</v>
      </c>
      <c r="AU16" s="17">
        <f t="shared" si="21"/>
        <v>0</v>
      </c>
      <c r="AV16" s="7"/>
      <c r="AW16" s="16">
        <v>11</v>
      </c>
      <c r="AX16" s="17">
        <f t="shared" si="22"/>
        <v>0</v>
      </c>
      <c r="AY16" s="21">
        <f t="shared" si="42"/>
        <v>0</v>
      </c>
      <c r="AZ16" s="21">
        <f t="shared" si="23"/>
        <v>0</v>
      </c>
      <c r="BA16" s="17">
        <f t="shared" si="24"/>
        <v>0</v>
      </c>
      <c r="BB16" s="21">
        <f t="shared" si="25"/>
        <v>0</v>
      </c>
      <c r="BC16" s="21">
        <f t="shared" si="26"/>
        <v>0</v>
      </c>
      <c r="BD16" s="21">
        <f t="shared" si="27"/>
        <v>0</v>
      </c>
      <c r="BE16" s="17">
        <f t="shared" si="28"/>
        <v>0</v>
      </c>
      <c r="BF16" s="17">
        <f t="shared" si="29"/>
        <v>0</v>
      </c>
      <c r="BG16" s="7"/>
      <c r="BH16" s="7"/>
      <c r="BI16" s="16">
        <v>11</v>
      </c>
      <c r="BJ16" s="17">
        <f t="shared" si="43"/>
        <v>0</v>
      </c>
      <c r="BK16" s="26">
        <f t="shared" si="30"/>
        <v>0</v>
      </c>
      <c r="BL16" s="21">
        <f t="shared" si="31"/>
        <v>0</v>
      </c>
      <c r="BM16" s="17">
        <f t="shared" si="32"/>
        <v>0</v>
      </c>
      <c r="BN16" s="21">
        <f t="shared" si="33"/>
        <v>0</v>
      </c>
      <c r="BO16" s="21">
        <f t="shared" si="34"/>
        <v>0</v>
      </c>
      <c r="BP16" s="21">
        <f t="shared" si="35"/>
        <v>0</v>
      </c>
      <c r="BQ16" s="17">
        <f t="shared" si="36"/>
        <v>0</v>
      </c>
      <c r="BR16" s="17">
        <f t="shared" si="37"/>
        <v>0</v>
      </c>
      <c r="BS16" s="7"/>
      <c r="BT16" s="7"/>
      <c r="BU16" s="7"/>
      <c r="BV16" s="7"/>
      <c r="BW16" s="7"/>
      <c r="BX16" s="6"/>
      <c r="BY16" s="13" t="e">
        <f t="shared" si="38"/>
        <v>#REF!</v>
      </c>
      <c r="BZ16" s="13" t="str">
        <f t="shared" si="1"/>
        <v>Napoli</v>
      </c>
      <c r="CA16" s="13">
        <f t="shared" si="39"/>
        <v>10</v>
      </c>
      <c r="CB16" s="13">
        <f t="shared" si="2"/>
        <v>2</v>
      </c>
      <c r="CC16" s="13">
        <f t="shared" si="2"/>
        <v>1</v>
      </c>
      <c r="CD16" s="13">
        <f t="shared" si="2"/>
        <v>7</v>
      </c>
      <c r="CE16" s="13">
        <f t="shared" si="2"/>
        <v>9</v>
      </c>
      <c r="CF16" s="13">
        <f t="shared" si="2"/>
        <v>21</v>
      </c>
      <c r="CG16" s="13">
        <f t="shared" si="2"/>
        <v>-12</v>
      </c>
      <c r="CH16" s="13">
        <f t="shared" si="2"/>
        <v>7</v>
      </c>
      <c r="CI16" s="7"/>
      <c r="CJ16" s="21" t="e">
        <f t="shared" si="40"/>
        <v>#REF!</v>
      </c>
      <c r="CK16" s="23">
        <v>11</v>
      </c>
      <c r="CL16" s="7" t="e">
        <f t="shared" si="3"/>
        <v>#REF!</v>
      </c>
      <c r="CM16" s="6"/>
      <c r="CN16" s="23">
        <v>11</v>
      </c>
      <c r="CO16" s="7" t="e">
        <f t="shared" si="41"/>
        <v>#REF!</v>
      </c>
    </row>
    <row r="17" spans="2:93" x14ac:dyDescent="0.25">
      <c r="B17" s="13" t="s">
        <v>41</v>
      </c>
      <c r="C17" s="13" t="e">
        <f t="shared" si="4"/>
        <v>#REF!</v>
      </c>
      <c r="D17" s="13" t="e">
        <f t="shared" si="5"/>
        <v>#REF!</v>
      </c>
      <c r="E17" s="13" t="e">
        <f t="shared" si="6"/>
        <v>#REF!</v>
      </c>
      <c r="F17" s="13" t="e">
        <f t="shared" si="7"/>
        <v>#REF!</v>
      </c>
      <c r="G17" s="13" t="e">
        <f t="shared" si="8"/>
        <v>#REF!</v>
      </c>
      <c r="H17" s="13" t="e">
        <f t="shared" si="9"/>
        <v>#REF!</v>
      </c>
      <c r="I17" s="13" t="e">
        <f t="shared" si="10"/>
        <v>#REF!</v>
      </c>
      <c r="J17" s="13" t="e">
        <f t="shared" si="11"/>
        <v>#REF!</v>
      </c>
      <c r="K17" s="13" t="e">
        <f t="shared" si="12"/>
        <v>#REF!</v>
      </c>
      <c r="L17" s="6"/>
      <c r="M17" s="6"/>
      <c r="N17" s="6"/>
      <c r="O17" s="6"/>
      <c r="P17" s="13" t="e">
        <f>#REF!</f>
        <v>#REF!</v>
      </c>
      <c r="Q17" s="13" t="str">
        <f>Classificação!P26</f>
        <v>Barcelona</v>
      </c>
      <c r="R17" s="13">
        <f>Classificação!Q26</f>
        <v>10</v>
      </c>
      <c r="S17" s="13">
        <f>Classificação!R26</f>
        <v>6</v>
      </c>
      <c r="T17" s="13">
        <f>Classificação!S26</f>
        <v>1</v>
      </c>
      <c r="U17" s="13">
        <f>Classificação!T26</f>
        <v>3</v>
      </c>
      <c r="V17" s="13">
        <f>Classificação!U26</f>
        <v>24</v>
      </c>
      <c r="W17" s="13">
        <f>Classificação!V26</f>
        <v>13</v>
      </c>
      <c r="X17" s="13">
        <f>Classificação!W26</f>
        <v>11</v>
      </c>
      <c r="Y17" s="13">
        <f>Classificação!X26</f>
        <v>19</v>
      </c>
      <c r="Z17" s="7" t="e">
        <f t="shared" si="13"/>
        <v>#REF!</v>
      </c>
      <c r="AA17" s="16"/>
      <c r="AB17" s="17"/>
      <c r="AC17" s="17"/>
      <c r="AD17" s="17"/>
      <c r="AE17" s="17"/>
      <c r="AF17" s="17"/>
      <c r="AG17" s="17"/>
      <c r="AH17" s="17"/>
      <c r="AI17" s="17"/>
      <c r="AJ17" s="17"/>
      <c r="AK17" s="7">
        <v>0</v>
      </c>
      <c r="AL17" s="16" t="e">
        <f>#REF!</f>
        <v>#REF!</v>
      </c>
      <c r="AM17" s="17">
        <f t="shared" si="0"/>
        <v>0</v>
      </c>
      <c r="AN17" s="17">
        <f t="shared" si="14"/>
        <v>0</v>
      </c>
      <c r="AO17" s="17">
        <f t="shared" si="15"/>
        <v>0</v>
      </c>
      <c r="AP17" s="17">
        <f t="shared" si="16"/>
        <v>0</v>
      </c>
      <c r="AQ17" s="17">
        <f t="shared" si="17"/>
        <v>0</v>
      </c>
      <c r="AR17" s="17">
        <f t="shared" si="18"/>
        <v>0</v>
      </c>
      <c r="AS17" s="17">
        <f t="shared" si="19"/>
        <v>0</v>
      </c>
      <c r="AT17" s="17">
        <f t="shared" si="20"/>
        <v>0</v>
      </c>
      <c r="AU17" s="17">
        <f t="shared" si="21"/>
        <v>0</v>
      </c>
      <c r="AV17" s="7"/>
      <c r="AW17" s="16">
        <v>12</v>
      </c>
      <c r="AX17" s="17">
        <f t="shared" si="22"/>
        <v>0</v>
      </c>
      <c r="AY17" s="21">
        <f t="shared" si="42"/>
        <v>0</v>
      </c>
      <c r="AZ17" s="21">
        <f t="shared" si="23"/>
        <v>0</v>
      </c>
      <c r="BA17" s="17">
        <f t="shared" si="24"/>
        <v>0</v>
      </c>
      <c r="BB17" s="21">
        <f t="shared" si="25"/>
        <v>0</v>
      </c>
      <c r="BC17" s="21">
        <f t="shared" si="26"/>
        <v>0</v>
      </c>
      <c r="BD17" s="21">
        <f t="shared" si="27"/>
        <v>0</v>
      </c>
      <c r="BE17" s="17">
        <f t="shared" si="28"/>
        <v>0</v>
      </c>
      <c r="BF17" s="17">
        <f t="shared" si="29"/>
        <v>0</v>
      </c>
      <c r="BG17" s="7"/>
      <c r="BH17" s="7"/>
      <c r="BI17" s="16">
        <v>12</v>
      </c>
      <c r="BJ17" s="17">
        <f t="shared" si="43"/>
        <v>0</v>
      </c>
      <c r="BK17" s="26">
        <f t="shared" si="30"/>
        <v>0</v>
      </c>
      <c r="BL17" s="21">
        <f t="shared" si="31"/>
        <v>0</v>
      </c>
      <c r="BM17" s="17">
        <f t="shared" si="32"/>
        <v>0</v>
      </c>
      <c r="BN17" s="21">
        <f t="shared" si="33"/>
        <v>0</v>
      </c>
      <c r="BO17" s="21">
        <f t="shared" si="34"/>
        <v>0</v>
      </c>
      <c r="BP17" s="21">
        <f t="shared" si="35"/>
        <v>0</v>
      </c>
      <c r="BQ17" s="17">
        <f t="shared" si="36"/>
        <v>0</v>
      </c>
      <c r="BR17" s="17">
        <f t="shared" si="37"/>
        <v>0</v>
      </c>
      <c r="BS17" s="7"/>
      <c r="BT17" s="7"/>
      <c r="BU17" s="7"/>
      <c r="BV17" s="7"/>
      <c r="BW17" s="7"/>
      <c r="BX17" s="6"/>
      <c r="BY17" s="13" t="e">
        <f t="shared" si="38"/>
        <v>#REF!</v>
      </c>
      <c r="BZ17" s="13" t="str">
        <f t="shared" si="1"/>
        <v>Barcelona</v>
      </c>
      <c r="CA17" s="13">
        <f t="shared" si="39"/>
        <v>10</v>
      </c>
      <c r="CB17" s="13">
        <f t="shared" si="2"/>
        <v>6</v>
      </c>
      <c r="CC17" s="13">
        <f t="shared" si="2"/>
        <v>1</v>
      </c>
      <c r="CD17" s="13">
        <f t="shared" si="2"/>
        <v>3</v>
      </c>
      <c r="CE17" s="13">
        <f t="shared" si="2"/>
        <v>24</v>
      </c>
      <c r="CF17" s="13">
        <f t="shared" si="2"/>
        <v>13</v>
      </c>
      <c r="CG17" s="13">
        <f t="shared" si="2"/>
        <v>11</v>
      </c>
      <c r="CH17" s="13">
        <f t="shared" si="2"/>
        <v>19</v>
      </c>
      <c r="CI17" s="7"/>
      <c r="CJ17" s="21" t="e">
        <f t="shared" si="40"/>
        <v>#REF!</v>
      </c>
      <c r="CK17" s="23">
        <v>12</v>
      </c>
      <c r="CL17" s="7" t="e">
        <f t="shared" si="3"/>
        <v>#REF!</v>
      </c>
      <c r="CM17" s="6"/>
      <c r="CN17" s="23">
        <v>12</v>
      </c>
      <c r="CO17" s="7" t="e">
        <f t="shared" si="41"/>
        <v>#REF!</v>
      </c>
    </row>
    <row r="18" spans="2:93" x14ac:dyDescent="0.25">
      <c r="B18" s="20" t="s">
        <v>42</v>
      </c>
      <c r="C18" s="20" t="e">
        <f t="shared" si="4"/>
        <v>#REF!</v>
      </c>
      <c r="D18" s="20" t="e">
        <f t="shared" si="5"/>
        <v>#REF!</v>
      </c>
      <c r="E18" s="20" t="e">
        <f t="shared" si="6"/>
        <v>#REF!</v>
      </c>
      <c r="F18" s="20" t="e">
        <f t="shared" si="7"/>
        <v>#REF!</v>
      </c>
      <c r="G18" s="20" t="e">
        <f t="shared" si="8"/>
        <v>#REF!</v>
      </c>
      <c r="H18" s="20" t="e">
        <f t="shared" si="9"/>
        <v>#REF!</v>
      </c>
      <c r="I18" s="20" t="e">
        <f t="shared" si="10"/>
        <v>#REF!</v>
      </c>
      <c r="J18" s="20" t="e">
        <f t="shared" si="11"/>
        <v>#REF!</v>
      </c>
      <c r="K18" s="20" t="e">
        <f t="shared" si="12"/>
        <v>#REF!</v>
      </c>
      <c r="L18" s="6"/>
      <c r="M18" s="6"/>
      <c r="N18" s="6"/>
      <c r="O18" s="6"/>
      <c r="P18" s="13" t="e">
        <f>#REF!</f>
        <v>#REF!</v>
      </c>
      <c r="Q18" s="13" t="str">
        <f>Classificação!P27</f>
        <v>PSG</v>
      </c>
      <c r="R18" s="13">
        <f>Classificação!Q27</f>
        <v>10</v>
      </c>
      <c r="S18" s="13">
        <f>Classificação!R27</f>
        <v>6</v>
      </c>
      <c r="T18" s="13">
        <f>Classificação!S27</f>
        <v>2</v>
      </c>
      <c r="U18" s="13">
        <f>Classificação!T27</f>
        <v>2</v>
      </c>
      <c r="V18" s="13">
        <f>Classificação!U27</f>
        <v>33</v>
      </c>
      <c r="W18" s="13">
        <f>Classificação!V27</f>
        <v>12</v>
      </c>
      <c r="X18" s="13">
        <f>Classificação!W27</f>
        <v>21</v>
      </c>
      <c r="Y18" s="13">
        <f>Classificação!X27</f>
        <v>20</v>
      </c>
      <c r="Z18" s="7" t="e">
        <f t="shared" si="13"/>
        <v>#REF!</v>
      </c>
      <c r="AA18" s="16"/>
      <c r="AB18" s="17"/>
      <c r="AC18" s="17"/>
      <c r="AD18" s="17"/>
      <c r="AE18" s="17"/>
      <c r="AF18" s="17"/>
      <c r="AG18" s="17"/>
      <c r="AH18" s="17"/>
      <c r="AI18" s="17"/>
      <c r="AJ18" s="17"/>
      <c r="AK18" s="7">
        <v>0</v>
      </c>
      <c r="AL18" s="16" t="e">
        <f>#REF!</f>
        <v>#REF!</v>
      </c>
      <c r="AM18" s="17">
        <f t="shared" si="0"/>
        <v>0</v>
      </c>
      <c r="AN18" s="17">
        <f t="shared" si="14"/>
        <v>0</v>
      </c>
      <c r="AO18" s="17">
        <f t="shared" si="15"/>
        <v>0</v>
      </c>
      <c r="AP18" s="17">
        <f t="shared" si="16"/>
        <v>0</v>
      </c>
      <c r="AQ18" s="17">
        <f t="shared" si="17"/>
        <v>0</v>
      </c>
      <c r="AR18" s="17">
        <f t="shared" si="18"/>
        <v>0</v>
      </c>
      <c r="AS18" s="17">
        <f t="shared" si="19"/>
        <v>0</v>
      </c>
      <c r="AT18" s="17">
        <f t="shared" si="20"/>
        <v>0</v>
      </c>
      <c r="AU18" s="17">
        <f t="shared" si="21"/>
        <v>0</v>
      </c>
      <c r="AV18" s="7"/>
      <c r="AW18" s="16">
        <v>13</v>
      </c>
      <c r="AX18" s="17">
        <f t="shared" si="22"/>
        <v>0</v>
      </c>
      <c r="AY18" s="21">
        <f t="shared" si="42"/>
        <v>0</v>
      </c>
      <c r="AZ18" s="21">
        <f t="shared" si="23"/>
        <v>0</v>
      </c>
      <c r="BA18" s="17">
        <f t="shared" si="24"/>
        <v>0</v>
      </c>
      <c r="BB18" s="21">
        <f t="shared" si="25"/>
        <v>0</v>
      </c>
      <c r="BC18" s="21">
        <f t="shared" si="26"/>
        <v>0</v>
      </c>
      <c r="BD18" s="21">
        <f t="shared" si="27"/>
        <v>0</v>
      </c>
      <c r="BE18" s="17">
        <f t="shared" si="28"/>
        <v>0</v>
      </c>
      <c r="BF18" s="17">
        <f t="shared" si="29"/>
        <v>0</v>
      </c>
      <c r="BG18" s="7"/>
      <c r="BH18" s="7"/>
      <c r="BI18" s="16">
        <v>13</v>
      </c>
      <c r="BJ18" s="17">
        <f t="shared" si="43"/>
        <v>0</v>
      </c>
      <c r="BK18" s="26">
        <f t="shared" si="30"/>
        <v>0</v>
      </c>
      <c r="BL18" s="21">
        <f t="shared" si="31"/>
        <v>0</v>
      </c>
      <c r="BM18" s="17">
        <f t="shared" si="32"/>
        <v>0</v>
      </c>
      <c r="BN18" s="21">
        <f t="shared" si="33"/>
        <v>0</v>
      </c>
      <c r="BO18" s="21">
        <f t="shared" si="34"/>
        <v>0</v>
      </c>
      <c r="BP18" s="21">
        <f t="shared" si="35"/>
        <v>0</v>
      </c>
      <c r="BQ18" s="17">
        <f t="shared" si="36"/>
        <v>0</v>
      </c>
      <c r="BR18" s="17">
        <f t="shared" si="37"/>
        <v>0</v>
      </c>
      <c r="BS18" s="7"/>
      <c r="BT18" s="7"/>
      <c r="BU18" s="7"/>
      <c r="BV18" s="7"/>
      <c r="BW18" s="7"/>
      <c r="BX18" s="6"/>
      <c r="BY18" s="13" t="e">
        <f t="shared" si="38"/>
        <v>#REF!</v>
      </c>
      <c r="BZ18" s="13" t="str">
        <f t="shared" si="1"/>
        <v>PSG</v>
      </c>
      <c r="CA18" s="13">
        <f t="shared" si="39"/>
        <v>10</v>
      </c>
      <c r="CB18" s="13">
        <f t="shared" si="2"/>
        <v>6</v>
      </c>
      <c r="CC18" s="13">
        <f t="shared" si="2"/>
        <v>2</v>
      </c>
      <c r="CD18" s="13">
        <f t="shared" si="2"/>
        <v>2</v>
      </c>
      <c r="CE18" s="13">
        <f t="shared" si="2"/>
        <v>33</v>
      </c>
      <c r="CF18" s="13">
        <f t="shared" si="2"/>
        <v>12</v>
      </c>
      <c r="CG18" s="13">
        <f t="shared" si="2"/>
        <v>21</v>
      </c>
      <c r="CH18" s="13">
        <f t="shared" si="2"/>
        <v>20</v>
      </c>
      <c r="CI18" s="7"/>
      <c r="CJ18" s="21" t="e">
        <f t="shared" si="40"/>
        <v>#REF!</v>
      </c>
      <c r="CK18" s="23">
        <v>13</v>
      </c>
      <c r="CL18" s="7" t="e">
        <f t="shared" si="3"/>
        <v>#REF!</v>
      </c>
      <c r="CM18" s="6"/>
      <c r="CN18" s="23">
        <v>13</v>
      </c>
      <c r="CO18" s="7" t="e">
        <f t="shared" si="41"/>
        <v>#REF!</v>
      </c>
    </row>
    <row r="19" spans="2:93" x14ac:dyDescent="0.25">
      <c r="B19" s="13" t="s">
        <v>43</v>
      </c>
      <c r="C19" s="13" t="e">
        <f t="shared" si="4"/>
        <v>#REF!</v>
      </c>
      <c r="D19" s="13" t="e">
        <f t="shared" si="5"/>
        <v>#REF!</v>
      </c>
      <c r="E19" s="13" t="e">
        <f t="shared" si="6"/>
        <v>#REF!</v>
      </c>
      <c r="F19" s="13" t="e">
        <f t="shared" si="7"/>
        <v>#REF!</v>
      </c>
      <c r="G19" s="13" t="e">
        <f t="shared" si="8"/>
        <v>#REF!</v>
      </c>
      <c r="H19" s="13" t="e">
        <f t="shared" si="9"/>
        <v>#REF!</v>
      </c>
      <c r="I19" s="13" t="e">
        <f t="shared" si="10"/>
        <v>#REF!</v>
      </c>
      <c r="J19" s="13" t="e">
        <f t="shared" si="11"/>
        <v>#REF!</v>
      </c>
      <c r="K19" s="13" t="e">
        <f t="shared" si="12"/>
        <v>#REF!</v>
      </c>
      <c r="L19" s="6"/>
      <c r="M19" s="6"/>
      <c r="N19" s="6"/>
      <c r="O19" s="6"/>
      <c r="P19" s="13" t="e">
        <f>#REF!</f>
        <v>#REF!</v>
      </c>
      <c r="Q19" s="13" t="str">
        <f>Classificação!P28</f>
        <v>Borussia</v>
      </c>
      <c r="R19" s="13">
        <f>Classificação!Q28</f>
        <v>10</v>
      </c>
      <c r="S19" s="13">
        <f>Classificação!R28</f>
        <v>2</v>
      </c>
      <c r="T19" s="13">
        <f>Classificação!S28</f>
        <v>2</v>
      </c>
      <c r="U19" s="13">
        <f>Classificação!T28</f>
        <v>6</v>
      </c>
      <c r="V19" s="13">
        <f>Classificação!U28</f>
        <v>10</v>
      </c>
      <c r="W19" s="13">
        <f>Classificação!V28</f>
        <v>19</v>
      </c>
      <c r="X19" s="13">
        <f>Classificação!W28</f>
        <v>-9</v>
      </c>
      <c r="Y19" s="13">
        <f>Classificação!X28</f>
        <v>8</v>
      </c>
      <c r="Z19" s="7" t="e">
        <f t="shared" si="13"/>
        <v>#REF!</v>
      </c>
      <c r="AA19" s="16"/>
      <c r="AB19" s="17"/>
      <c r="AC19" s="17"/>
      <c r="AD19" s="17"/>
      <c r="AE19" s="17"/>
      <c r="AF19" s="17"/>
      <c r="AG19" s="17"/>
      <c r="AH19" s="17"/>
      <c r="AI19" s="17"/>
      <c r="AJ19" s="17"/>
      <c r="AK19" s="7">
        <v>0</v>
      </c>
      <c r="AL19" s="16" t="e">
        <f>#REF!</f>
        <v>#REF!</v>
      </c>
      <c r="AM19" s="17">
        <f t="shared" si="0"/>
        <v>0</v>
      </c>
      <c r="AN19" s="17">
        <f t="shared" si="14"/>
        <v>0</v>
      </c>
      <c r="AO19" s="17">
        <f t="shared" si="15"/>
        <v>0</v>
      </c>
      <c r="AP19" s="17">
        <f t="shared" si="16"/>
        <v>0</v>
      </c>
      <c r="AQ19" s="17">
        <f t="shared" si="17"/>
        <v>0</v>
      </c>
      <c r="AR19" s="17">
        <f t="shared" si="18"/>
        <v>0</v>
      </c>
      <c r="AS19" s="17">
        <f t="shared" si="19"/>
        <v>0</v>
      </c>
      <c r="AT19" s="17">
        <f t="shared" si="20"/>
        <v>0</v>
      </c>
      <c r="AU19" s="17">
        <f t="shared" si="21"/>
        <v>0</v>
      </c>
      <c r="AV19" s="7"/>
      <c r="AW19" s="16">
        <v>14</v>
      </c>
      <c r="AX19" s="17">
        <f t="shared" si="22"/>
        <v>0</v>
      </c>
      <c r="AY19" s="21">
        <f t="shared" si="42"/>
        <v>0</v>
      </c>
      <c r="AZ19" s="21">
        <f t="shared" si="23"/>
        <v>0</v>
      </c>
      <c r="BA19" s="17">
        <f t="shared" si="24"/>
        <v>0</v>
      </c>
      <c r="BB19" s="21">
        <f t="shared" si="25"/>
        <v>0</v>
      </c>
      <c r="BC19" s="21">
        <f t="shared" si="26"/>
        <v>0</v>
      </c>
      <c r="BD19" s="21">
        <f t="shared" si="27"/>
        <v>0</v>
      </c>
      <c r="BE19" s="17">
        <f t="shared" si="28"/>
        <v>0</v>
      </c>
      <c r="BF19" s="17">
        <f t="shared" si="29"/>
        <v>0</v>
      </c>
      <c r="BG19" s="7"/>
      <c r="BH19" s="7"/>
      <c r="BI19" s="16">
        <v>14</v>
      </c>
      <c r="BJ19" s="17">
        <f t="shared" si="43"/>
        <v>0</v>
      </c>
      <c r="BK19" s="26">
        <f t="shared" si="30"/>
        <v>0</v>
      </c>
      <c r="BL19" s="21">
        <f t="shared" si="31"/>
        <v>0</v>
      </c>
      <c r="BM19" s="17">
        <f t="shared" si="32"/>
        <v>0</v>
      </c>
      <c r="BN19" s="21">
        <f t="shared" si="33"/>
        <v>0</v>
      </c>
      <c r="BO19" s="21">
        <f t="shared" si="34"/>
        <v>0</v>
      </c>
      <c r="BP19" s="21">
        <f t="shared" si="35"/>
        <v>0</v>
      </c>
      <c r="BQ19" s="17">
        <f t="shared" si="36"/>
        <v>0</v>
      </c>
      <c r="BR19" s="17">
        <f t="shared" si="37"/>
        <v>0</v>
      </c>
      <c r="BS19" s="7"/>
      <c r="BT19" s="7"/>
      <c r="BU19" s="7"/>
      <c r="BV19" s="7"/>
      <c r="BW19" s="7"/>
      <c r="BX19" s="6"/>
      <c r="BY19" s="13" t="e">
        <f t="shared" si="38"/>
        <v>#REF!</v>
      </c>
      <c r="BZ19" s="13" t="str">
        <f t="shared" si="1"/>
        <v>Borussia</v>
      </c>
      <c r="CA19" s="13">
        <f t="shared" si="39"/>
        <v>10</v>
      </c>
      <c r="CB19" s="13">
        <f t="shared" si="2"/>
        <v>2</v>
      </c>
      <c r="CC19" s="13">
        <f t="shared" si="2"/>
        <v>2</v>
      </c>
      <c r="CD19" s="13">
        <f t="shared" si="2"/>
        <v>6</v>
      </c>
      <c r="CE19" s="13">
        <f t="shared" si="2"/>
        <v>10</v>
      </c>
      <c r="CF19" s="13">
        <f t="shared" si="2"/>
        <v>19</v>
      </c>
      <c r="CG19" s="13">
        <f t="shared" si="2"/>
        <v>-9</v>
      </c>
      <c r="CH19" s="13">
        <f t="shared" si="2"/>
        <v>8</v>
      </c>
      <c r="CI19" s="7"/>
      <c r="CJ19" s="21" t="e">
        <f t="shared" si="40"/>
        <v>#REF!</v>
      </c>
      <c r="CK19" s="23">
        <v>14</v>
      </c>
      <c r="CL19" s="7" t="e">
        <f t="shared" si="3"/>
        <v>#REF!</v>
      </c>
      <c r="CM19" s="6"/>
      <c r="CN19" s="23">
        <v>14</v>
      </c>
      <c r="CO19" s="7" t="e">
        <f t="shared" si="41"/>
        <v>#REF!</v>
      </c>
    </row>
    <row r="20" spans="2:93" x14ac:dyDescent="0.25">
      <c r="B20" s="20" t="s">
        <v>44</v>
      </c>
      <c r="C20" s="20" t="e">
        <f t="shared" si="4"/>
        <v>#REF!</v>
      </c>
      <c r="D20" s="20" t="e">
        <f t="shared" si="5"/>
        <v>#REF!</v>
      </c>
      <c r="E20" s="20" t="e">
        <f t="shared" si="6"/>
        <v>#REF!</v>
      </c>
      <c r="F20" s="20" t="e">
        <f t="shared" si="7"/>
        <v>#REF!</v>
      </c>
      <c r="G20" s="20" t="e">
        <f t="shared" si="8"/>
        <v>#REF!</v>
      </c>
      <c r="H20" s="20" t="e">
        <f t="shared" si="9"/>
        <v>#REF!</v>
      </c>
      <c r="I20" s="20" t="e">
        <f t="shared" si="10"/>
        <v>#REF!</v>
      </c>
      <c r="J20" s="20" t="e">
        <f t="shared" si="11"/>
        <v>#REF!</v>
      </c>
      <c r="K20" s="20" t="e">
        <f t="shared" si="12"/>
        <v>#REF!</v>
      </c>
      <c r="L20" s="6"/>
      <c r="M20" s="6"/>
      <c r="N20" s="6"/>
      <c r="O20" s="6"/>
      <c r="P20" s="13" t="e">
        <f>#REF!</f>
        <v>#REF!</v>
      </c>
      <c r="Q20" s="13" t="str">
        <f>Classificação!P29</f>
        <v>Tottenham</v>
      </c>
      <c r="R20" s="13">
        <f>Classificação!Q29</f>
        <v>10</v>
      </c>
      <c r="S20" s="13">
        <f>Classificação!R29</f>
        <v>2</v>
      </c>
      <c r="T20" s="13">
        <f>Classificação!S29</f>
        <v>1</v>
      </c>
      <c r="U20" s="13">
        <f>Classificação!T29</f>
        <v>7</v>
      </c>
      <c r="V20" s="13">
        <f>Classificação!U29</f>
        <v>10</v>
      </c>
      <c r="W20" s="13">
        <f>Classificação!V29</f>
        <v>19</v>
      </c>
      <c r="X20" s="13">
        <f>Classificação!W29</f>
        <v>-9</v>
      </c>
      <c r="Y20" s="13">
        <f>Classificação!X29</f>
        <v>7</v>
      </c>
      <c r="Z20" s="7" t="e">
        <f t="shared" si="13"/>
        <v>#REF!</v>
      </c>
      <c r="AA20" s="16"/>
      <c r="AB20" s="17"/>
      <c r="AC20" s="17"/>
      <c r="AD20" s="17"/>
      <c r="AE20" s="17"/>
      <c r="AF20" s="17"/>
      <c r="AG20" s="17"/>
      <c r="AH20" s="17"/>
      <c r="AI20" s="17"/>
      <c r="AJ20" s="17"/>
      <c r="AK20" s="7">
        <v>0</v>
      </c>
      <c r="AL20" s="16" t="e">
        <f>#REF!</f>
        <v>#REF!</v>
      </c>
      <c r="AM20" s="17">
        <f t="shared" si="0"/>
        <v>0</v>
      </c>
      <c r="AN20" s="17">
        <f t="shared" si="14"/>
        <v>0</v>
      </c>
      <c r="AO20" s="17">
        <f t="shared" si="15"/>
        <v>0</v>
      </c>
      <c r="AP20" s="17">
        <f t="shared" si="16"/>
        <v>0</v>
      </c>
      <c r="AQ20" s="17">
        <f t="shared" si="17"/>
        <v>0</v>
      </c>
      <c r="AR20" s="17">
        <f t="shared" si="18"/>
        <v>0</v>
      </c>
      <c r="AS20" s="17">
        <f t="shared" si="19"/>
        <v>0</v>
      </c>
      <c r="AT20" s="17">
        <f t="shared" si="20"/>
        <v>0</v>
      </c>
      <c r="AU20" s="17">
        <f t="shared" si="21"/>
        <v>0</v>
      </c>
      <c r="AV20" s="7"/>
      <c r="AW20" s="16">
        <v>15</v>
      </c>
      <c r="AX20" s="17">
        <f t="shared" si="22"/>
        <v>0</v>
      </c>
      <c r="AY20" s="21">
        <f t="shared" si="42"/>
        <v>0</v>
      </c>
      <c r="AZ20" s="21">
        <f t="shared" si="23"/>
        <v>0</v>
      </c>
      <c r="BA20" s="17">
        <f t="shared" si="24"/>
        <v>0</v>
      </c>
      <c r="BB20" s="21">
        <f t="shared" si="25"/>
        <v>0</v>
      </c>
      <c r="BC20" s="21">
        <f t="shared" si="26"/>
        <v>0</v>
      </c>
      <c r="BD20" s="21">
        <f t="shared" si="27"/>
        <v>0</v>
      </c>
      <c r="BE20" s="17">
        <f t="shared" si="28"/>
        <v>0</v>
      </c>
      <c r="BF20" s="17">
        <f t="shared" si="29"/>
        <v>0</v>
      </c>
      <c r="BG20" s="7"/>
      <c r="BH20" s="7"/>
      <c r="BI20" s="16">
        <v>15</v>
      </c>
      <c r="BJ20" s="17">
        <f t="shared" si="43"/>
        <v>0</v>
      </c>
      <c r="BK20" s="26">
        <f t="shared" si="30"/>
        <v>0</v>
      </c>
      <c r="BL20" s="21">
        <f t="shared" si="31"/>
        <v>0</v>
      </c>
      <c r="BM20" s="17">
        <f t="shared" si="32"/>
        <v>0</v>
      </c>
      <c r="BN20" s="21">
        <f t="shared" si="33"/>
        <v>0</v>
      </c>
      <c r="BO20" s="21">
        <f t="shared" si="34"/>
        <v>0</v>
      </c>
      <c r="BP20" s="21">
        <f t="shared" si="35"/>
        <v>0</v>
      </c>
      <c r="BQ20" s="17">
        <f t="shared" si="36"/>
        <v>0</v>
      </c>
      <c r="BR20" s="17">
        <f t="shared" si="37"/>
        <v>0</v>
      </c>
      <c r="BS20" s="7"/>
      <c r="BT20" s="7"/>
      <c r="BU20" s="7"/>
      <c r="BV20" s="7"/>
      <c r="BW20" s="7"/>
      <c r="BX20" s="6"/>
      <c r="BY20" s="13" t="e">
        <f t="shared" si="38"/>
        <v>#REF!</v>
      </c>
      <c r="BZ20" s="13" t="str">
        <f t="shared" si="1"/>
        <v>Tottenham</v>
      </c>
      <c r="CA20" s="13">
        <f t="shared" si="39"/>
        <v>10</v>
      </c>
      <c r="CB20" s="13">
        <f t="shared" si="2"/>
        <v>2</v>
      </c>
      <c r="CC20" s="13">
        <f t="shared" si="2"/>
        <v>1</v>
      </c>
      <c r="CD20" s="13">
        <f t="shared" si="2"/>
        <v>7</v>
      </c>
      <c r="CE20" s="13">
        <f t="shared" si="2"/>
        <v>10</v>
      </c>
      <c r="CF20" s="13">
        <f t="shared" si="2"/>
        <v>19</v>
      </c>
      <c r="CG20" s="13">
        <f t="shared" si="2"/>
        <v>-9</v>
      </c>
      <c r="CH20" s="13">
        <f t="shared" si="2"/>
        <v>7</v>
      </c>
      <c r="CI20" s="7"/>
      <c r="CJ20" s="21" t="e">
        <f t="shared" si="40"/>
        <v>#REF!</v>
      </c>
      <c r="CK20" s="23">
        <v>15</v>
      </c>
      <c r="CL20" s="7" t="e">
        <f t="shared" si="3"/>
        <v>#REF!</v>
      </c>
      <c r="CM20" s="6"/>
      <c r="CN20" s="23">
        <v>15</v>
      </c>
      <c r="CO20" s="7" t="e">
        <f t="shared" si="41"/>
        <v>#REF!</v>
      </c>
    </row>
    <row r="21" spans="2:93" x14ac:dyDescent="0.25">
      <c r="B21" s="13" t="s">
        <v>45</v>
      </c>
      <c r="C21" s="13" t="e">
        <f t="shared" si="4"/>
        <v>#REF!</v>
      </c>
      <c r="D21" s="13" t="e">
        <f t="shared" si="5"/>
        <v>#REF!</v>
      </c>
      <c r="E21" s="13" t="e">
        <f t="shared" si="6"/>
        <v>#REF!</v>
      </c>
      <c r="F21" s="13" t="e">
        <f t="shared" si="7"/>
        <v>#REF!</v>
      </c>
      <c r="G21" s="13" t="e">
        <f t="shared" si="8"/>
        <v>#REF!</v>
      </c>
      <c r="H21" s="13" t="e">
        <f t="shared" si="9"/>
        <v>#REF!</v>
      </c>
      <c r="I21" s="13" t="e">
        <f t="shared" si="10"/>
        <v>#REF!</v>
      </c>
      <c r="J21" s="13" t="e">
        <f t="shared" si="11"/>
        <v>#REF!</v>
      </c>
      <c r="K21" s="13" t="e">
        <f t="shared" si="12"/>
        <v>#REF!</v>
      </c>
      <c r="L21" s="6"/>
      <c r="M21" s="6"/>
      <c r="N21" s="6"/>
      <c r="O21" s="6"/>
      <c r="P21" s="13" t="e">
        <f>#REF!</f>
        <v>#REF!</v>
      </c>
      <c r="Q21" s="13" t="str">
        <f>Classificação!P30</f>
        <v>Liverpool</v>
      </c>
      <c r="R21" s="13">
        <f>Classificação!Q30</f>
        <v>10</v>
      </c>
      <c r="S21" s="13">
        <f>Classificação!R30</f>
        <v>9</v>
      </c>
      <c r="T21" s="13">
        <f>Classificação!S30</f>
        <v>0</v>
      </c>
      <c r="U21" s="13">
        <f>Classificação!T30</f>
        <v>1</v>
      </c>
      <c r="V21" s="13">
        <f>Classificação!U30</f>
        <v>19</v>
      </c>
      <c r="W21" s="13">
        <f>Classificação!V30</f>
        <v>7</v>
      </c>
      <c r="X21" s="13">
        <f>Classificação!W30</f>
        <v>12</v>
      </c>
      <c r="Y21" s="13">
        <f>Classificação!X30</f>
        <v>27</v>
      </c>
      <c r="Z21" s="7" t="e">
        <f t="shared" si="13"/>
        <v>#REF!</v>
      </c>
      <c r="AA21" s="16"/>
      <c r="AB21" s="17"/>
      <c r="AC21" s="17"/>
      <c r="AD21" s="17"/>
      <c r="AE21" s="17"/>
      <c r="AF21" s="17"/>
      <c r="AG21" s="17"/>
      <c r="AH21" s="17"/>
      <c r="AI21" s="17"/>
      <c r="AJ21" s="17"/>
      <c r="AK21" s="7">
        <v>0</v>
      </c>
      <c r="AL21" s="16" t="e">
        <f>#REF!</f>
        <v>#REF!</v>
      </c>
      <c r="AM21" s="17">
        <f t="shared" si="0"/>
        <v>0</v>
      </c>
      <c r="AN21" s="17">
        <f t="shared" si="14"/>
        <v>0</v>
      </c>
      <c r="AO21" s="17">
        <f t="shared" si="15"/>
        <v>0</v>
      </c>
      <c r="AP21" s="17">
        <f t="shared" si="16"/>
        <v>0</v>
      </c>
      <c r="AQ21" s="17">
        <f t="shared" si="17"/>
        <v>0</v>
      </c>
      <c r="AR21" s="17">
        <f t="shared" si="18"/>
        <v>0</v>
      </c>
      <c r="AS21" s="17">
        <f t="shared" si="19"/>
        <v>0</v>
      </c>
      <c r="AT21" s="17">
        <f t="shared" si="20"/>
        <v>0</v>
      </c>
      <c r="AU21" s="17">
        <f t="shared" si="21"/>
        <v>0</v>
      </c>
      <c r="AV21" s="7"/>
      <c r="AW21" s="16">
        <v>16</v>
      </c>
      <c r="AX21" s="17">
        <f t="shared" si="22"/>
        <v>0</v>
      </c>
      <c r="AY21" s="21">
        <f t="shared" si="42"/>
        <v>0</v>
      </c>
      <c r="AZ21" s="21">
        <f t="shared" si="23"/>
        <v>0</v>
      </c>
      <c r="BA21" s="17">
        <f t="shared" si="24"/>
        <v>0</v>
      </c>
      <c r="BB21" s="21">
        <f t="shared" si="25"/>
        <v>0</v>
      </c>
      <c r="BC21" s="21">
        <f t="shared" si="26"/>
        <v>0</v>
      </c>
      <c r="BD21" s="21">
        <f t="shared" si="27"/>
        <v>0</v>
      </c>
      <c r="BE21" s="17">
        <f t="shared" si="28"/>
        <v>0</v>
      </c>
      <c r="BF21" s="17">
        <f t="shared" si="29"/>
        <v>0</v>
      </c>
      <c r="BG21" s="7"/>
      <c r="BH21" s="7"/>
      <c r="BI21" s="16">
        <v>16</v>
      </c>
      <c r="BJ21" s="17">
        <f t="shared" si="43"/>
        <v>0</v>
      </c>
      <c r="BK21" s="26">
        <f t="shared" si="30"/>
        <v>0</v>
      </c>
      <c r="BL21" s="21">
        <f t="shared" si="31"/>
        <v>0</v>
      </c>
      <c r="BM21" s="17">
        <f t="shared" si="32"/>
        <v>0</v>
      </c>
      <c r="BN21" s="21">
        <f t="shared" si="33"/>
        <v>0</v>
      </c>
      <c r="BO21" s="21">
        <f t="shared" si="34"/>
        <v>0</v>
      </c>
      <c r="BP21" s="21">
        <f t="shared" si="35"/>
        <v>0</v>
      </c>
      <c r="BQ21" s="17">
        <f t="shared" si="36"/>
        <v>0</v>
      </c>
      <c r="BR21" s="17">
        <f t="shared" si="37"/>
        <v>0</v>
      </c>
      <c r="BS21" s="7"/>
      <c r="BT21" s="7"/>
      <c r="BU21" s="7"/>
      <c r="BV21" s="7"/>
      <c r="BW21" s="7"/>
      <c r="BX21" s="6"/>
      <c r="BY21" s="13" t="e">
        <f t="shared" si="38"/>
        <v>#REF!</v>
      </c>
      <c r="BZ21" s="13" t="str">
        <f t="shared" si="1"/>
        <v>Liverpool</v>
      </c>
      <c r="CA21" s="13">
        <f t="shared" si="39"/>
        <v>10</v>
      </c>
      <c r="CB21" s="13">
        <f t="shared" si="2"/>
        <v>9</v>
      </c>
      <c r="CC21" s="13">
        <f t="shared" si="2"/>
        <v>0</v>
      </c>
      <c r="CD21" s="13">
        <f t="shared" si="2"/>
        <v>1</v>
      </c>
      <c r="CE21" s="13">
        <f t="shared" si="2"/>
        <v>19</v>
      </c>
      <c r="CF21" s="13">
        <f t="shared" si="2"/>
        <v>7</v>
      </c>
      <c r="CG21" s="13">
        <f t="shared" si="2"/>
        <v>12</v>
      </c>
      <c r="CH21" s="13">
        <f t="shared" si="2"/>
        <v>27</v>
      </c>
      <c r="CI21" s="7"/>
      <c r="CJ21" s="21" t="e">
        <f t="shared" si="40"/>
        <v>#REF!</v>
      </c>
      <c r="CK21" s="23">
        <v>16</v>
      </c>
      <c r="CL21" s="7" t="e">
        <f t="shared" si="3"/>
        <v>#REF!</v>
      </c>
      <c r="CM21" s="6"/>
      <c r="CN21" s="23">
        <v>16</v>
      </c>
      <c r="CO21" s="7" t="e">
        <f t="shared" si="41"/>
        <v>#REF!</v>
      </c>
    </row>
    <row r="22" spans="2:93" x14ac:dyDescent="0.25">
      <c r="B22" s="20" t="s">
        <v>46</v>
      </c>
      <c r="C22" s="20" t="e">
        <f t="shared" si="4"/>
        <v>#REF!</v>
      </c>
      <c r="D22" s="20" t="e">
        <f t="shared" si="5"/>
        <v>#REF!</v>
      </c>
      <c r="E22" s="20" t="e">
        <f t="shared" si="6"/>
        <v>#REF!</v>
      </c>
      <c r="F22" s="20" t="e">
        <f t="shared" si="7"/>
        <v>#REF!</v>
      </c>
      <c r="G22" s="20" t="e">
        <f t="shared" si="8"/>
        <v>#REF!</v>
      </c>
      <c r="H22" s="20" t="e">
        <f t="shared" si="9"/>
        <v>#REF!</v>
      </c>
      <c r="I22" s="20" t="e">
        <f t="shared" si="10"/>
        <v>#REF!</v>
      </c>
      <c r="J22" s="20" t="e">
        <f t="shared" si="11"/>
        <v>#REF!</v>
      </c>
      <c r="K22" s="20" t="e">
        <f t="shared" si="12"/>
        <v>#REF!</v>
      </c>
      <c r="L22" s="6"/>
      <c r="M22" s="6"/>
      <c r="N22" s="6"/>
      <c r="O22" s="6"/>
      <c r="P22" s="13" t="e">
        <f>#REF!</f>
        <v>#REF!</v>
      </c>
      <c r="Q22" s="13" t="str">
        <f>Classificação!P31</f>
        <v>B. Leverkusen</v>
      </c>
      <c r="R22" s="13">
        <f>Classificação!Q31</f>
        <v>10</v>
      </c>
      <c r="S22" s="13">
        <f>Classificação!R31</f>
        <v>6</v>
      </c>
      <c r="T22" s="13">
        <f>Classificação!S31</f>
        <v>3</v>
      </c>
      <c r="U22" s="13">
        <f>Classificação!T31</f>
        <v>1</v>
      </c>
      <c r="V22" s="13">
        <f>Classificação!U31</f>
        <v>41</v>
      </c>
      <c r="W22" s="13">
        <f>Classificação!V31</f>
        <v>11</v>
      </c>
      <c r="X22" s="13">
        <f>Classificação!W31</f>
        <v>30</v>
      </c>
      <c r="Y22" s="13">
        <f>Classificação!X31</f>
        <v>21</v>
      </c>
      <c r="Z22" s="7" t="e">
        <f t="shared" si="13"/>
        <v>#REF!</v>
      </c>
      <c r="AA22" s="16"/>
      <c r="AB22" s="17"/>
      <c r="AC22" s="17"/>
      <c r="AD22" s="17"/>
      <c r="AE22" s="17"/>
      <c r="AF22" s="17"/>
      <c r="AG22" s="17"/>
      <c r="AH22" s="17"/>
      <c r="AI22" s="17"/>
      <c r="AJ22" s="17"/>
      <c r="AK22" s="7">
        <v>0</v>
      </c>
      <c r="AL22" s="16" t="e">
        <f>#REF!</f>
        <v>#REF!</v>
      </c>
      <c r="AM22" s="17">
        <f t="shared" si="0"/>
        <v>0</v>
      </c>
      <c r="AN22" s="17">
        <f t="shared" si="14"/>
        <v>0</v>
      </c>
      <c r="AO22" s="17">
        <f t="shared" si="15"/>
        <v>0</v>
      </c>
      <c r="AP22" s="17">
        <f t="shared" si="16"/>
        <v>0</v>
      </c>
      <c r="AQ22" s="17">
        <f t="shared" si="17"/>
        <v>0</v>
      </c>
      <c r="AR22" s="17">
        <f t="shared" si="18"/>
        <v>0</v>
      </c>
      <c r="AS22" s="17">
        <f t="shared" si="19"/>
        <v>0</v>
      </c>
      <c r="AT22" s="17">
        <f t="shared" si="20"/>
        <v>0</v>
      </c>
      <c r="AU22" s="17">
        <f t="shared" si="21"/>
        <v>0</v>
      </c>
      <c r="AV22" s="7"/>
      <c r="AW22" s="16">
        <v>17</v>
      </c>
      <c r="AX22" s="17">
        <f t="shared" si="22"/>
        <v>0</v>
      </c>
      <c r="AY22" s="21">
        <f t="shared" si="42"/>
        <v>0</v>
      </c>
      <c r="AZ22" s="21">
        <f t="shared" si="23"/>
        <v>0</v>
      </c>
      <c r="BA22" s="17">
        <f t="shared" si="24"/>
        <v>0</v>
      </c>
      <c r="BB22" s="21">
        <f t="shared" si="25"/>
        <v>0</v>
      </c>
      <c r="BC22" s="21">
        <f t="shared" si="26"/>
        <v>0</v>
      </c>
      <c r="BD22" s="21">
        <f t="shared" si="27"/>
        <v>0</v>
      </c>
      <c r="BE22" s="17">
        <f t="shared" si="28"/>
        <v>0</v>
      </c>
      <c r="BF22" s="17">
        <f t="shared" si="29"/>
        <v>0</v>
      </c>
      <c r="BG22" s="7"/>
      <c r="BH22" s="7"/>
      <c r="BI22" s="16">
        <v>17</v>
      </c>
      <c r="BJ22" s="17">
        <f t="shared" si="43"/>
        <v>0</v>
      </c>
      <c r="BK22" s="26">
        <f t="shared" si="30"/>
        <v>0</v>
      </c>
      <c r="BL22" s="21">
        <f t="shared" si="31"/>
        <v>0</v>
      </c>
      <c r="BM22" s="17">
        <f t="shared" si="32"/>
        <v>0</v>
      </c>
      <c r="BN22" s="21">
        <f t="shared" si="33"/>
        <v>0</v>
      </c>
      <c r="BO22" s="21">
        <f t="shared" si="34"/>
        <v>0</v>
      </c>
      <c r="BP22" s="21">
        <f t="shared" si="35"/>
        <v>0</v>
      </c>
      <c r="BQ22" s="17">
        <f t="shared" si="36"/>
        <v>0</v>
      </c>
      <c r="BR22" s="17">
        <f t="shared" si="37"/>
        <v>0</v>
      </c>
      <c r="BS22" s="7"/>
      <c r="BT22" s="7"/>
      <c r="BU22" s="7"/>
      <c r="BV22" s="7"/>
      <c r="BW22" s="7"/>
      <c r="BX22" s="6"/>
      <c r="BY22" s="13" t="e">
        <f t="shared" si="38"/>
        <v>#REF!</v>
      </c>
      <c r="BZ22" s="13" t="str">
        <f t="shared" si="1"/>
        <v>B. Leverkusen</v>
      </c>
      <c r="CA22" s="13">
        <f t="shared" si="39"/>
        <v>10</v>
      </c>
      <c r="CB22" s="13">
        <f t="shared" si="2"/>
        <v>6</v>
      </c>
      <c r="CC22" s="13">
        <f t="shared" si="2"/>
        <v>3</v>
      </c>
      <c r="CD22" s="13">
        <f t="shared" si="2"/>
        <v>1</v>
      </c>
      <c r="CE22" s="13">
        <f t="shared" si="2"/>
        <v>41</v>
      </c>
      <c r="CF22" s="13">
        <f t="shared" si="2"/>
        <v>11</v>
      </c>
      <c r="CG22" s="13">
        <f t="shared" si="2"/>
        <v>30</v>
      </c>
      <c r="CH22" s="13">
        <f t="shared" si="2"/>
        <v>21</v>
      </c>
      <c r="CI22" s="7"/>
      <c r="CJ22" s="21" t="e">
        <f t="shared" si="40"/>
        <v>#REF!</v>
      </c>
      <c r="CK22" s="23">
        <v>17</v>
      </c>
      <c r="CL22" s="7" t="e">
        <f t="shared" si="3"/>
        <v>#REF!</v>
      </c>
      <c r="CM22" s="6"/>
      <c r="CN22" s="23">
        <v>17</v>
      </c>
      <c r="CO22" s="7" t="e">
        <f t="shared" si="41"/>
        <v>#REF!</v>
      </c>
    </row>
    <row r="23" spans="2:93" x14ac:dyDescent="0.25">
      <c r="B23" s="13" t="s">
        <v>47</v>
      </c>
      <c r="C23" s="13" t="e">
        <f t="shared" si="4"/>
        <v>#REF!</v>
      </c>
      <c r="D23" s="13" t="e">
        <f t="shared" si="5"/>
        <v>#REF!</v>
      </c>
      <c r="E23" s="13" t="e">
        <f t="shared" si="6"/>
        <v>#REF!</v>
      </c>
      <c r="F23" s="13" t="e">
        <f t="shared" si="7"/>
        <v>#REF!</v>
      </c>
      <c r="G23" s="13" t="e">
        <f t="shared" si="8"/>
        <v>#REF!</v>
      </c>
      <c r="H23" s="13" t="e">
        <f t="shared" si="9"/>
        <v>#REF!</v>
      </c>
      <c r="I23" s="13" t="e">
        <f t="shared" si="10"/>
        <v>#REF!</v>
      </c>
      <c r="J23" s="13" t="e">
        <f t="shared" si="11"/>
        <v>#REF!</v>
      </c>
      <c r="K23" s="13" t="e">
        <f t="shared" si="12"/>
        <v>#REF!</v>
      </c>
      <c r="L23" s="6"/>
      <c r="M23" s="6"/>
      <c r="N23" s="6"/>
      <c r="O23" s="6"/>
      <c r="P23" s="13" t="e">
        <f>#REF!</f>
        <v>#REF!</v>
      </c>
      <c r="Q23" s="13" t="str">
        <f>Classificação!P32</f>
        <v>RB Leipzig</v>
      </c>
      <c r="R23" s="13">
        <f>Classificação!Q32</f>
        <v>10</v>
      </c>
      <c r="S23" s="13">
        <f>Classificação!R32</f>
        <v>3</v>
      </c>
      <c r="T23" s="13">
        <f>Classificação!S32</f>
        <v>1</v>
      </c>
      <c r="U23" s="13">
        <f>Classificação!T32</f>
        <v>6</v>
      </c>
      <c r="V23" s="13">
        <f>Classificação!U32</f>
        <v>10</v>
      </c>
      <c r="W23" s="13">
        <f>Classificação!V32</f>
        <v>19</v>
      </c>
      <c r="X23" s="13">
        <f>Classificação!W32</f>
        <v>-9</v>
      </c>
      <c r="Y23" s="13">
        <f>Classificação!X32</f>
        <v>10</v>
      </c>
      <c r="Z23" s="7" t="e">
        <f t="shared" si="13"/>
        <v>#REF!</v>
      </c>
      <c r="AA23" s="16"/>
      <c r="AB23" s="17"/>
      <c r="AC23" s="17"/>
      <c r="AD23" s="17"/>
      <c r="AE23" s="17"/>
      <c r="AF23" s="17"/>
      <c r="AG23" s="17"/>
      <c r="AH23" s="17"/>
      <c r="AI23" s="17"/>
      <c r="AJ23" s="17"/>
      <c r="AK23" s="7">
        <v>0</v>
      </c>
      <c r="AL23" s="16" t="e">
        <f>#REF!</f>
        <v>#REF!</v>
      </c>
      <c r="AM23" s="17">
        <f t="shared" si="0"/>
        <v>0</v>
      </c>
      <c r="AN23" s="17">
        <f t="shared" si="14"/>
        <v>0</v>
      </c>
      <c r="AO23" s="17">
        <f t="shared" si="15"/>
        <v>0</v>
      </c>
      <c r="AP23" s="17">
        <f t="shared" si="16"/>
        <v>0</v>
      </c>
      <c r="AQ23" s="17">
        <f t="shared" si="17"/>
        <v>0</v>
      </c>
      <c r="AR23" s="17">
        <f t="shared" si="18"/>
        <v>0</v>
      </c>
      <c r="AS23" s="17">
        <f t="shared" si="19"/>
        <v>0</v>
      </c>
      <c r="AT23" s="17">
        <f t="shared" si="20"/>
        <v>0</v>
      </c>
      <c r="AU23" s="17">
        <f t="shared" si="21"/>
        <v>0</v>
      </c>
      <c r="AV23" s="7"/>
      <c r="AW23" s="16">
        <v>18</v>
      </c>
      <c r="AX23" s="17">
        <f t="shared" si="22"/>
        <v>0</v>
      </c>
      <c r="AY23" s="21">
        <f t="shared" si="42"/>
        <v>0</v>
      </c>
      <c r="AZ23" s="21">
        <f t="shared" si="23"/>
        <v>0</v>
      </c>
      <c r="BA23" s="17">
        <f t="shared" si="24"/>
        <v>0</v>
      </c>
      <c r="BB23" s="21">
        <f t="shared" si="25"/>
        <v>0</v>
      </c>
      <c r="BC23" s="21">
        <f t="shared" si="26"/>
        <v>0</v>
      </c>
      <c r="BD23" s="21">
        <f t="shared" si="27"/>
        <v>0</v>
      </c>
      <c r="BE23" s="17">
        <f t="shared" si="28"/>
        <v>0</v>
      </c>
      <c r="BF23" s="17">
        <f t="shared" si="29"/>
        <v>0</v>
      </c>
      <c r="BG23" s="7"/>
      <c r="BH23" s="7"/>
      <c r="BI23" s="16">
        <v>18</v>
      </c>
      <c r="BJ23" s="17">
        <f t="shared" si="43"/>
        <v>0</v>
      </c>
      <c r="BK23" s="26">
        <f t="shared" si="30"/>
        <v>0</v>
      </c>
      <c r="BL23" s="21">
        <f t="shared" si="31"/>
        <v>0</v>
      </c>
      <c r="BM23" s="17">
        <f t="shared" si="32"/>
        <v>0</v>
      </c>
      <c r="BN23" s="21">
        <f t="shared" si="33"/>
        <v>0</v>
      </c>
      <c r="BO23" s="21">
        <f t="shared" si="34"/>
        <v>0</v>
      </c>
      <c r="BP23" s="21">
        <f t="shared" si="35"/>
        <v>0</v>
      </c>
      <c r="BQ23" s="17">
        <f t="shared" si="36"/>
        <v>0</v>
      </c>
      <c r="BR23" s="17">
        <f t="shared" si="37"/>
        <v>0</v>
      </c>
      <c r="BS23" s="7"/>
      <c r="BT23" s="7"/>
      <c r="BU23" s="7"/>
      <c r="BV23" s="7"/>
      <c r="BW23" s="7"/>
      <c r="BX23" s="6"/>
      <c r="BY23" s="13" t="e">
        <f t="shared" si="38"/>
        <v>#REF!</v>
      </c>
      <c r="BZ23" s="13" t="str">
        <f t="shared" si="1"/>
        <v>RB Leipzig</v>
      </c>
      <c r="CA23" s="13">
        <f t="shared" si="39"/>
        <v>10</v>
      </c>
      <c r="CB23" s="13">
        <f t="shared" si="2"/>
        <v>3</v>
      </c>
      <c r="CC23" s="13">
        <f t="shared" si="2"/>
        <v>1</v>
      </c>
      <c r="CD23" s="13">
        <f t="shared" si="2"/>
        <v>6</v>
      </c>
      <c r="CE23" s="13">
        <f t="shared" si="2"/>
        <v>10</v>
      </c>
      <c r="CF23" s="13">
        <f t="shared" si="2"/>
        <v>19</v>
      </c>
      <c r="CG23" s="13">
        <f t="shared" si="2"/>
        <v>-9</v>
      </c>
      <c r="CH23" s="13">
        <f t="shared" si="2"/>
        <v>10</v>
      </c>
      <c r="CI23" s="7"/>
      <c r="CJ23" s="21" t="e">
        <f t="shared" si="40"/>
        <v>#REF!</v>
      </c>
      <c r="CK23" s="23">
        <v>18</v>
      </c>
      <c r="CL23" s="7" t="e">
        <f t="shared" si="3"/>
        <v>#REF!</v>
      </c>
      <c r="CM23" s="6"/>
      <c r="CN23" s="23">
        <v>18</v>
      </c>
      <c r="CO23" s="7" t="e">
        <f t="shared" si="41"/>
        <v>#REF!</v>
      </c>
    </row>
    <row r="24" spans="2:93" ht="23.25" x14ac:dyDescent="0.3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7"/>
      <c r="AL24" s="19" t="s">
        <v>34</v>
      </c>
      <c r="AM24" s="19"/>
      <c r="AN24" s="19"/>
      <c r="AO24" s="19"/>
      <c r="AP24" s="19"/>
      <c r="AQ24" s="19"/>
      <c r="AR24" s="19"/>
      <c r="AS24" s="19"/>
      <c r="AT24" s="19"/>
      <c r="AU24" s="19"/>
      <c r="AV24" s="6"/>
      <c r="AW24" s="19" t="s">
        <v>35</v>
      </c>
      <c r="AX24" s="19"/>
      <c r="AY24" s="19"/>
      <c r="AZ24" s="19"/>
      <c r="BA24" s="19"/>
      <c r="BB24" s="19"/>
      <c r="BC24" s="19"/>
      <c r="BD24" s="19"/>
      <c r="BE24" s="19"/>
      <c r="BF24" s="19"/>
      <c r="BG24" s="6"/>
      <c r="BH24" s="6"/>
      <c r="BI24" s="207" t="s">
        <v>48</v>
      </c>
      <c r="BJ24" s="207"/>
      <c r="BK24" s="207"/>
      <c r="BL24" s="207"/>
      <c r="BM24" s="207"/>
      <c r="BN24" s="207"/>
      <c r="BO24" s="207"/>
      <c r="BP24" s="207"/>
      <c r="BQ24" s="207"/>
      <c r="BR24" s="207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</row>
    <row r="25" spans="2:93" x14ac:dyDescent="0.2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24"/>
      <c r="AA25" s="14"/>
      <c r="AB25" s="14"/>
      <c r="AC25" s="14"/>
      <c r="AD25" s="14"/>
      <c r="AE25" s="14"/>
      <c r="AF25" s="14"/>
      <c r="AG25" s="14"/>
      <c r="AH25" s="14"/>
      <c r="AI25" s="14"/>
      <c r="AJ25" s="15"/>
      <c r="AK25" s="6"/>
      <c r="AL25" s="14" t="s">
        <v>19</v>
      </c>
      <c r="AM25" s="14" t="s">
        <v>1</v>
      </c>
      <c r="AN25" s="14" t="s">
        <v>2</v>
      </c>
      <c r="AO25" s="14" t="s">
        <v>3</v>
      </c>
      <c r="AP25" s="14" t="s">
        <v>4</v>
      </c>
      <c r="AQ25" s="14" t="s">
        <v>5</v>
      </c>
      <c r="AR25" s="14" t="s">
        <v>6</v>
      </c>
      <c r="AS25" s="14" t="s">
        <v>7</v>
      </c>
      <c r="AT25" s="14" t="s">
        <v>8</v>
      </c>
      <c r="AU25" s="15" t="s">
        <v>9</v>
      </c>
      <c r="AV25" s="6"/>
      <c r="AW25" s="14" t="s">
        <v>19</v>
      </c>
      <c r="AX25" s="14" t="s">
        <v>1</v>
      </c>
      <c r="AY25" s="14" t="s">
        <v>2</v>
      </c>
      <c r="AZ25" s="14" t="s">
        <v>3</v>
      </c>
      <c r="BA25" s="14" t="s">
        <v>4</v>
      </c>
      <c r="BB25" s="14" t="s">
        <v>5</v>
      </c>
      <c r="BC25" s="14" t="s">
        <v>6</v>
      </c>
      <c r="BD25" s="14" t="s">
        <v>7</v>
      </c>
      <c r="BE25" s="14" t="s">
        <v>8</v>
      </c>
      <c r="BF25" s="15" t="s">
        <v>9</v>
      </c>
      <c r="BG25" s="6"/>
      <c r="BH25" s="6"/>
      <c r="BI25" s="14" t="s">
        <v>19</v>
      </c>
      <c r="BJ25" s="14" t="s">
        <v>1</v>
      </c>
      <c r="BK25" s="14" t="s">
        <v>2</v>
      </c>
      <c r="BL25" s="14" t="s">
        <v>3</v>
      </c>
      <c r="BM25" s="14" t="s">
        <v>4</v>
      </c>
      <c r="BN25" s="14" t="s">
        <v>5</v>
      </c>
      <c r="BO25" s="14" t="s">
        <v>6</v>
      </c>
      <c r="BP25" s="14" t="s">
        <v>7</v>
      </c>
      <c r="BQ25" s="14" t="s">
        <v>8</v>
      </c>
      <c r="BR25" s="15" t="s">
        <v>9</v>
      </c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</row>
    <row r="26" spans="2:93" x14ac:dyDescent="0.25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24"/>
      <c r="AA26" s="8"/>
      <c r="AB26" s="9"/>
      <c r="AC26" s="9"/>
      <c r="AD26" s="9"/>
      <c r="AE26" s="9"/>
      <c r="AF26" s="9"/>
      <c r="AG26" s="9"/>
      <c r="AH26" s="9"/>
      <c r="AI26" s="9"/>
      <c r="AJ26" s="9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21" t="e">
        <f>Jogos!#REF!</f>
        <v>#REF!</v>
      </c>
      <c r="AX26" s="21" t="e">
        <f>Jogos!#REF!</f>
        <v>#REF!</v>
      </c>
      <c r="AY26" s="21" t="e">
        <f>Jogos!#REF!</f>
        <v>#REF!</v>
      </c>
      <c r="AZ26" s="21" t="e">
        <f>Jogos!#REF!</f>
        <v>#REF!</v>
      </c>
      <c r="BA26" s="21" t="e">
        <f>Jogos!#REF!</f>
        <v>#REF!</v>
      </c>
      <c r="BB26" s="21" t="e">
        <f>Jogos!#REF!</f>
        <v>#REF!</v>
      </c>
      <c r="BC26" s="21" t="e">
        <f>Jogos!#REF!</f>
        <v>#REF!</v>
      </c>
      <c r="BD26" s="21" t="e">
        <f>Jogos!#REF!</f>
        <v>#REF!</v>
      </c>
      <c r="BE26" s="21" t="e">
        <f>Jogos!#REF!</f>
        <v>#REF!</v>
      </c>
      <c r="BF26" s="21" t="e">
        <f>Jogos!#REF!</f>
        <v>#REF!</v>
      </c>
      <c r="BG26" s="6"/>
      <c r="BH26" s="6"/>
      <c r="BI26" s="21" t="e">
        <f>Jogos!#REF!</f>
        <v>#REF!</v>
      </c>
      <c r="BJ26" s="21" t="e">
        <f>Jogos!#REF!</f>
        <v>#REF!</v>
      </c>
      <c r="BK26" s="21" t="e">
        <f>Jogos!#REF!</f>
        <v>#REF!</v>
      </c>
      <c r="BL26" s="21" t="e">
        <f>Jogos!#REF!</f>
        <v>#REF!</v>
      </c>
      <c r="BM26" s="21" t="e">
        <f>Jogos!#REF!</f>
        <v>#REF!</v>
      </c>
      <c r="BN26" s="21" t="e">
        <f>Jogos!#REF!</f>
        <v>#REF!</v>
      </c>
      <c r="BO26" s="21" t="e">
        <f>Jogos!#REF!</f>
        <v>#REF!</v>
      </c>
      <c r="BP26" s="21" t="e">
        <f>Jogos!#REF!</f>
        <v>#REF!</v>
      </c>
      <c r="BQ26" s="21" t="e">
        <f>Jogos!#REF!</f>
        <v>#REF!</v>
      </c>
      <c r="BR26" s="21" t="e">
        <f>Jogos!#REF!</f>
        <v>#REF!</v>
      </c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</row>
    <row r="27" spans="2:93" x14ac:dyDescent="0.2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17"/>
      <c r="AA27" s="16"/>
      <c r="AB27" s="17"/>
      <c r="AC27" s="17"/>
      <c r="AD27" s="17"/>
      <c r="AE27" s="17"/>
      <c r="AF27" s="17"/>
      <c r="AG27" s="17"/>
      <c r="AH27" s="17"/>
      <c r="AI27" s="17"/>
      <c r="AJ27" s="17"/>
      <c r="AK27" s="6"/>
      <c r="AL27" s="21" t="e">
        <f>Jogos!#REF!</f>
        <v>#REF!</v>
      </c>
      <c r="AM27" s="21" t="e">
        <f>Jogos!#REF!</f>
        <v>#REF!</v>
      </c>
      <c r="AN27" s="21" t="e">
        <f>Jogos!#REF!</f>
        <v>#REF!</v>
      </c>
      <c r="AO27" s="21" t="e">
        <f>Jogos!#REF!</f>
        <v>#REF!</v>
      </c>
      <c r="AP27" s="21" t="e">
        <f>Jogos!#REF!</f>
        <v>#REF!</v>
      </c>
      <c r="AQ27" s="21" t="e">
        <f>Jogos!#REF!</f>
        <v>#REF!</v>
      </c>
      <c r="AR27" s="21" t="e">
        <f>Jogos!#REF!</f>
        <v>#REF!</v>
      </c>
      <c r="AS27" s="21" t="e">
        <f>Jogos!#REF!</f>
        <v>#REF!</v>
      </c>
      <c r="AT27" s="21" t="e">
        <f>Jogos!#REF!</f>
        <v>#REF!</v>
      </c>
      <c r="AU27" s="21" t="e">
        <f>Jogos!#REF!</f>
        <v>#REF!</v>
      </c>
      <c r="AV27" s="6"/>
      <c r="AW27" s="21" t="e">
        <f>Jogos!#REF!</f>
        <v>#REF!</v>
      </c>
      <c r="AX27" s="21" t="e">
        <f>Jogos!#REF!</f>
        <v>#REF!</v>
      </c>
      <c r="AY27" s="21" t="e">
        <f>Jogos!#REF!</f>
        <v>#REF!</v>
      </c>
      <c r="AZ27" s="21" t="e">
        <f>Jogos!#REF!</f>
        <v>#REF!</v>
      </c>
      <c r="BA27" s="21" t="e">
        <f>Jogos!#REF!</f>
        <v>#REF!</v>
      </c>
      <c r="BB27" s="21" t="e">
        <f>Jogos!#REF!</f>
        <v>#REF!</v>
      </c>
      <c r="BC27" s="21" t="e">
        <f>Jogos!#REF!</f>
        <v>#REF!</v>
      </c>
      <c r="BD27" s="21" t="e">
        <f>Jogos!#REF!</f>
        <v>#REF!</v>
      </c>
      <c r="BE27" s="21" t="e">
        <f>Jogos!#REF!</f>
        <v>#REF!</v>
      </c>
      <c r="BF27" s="21" t="e">
        <f>Jogos!#REF!</f>
        <v>#REF!</v>
      </c>
      <c r="BG27" s="6"/>
      <c r="BH27" s="6"/>
      <c r="BI27" s="21" t="e">
        <f>Jogos!#REF!</f>
        <v>#REF!</v>
      </c>
      <c r="BJ27" s="21" t="e">
        <f>Jogos!#REF!</f>
        <v>#REF!</v>
      </c>
      <c r="BK27" s="21" t="e">
        <f>Jogos!#REF!</f>
        <v>#REF!</v>
      </c>
      <c r="BL27" s="21" t="e">
        <f>Jogos!#REF!</f>
        <v>#REF!</v>
      </c>
      <c r="BM27" s="21" t="e">
        <f>Jogos!#REF!</f>
        <v>#REF!</v>
      </c>
      <c r="BN27" s="21" t="e">
        <f>Jogos!#REF!</f>
        <v>#REF!</v>
      </c>
      <c r="BO27" s="21" t="e">
        <f>Jogos!#REF!</f>
        <v>#REF!</v>
      </c>
      <c r="BP27" s="21" t="e">
        <f>Jogos!#REF!</f>
        <v>#REF!</v>
      </c>
      <c r="BQ27" s="21" t="e">
        <f>Jogos!#REF!</f>
        <v>#REF!</v>
      </c>
      <c r="BR27" s="21" t="e">
        <f>Jogos!#REF!</f>
        <v>#REF!</v>
      </c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</row>
    <row r="28" spans="2:93" x14ac:dyDescent="0.2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17"/>
      <c r="AA28" s="16"/>
      <c r="AB28" s="17"/>
      <c r="AC28" s="17"/>
      <c r="AD28" s="17"/>
      <c r="AE28" s="17"/>
      <c r="AF28" s="17"/>
      <c r="AG28" s="17"/>
      <c r="AH28" s="17"/>
      <c r="AI28" s="17"/>
      <c r="AJ28" s="17"/>
      <c r="AK28" s="6"/>
      <c r="AL28" s="21" t="e">
        <f>Jogos!#REF!</f>
        <v>#REF!</v>
      </c>
      <c r="AM28" s="21" t="e">
        <f>Jogos!#REF!</f>
        <v>#REF!</v>
      </c>
      <c r="AN28" s="21" t="e">
        <f>Jogos!#REF!</f>
        <v>#REF!</v>
      </c>
      <c r="AO28" s="21" t="e">
        <f>Jogos!#REF!</f>
        <v>#REF!</v>
      </c>
      <c r="AP28" s="21" t="e">
        <f>Jogos!#REF!</f>
        <v>#REF!</v>
      </c>
      <c r="AQ28" s="21" t="e">
        <f>Jogos!#REF!</f>
        <v>#REF!</v>
      </c>
      <c r="AR28" s="21" t="e">
        <f>Jogos!#REF!</f>
        <v>#REF!</v>
      </c>
      <c r="AS28" s="21" t="e">
        <f>Jogos!#REF!</f>
        <v>#REF!</v>
      </c>
      <c r="AT28" s="21" t="e">
        <f>Jogos!#REF!</f>
        <v>#REF!</v>
      </c>
      <c r="AU28" s="21" t="e">
        <f>Jogos!#REF!</f>
        <v>#REF!</v>
      </c>
      <c r="AV28" s="6"/>
      <c r="AW28" s="21" t="e">
        <f>Jogos!#REF!</f>
        <v>#REF!</v>
      </c>
      <c r="AX28" s="21" t="e">
        <f>Jogos!#REF!</f>
        <v>#REF!</v>
      </c>
      <c r="AY28" s="21" t="e">
        <f>Jogos!#REF!</f>
        <v>#REF!</v>
      </c>
      <c r="AZ28" s="21" t="e">
        <f>Jogos!#REF!</f>
        <v>#REF!</v>
      </c>
      <c r="BA28" s="21" t="e">
        <f>Jogos!#REF!</f>
        <v>#REF!</v>
      </c>
      <c r="BB28" s="21" t="e">
        <f>Jogos!#REF!</f>
        <v>#REF!</v>
      </c>
      <c r="BC28" s="21" t="e">
        <f>Jogos!#REF!</f>
        <v>#REF!</v>
      </c>
      <c r="BD28" s="21" t="e">
        <f>Jogos!#REF!</f>
        <v>#REF!</v>
      </c>
      <c r="BE28" s="21" t="e">
        <f>Jogos!#REF!</f>
        <v>#REF!</v>
      </c>
      <c r="BF28" s="21" t="e">
        <f>Jogos!#REF!</f>
        <v>#REF!</v>
      </c>
      <c r="BG28" s="6"/>
      <c r="BH28" s="6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</row>
    <row r="29" spans="2:93" x14ac:dyDescent="0.2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17"/>
      <c r="AA29" s="16"/>
      <c r="AB29" s="17"/>
      <c r="AC29" s="17"/>
      <c r="AD29" s="17"/>
      <c r="AE29" s="17"/>
      <c r="AF29" s="17"/>
      <c r="AG29" s="17"/>
      <c r="AH29" s="17"/>
      <c r="AI29" s="17"/>
      <c r="AJ29" s="17"/>
      <c r="AK29" s="6"/>
      <c r="AL29" s="21" t="e">
        <f>Jogos!#REF!</f>
        <v>#REF!</v>
      </c>
      <c r="AM29" s="21" t="e">
        <f>Jogos!#REF!</f>
        <v>#REF!</v>
      </c>
      <c r="AN29" s="21" t="e">
        <f>Jogos!#REF!</f>
        <v>#REF!</v>
      </c>
      <c r="AO29" s="21" t="e">
        <f>Jogos!#REF!</f>
        <v>#REF!</v>
      </c>
      <c r="AP29" s="21" t="e">
        <f>Jogos!#REF!</f>
        <v>#REF!</v>
      </c>
      <c r="AQ29" s="21" t="e">
        <f>Jogos!#REF!</f>
        <v>#REF!</v>
      </c>
      <c r="AR29" s="21" t="e">
        <f>Jogos!#REF!</f>
        <v>#REF!</v>
      </c>
      <c r="AS29" s="21" t="e">
        <f>Jogos!#REF!</f>
        <v>#REF!</v>
      </c>
      <c r="AT29" s="21" t="e">
        <f>Jogos!#REF!</f>
        <v>#REF!</v>
      </c>
      <c r="AU29" s="21" t="e">
        <f>Jogos!#REF!</f>
        <v>#REF!</v>
      </c>
      <c r="AV29" s="6"/>
      <c r="AW29" s="21" t="e">
        <f>Jogos!#REF!</f>
        <v>#REF!</v>
      </c>
      <c r="AX29" s="21" t="e">
        <f>Jogos!#REF!</f>
        <v>#REF!</v>
      </c>
      <c r="AY29" s="21" t="e">
        <f>Jogos!#REF!</f>
        <v>#REF!</v>
      </c>
      <c r="AZ29" s="21" t="e">
        <f>Jogos!#REF!</f>
        <v>#REF!</v>
      </c>
      <c r="BA29" s="21" t="e">
        <f>Jogos!#REF!</f>
        <v>#REF!</v>
      </c>
      <c r="BB29" s="21" t="e">
        <f>Jogos!#REF!</f>
        <v>#REF!</v>
      </c>
      <c r="BC29" s="21" t="e">
        <f>Jogos!#REF!</f>
        <v>#REF!</v>
      </c>
      <c r="BD29" s="21" t="e">
        <f>Jogos!#REF!</f>
        <v>#REF!</v>
      </c>
      <c r="BE29" s="21" t="e">
        <f>Jogos!#REF!</f>
        <v>#REF!</v>
      </c>
      <c r="BF29" s="21" t="e">
        <f>Jogos!#REF!</f>
        <v>#REF!</v>
      </c>
      <c r="BG29" s="6"/>
      <c r="BH29" s="6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</row>
    <row r="30" spans="2:93" x14ac:dyDescent="0.2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17"/>
      <c r="AA30" s="16"/>
      <c r="AB30" s="17"/>
      <c r="AC30" s="17"/>
      <c r="AD30" s="17"/>
      <c r="AE30" s="17"/>
      <c r="AF30" s="17"/>
      <c r="AG30" s="17"/>
      <c r="AH30" s="17"/>
      <c r="AI30" s="17"/>
      <c r="AJ30" s="17"/>
      <c r="AK30" s="6"/>
      <c r="AL30" s="21" t="e">
        <f>Jogos!#REF!</f>
        <v>#REF!</v>
      </c>
      <c r="AM30" s="21" t="e">
        <f>Jogos!#REF!</f>
        <v>#REF!</v>
      </c>
      <c r="AN30" s="21" t="e">
        <f>Jogos!#REF!</f>
        <v>#REF!</v>
      </c>
      <c r="AO30" s="21" t="e">
        <f>Jogos!#REF!</f>
        <v>#REF!</v>
      </c>
      <c r="AP30" s="21" t="e">
        <f>Jogos!#REF!</f>
        <v>#REF!</v>
      </c>
      <c r="AQ30" s="21" t="e">
        <f>Jogos!#REF!</f>
        <v>#REF!</v>
      </c>
      <c r="AR30" s="21" t="e">
        <f>Jogos!#REF!</f>
        <v>#REF!</v>
      </c>
      <c r="AS30" s="21" t="e">
        <f>Jogos!#REF!</f>
        <v>#REF!</v>
      </c>
      <c r="AT30" s="21" t="e">
        <f>Jogos!#REF!</f>
        <v>#REF!</v>
      </c>
      <c r="AU30" s="21" t="e">
        <f>Jogos!#REF!</f>
        <v>#REF!</v>
      </c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</row>
    <row r="31" spans="2:93" x14ac:dyDescent="0.2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17"/>
      <c r="AA31" s="16"/>
      <c r="AB31" s="17"/>
      <c r="AC31" s="17"/>
      <c r="AD31" s="17"/>
      <c r="AE31" s="17"/>
      <c r="AF31" s="17"/>
      <c r="AG31" s="17"/>
      <c r="AH31" s="17"/>
      <c r="AI31" s="17"/>
      <c r="AJ31" s="17"/>
      <c r="AK31" s="6"/>
      <c r="AL31" s="21" t="e">
        <f>Jogos!#REF!</f>
        <v>#REF!</v>
      </c>
      <c r="AM31" s="21" t="e">
        <f>Jogos!#REF!</f>
        <v>#REF!</v>
      </c>
      <c r="AN31" s="21" t="e">
        <f>Jogos!#REF!</f>
        <v>#REF!</v>
      </c>
      <c r="AO31" s="21" t="e">
        <f>Jogos!#REF!</f>
        <v>#REF!</v>
      </c>
      <c r="AP31" s="21" t="e">
        <f>Jogos!#REF!</f>
        <v>#REF!</v>
      </c>
      <c r="AQ31" s="21" t="e">
        <f>Jogos!#REF!</f>
        <v>#REF!</v>
      </c>
      <c r="AR31" s="21" t="e">
        <f>Jogos!#REF!</f>
        <v>#REF!</v>
      </c>
      <c r="AS31" s="21" t="e">
        <f>Jogos!#REF!</f>
        <v>#REF!</v>
      </c>
      <c r="AT31" s="21" t="e">
        <f>Jogos!#REF!</f>
        <v>#REF!</v>
      </c>
      <c r="AU31" s="21" t="e">
        <f>Jogos!#REF!</f>
        <v>#REF!</v>
      </c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</row>
    <row r="32" spans="2:93" x14ac:dyDescent="0.25">
      <c r="Z32" s="17"/>
      <c r="AA32" s="16"/>
      <c r="AB32" s="17"/>
      <c r="AC32" s="17"/>
      <c r="AD32" s="17"/>
      <c r="AE32" s="17"/>
      <c r="AF32" s="17"/>
      <c r="AG32" s="17"/>
      <c r="AH32" s="17"/>
      <c r="AI32" s="17"/>
      <c r="AJ32" s="17"/>
      <c r="AK32" s="6"/>
      <c r="AL32" s="21" t="e">
        <f>Jogos!#REF!</f>
        <v>#REF!</v>
      </c>
      <c r="AM32" s="21" t="e">
        <f>Jogos!#REF!</f>
        <v>#REF!</v>
      </c>
      <c r="AN32" s="21" t="e">
        <f>Jogos!#REF!</f>
        <v>#REF!</v>
      </c>
      <c r="AO32" s="21" t="e">
        <f>Jogos!#REF!</f>
        <v>#REF!</v>
      </c>
      <c r="AP32" s="21" t="e">
        <f>Jogos!#REF!</f>
        <v>#REF!</v>
      </c>
      <c r="AQ32" s="21" t="e">
        <f>Jogos!#REF!</f>
        <v>#REF!</v>
      </c>
      <c r="AR32" s="21" t="e">
        <f>Jogos!#REF!</f>
        <v>#REF!</v>
      </c>
      <c r="AS32" s="21" t="e">
        <f>Jogos!#REF!</f>
        <v>#REF!</v>
      </c>
      <c r="AT32" s="21" t="e">
        <f>Jogos!#REF!</f>
        <v>#REF!</v>
      </c>
      <c r="AU32" s="21" t="e">
        <f>Jogos!#REF!</f>
        <v>#REF!</v>
      </c>
    </row>
    <row r="33" spans="26:47" x14ac:dyDescent="0.25">
      <c r="Z33" s="17"/>
      <c r="AA33" s="16"/>
      <c r="AB33" s="17"/>
      <c r="AC33" s="17"/>
      <c r="AD33" s="17"/>
      <c r="AE33" s="17"/>
      <c r="AF33" s="17"/>
      <c r="AG33" s="17"/>
      <c r="AH33" s="17"/>
      <c r="AI33" s="17"/>
      <c r="AJ33" s="17"/>
      <c r="AK33" s="6"/>
      <c r="AL33" s="21" t="e">
        <f>Jogos!#REF!</f>
        <v>#REF!</v>
      </c>
      <c r="AM33" s="21" t="e">
        <f>Jogos!#REF!</f>
        <v>#REF!</v>
      </c>
      <c r="AN33" s="21" t="e">
        <f>Jogos!#REF!</f>
        <v>#REF!</v>
      </c>
      <c r="AO33" s="21" t="e">
        <f>Jogos!#REF!</f>
        <v>#REF!</v>
      </c>
      <c r="AP33" s="21" t="e">
        <f>Jogos!#REF!</f>
        <v>#REF!</v>
      </c>
      <c r="AQ33" s="21" t="e">
        <f>Jogos!#REF!</f>
        <v>#REF!</v>
      </c>
      <c r="AR33" s="21" t="e">
        <f>Jogos!#REF!</f>
        <v>#REF!</v>
      </c>
      <c r="AS33" s="21" t="e">
        <f>Jogos!#REF!</f>
        <v>#REF!</v>
      </c>
      <c r="AT33" s="21" t="e">
        <f>Jogos!#REF!</f>
        <v>#REF!</v>
      </c>
      <c r="AU33" s="21" t="e">
        <f>Jogos!#REF!</f>
        <v>#REF!</v>
      </c>
    </row>
    <row r="34" spans="26:47" x14ac:dyDescent="0.25">
      <c r="Z34" s="17"/>
      <c r="AA34" s="16"/>
      <c r="AB34" s="17"/>
      <c r="AC34" s="17"/>
      <c r="AD34" s="17"/>
      <c r="AE34" s="17"/>
      <c r="AF34" s="17"/>
      <c r="AG34" s="17"/>
      <c r="AH34" s="17"/>
      <c r="AI34" s="17"/>
      <c r="AJ34" s="17"/>
      <c r="AK34" s="6"/>
      <c r="AL34" s="21" t="e">
        <f>Jogos!#REF!</f>
        <v>#REF!</v>
      </c>
      <c r="AM34" s="21" t="e">
        <f>Jogos!#REF!</f>
        <v>#REF!</v>
      </c>
      <c r="AN34" s="21" t="e">
        <f>Jogos!#REF!</f>
        <v>#REF!</v>
      </c>
      <c r="AO34" s="21" t="e">
        <f>Jogos!#REF!</f>
        <v>#REF!</v>
      </c>
      <c r="AP34" s="21" t="e">
        <f>Jogos!#REF!</f>
        <v>#REF!</v>
      </c>
      <c r="AQ34" s="21" t="e">
        <f>Jogos!#REF!</f>
        <v>#REF!</v>
      </c>
      <c r="AR34" s="21" t="e">
        <f>Jogos!#REF!</f>
        <v>#REF!</v>
      </c>
      <c r="AS34" s="21" t="e">
        <f>Jogos!#REF!</f>
        <v>#REF!</v>
      </c>
      <c r="AT34" s="21" t="e">
        <f>Jogos!#REF!</f>
        <v>#REF!</v>
      </c>
      <c r="AU34" s="21" t="e">
        <f>Jogos!#REF!</f>
        <v>#REF!</v>
      </c>
    </row>
    <row r="35" spans="26:47" x14ac:dyDescent="0.25">
      <c r="Z35" s="17"/>
      <c r="AA35" s="16"/>
      <c r="AB35" s="17"/>
      <c r="AC35" s="17"/>
      <c r="AD35" s="17"/>
      <c r="AE35" s="17"/>
      <c r="AF35" s="17"/>
      <c r="AG35" s="17"/>
      <c r="AH35" s="17"/>
      <c r="AI35" s="17"/>
      <c r="AJ35" s="17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</row>
    <row r="36" spans="26:47" x14ac:dyDescent="0.25">
      <c r="Z36" s="17"/>
      <c r="AA36" s="16"/>
      <c r="AB36" s="17"/>
      <c r="AC36" s="17"/>
      <c r="AD36" s="17"/>
      <c r="AE36" s="17"/>
      <c r="AF36" s="17"/>
      <c r="AG36" s="17"/>
      <c r="AH36" s="17"/>
      <c r="AI36" s="17"/>
      <c r="AJ36" s="17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</row>
    <row r="37" spans="26:47" x14ac:dyDescent="0.25">
      <c r="Z37" s="17"/>
      <c r="AA37" s="16"/>
      <c r="AB37" s="17"/>
      <c r="AC37" s="17"/>
      <c r="AD37" s="17"/>
      <c r="AE37" s="17"/>
      <c r="AF37" s="17"/>
      <c r="AG37" s="17"/>
      <c r="AH37" s="17"/>
      <c r="AI37" s="17"/>
      <c r="AJ37" s="17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</row>
    <row r="38" spans="26:47" x14ac:dyDescent="0.25">
      <c r="Z38" s="17"/>
      <c r="AA38" s="16"/>
      <c r="AB38" s="17"/>
      <c r="AC38" s="17"/>
      <c r="AD38" s="17"/>
      <c r="AE38" s="17"/>
      <c r="AF38" s="17"/>
      <c r="AG38" s="17"/>
      <c r="AH38" s="17"/>
      <c r="AI38" s="17"/>
      <c r="AJ38" s="17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</row>
    <row r="39" spans="26:47" x14ac:dyDescent="0.25">
      <c r="Z39" s="17"/>
      <c r="AA39" s="16"/>
      <c r="AB39" s="17"/>
      <c r="AC39" s="17"/>
      <c r="AD39" s="17"/>
      <c r="AE39" s="17"/>
      <c r="AF39" s="17"/>
      <c r="AG39" s="17"/>
      <c r="AH39" s="17"/>
      <c r="AI39" s="17"/>
      <c r="AJ39" s="17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</row>
    <row r="40" spans="26:47" x14ac:dyDescent="0.25">
      <c r="Z40" s="17"/>
      <c r="AA40" s="16"/>
      <c r="AB40" s="17"/>
      <c r="AC40" s="17"/>
      <c r="AD40" s="17"/>
      <c r="AE40" s="17"/>
      <c r="AF40" s="17"/>
      <c r="AG40" s="17"/>
      <c r="AH40" s="17"/>
      <c r="AI40" s="17"/>
      <c r="AJ40" s="17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</row>
    <row r="41" spans="26:47" x14ac:dyDescent="0.25">
      <c r="Z41" s="17"/>
      <c r="AA41" s="16"/>
      <c r="AB41" s="17"/>
      <c r="AC41" s="17"/>
      <c r="AD41" s="17"/>
      <c r="AE41" s="17"/>
      <c r="AF41" s="17"/>
      <c r="AG41" s="17"/>
      <c r="AH41" s="17"/>
      <c r="AI41" s="17"/>
      <c r="AJ41" s="17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</row>
    <row r="42" spans="26:47" x14ac:dyDescent="0.25">
      <c r="Z42" s="17"/>
      <c r="AA42" s="16"/>
      <c r="AB42" s="17"/>
      <c r="AC42" s="17"/>
      <c r="AD42" s="17"/>
      <c r="AE42" s="17"/>
      <c r="AF42" s="17"/>
      <c r="AG42" s="17"/>
      <c r="AH42" s="17"/>
      <c r="AI42" s="17"/>
      <c r="AJ42" s="17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</row>
    <row r="43" spans="26:47" x14ac:dyDescent="0.25">
      <c r="Z43" s="25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</row>
    <row r="44" spans="26:47" x14ac:dyDescent="0.25">
      <c r="Z44" s="24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</row>
    <row r="45" spans="26:47" x14ac:dyDescent="0.25">
      <c r="Z45" s="24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</row>
    <row r="46" spans="26:47" x14ac:dyDescent="0.25">
      <c r="Z46" s="24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</row>
    <row r="47" spans="26:47" x14ac:dyDescent="0.25">
      <c r="Z47" s="24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</row>
    <row r="48" spans="26:47" x14ac:dyDescent="0.25">
      <c r="Z48" s="24"/>
      <c r="AA48" s="18"/>
      <c r="AB48" s="18"/>
      <c r="AC48" s="18"/>
      <c r="AD48" s="18"/>
      <c r="AE48" s="18"/>
      <c r="AF48" s="18"/>
      <c r="AG48" s="18"/>
      <c r="AH48" s="18"/>
      <c r="AI48" s="18"/>
      <c r="AJ48" s="18"/>
    </row>
    <row r="49" spans="26:36" x14ac:dyDescent="0.25">
      <c r="Z49" s="24"/>
      <c r="AA49" s="18"/>
      <c r="AB49" s="18"/>
      <c r="AC49" s="18"/>
      <c r="AD49" s="18"/>
      <c r="AE49" s="18"/>
      <c r="AF49" s="18"/>
      <c r="AG49" s="18"/>
      <c r="AH49" s="18"/>
      <c r="AI49" s="18"/>
      <c r="AJ49" s="18"/>
    </row>
    <row r="50" spans="26:36" x14ac:dyDescent="0.25">
      <c r="Z50" s="24"/>
      <c r="AA50" s="18"/>
      <c r="AB50" s="18"/>
      <c r="AC50" s="18"/>
      <c r="AD50" s="18"/>
      <c r="AE50" s="18"/>
      <c r="AF50" s="18"/>
      <c r="AG50" s="18"/>
      <c r="AH50" s="18"/>
      <c r="AI50" s="18"/>
      <c r="AJ50" s="18"/>
    </row>
    <row r="51" spans="26:36" x14ac:dyDescent="0.25">
      <c r="Z51" s="24"/>
      <c r="AA51" s="18"/>
      <c r="AB51" s="18"/>
      <c r="AC51" s="18"/>
      <c r="AD51" s="18"/>
      <c r="AE51" s="18"/>
      <c r="AF51" s="18"/>
      <c r="AG51" s="18"/>
      <c r="AH51" s="18"/>
      <c r="AI51" s="18"/>
      <c r="AJ51" s="18"/>
    </row>
    <row r="52" spans="26:36" x14ac:dyDescent="0.25">
      <c r="Z52" s="24"/>
      <c r="AA52" s="16"/>
      <c r="AB52" s="17"/>
      <c r="AC52" s="17"/>
      <c r="AD52" s="17"/>
      <c r="AE52" s="17"/>
      <c r="AF52" s="17"/>
      <c r="AG52" s="17"/>
      <c r="AH52" s="17"/>
      <c r="AI52" s="17"/>
      <c r="AJ52" s="17"/>
    </row>
    <row r="53" spans="26:36" x14ac:dyDescent="0.25">
      <c r="Z53" s="24"/>
      <c r="AA53" s="18"/>
      <c r="AB53" s="18"/>
      <c r="AC53" s="18"/>
      <c r="AD53" s="18"/>
      <c r="AE53" s="18"/>
      <c r="AF53" s="18"/>
      <c r="AG53" s="18"/>
      <c r="AH53" s="18"/>
      <c r="AI53" s="18"/>
      <c r="AJ53" s="18"/>
    </row>
    <row r="54" spans="26:36" x14ac:dyDescent="0.25">
      <c r="Z54" s="24"/>
      <c r="AA54" s="18"/>
      <c r="AB54" s="18"/>
      <c r="AC54" s="18"/>
      <c r="AD54" s="18"/>
      <c r="AE54" s="18"/>
      <c r="AF54" s="18"/>
      <c r="AG54" s="18"/>
      <c r="AH54" s="18"/>
      <c r="AI54" s="18"/>
      <c r="AJ54" s="18"/>
    </row>
    <row r="55" spans="26:36" x14ac:dyDescent="0.25">
      <c r="Z55" s="24"/>
      <c r="AA55" s="18"/>
      <c r="AB55" s="18"/>
      <c r="AC55" s="18"/>
      <c r="AD55" s="18"/>
      <c r="AE55" s="18"/>
      <c r="AF55" s="18"/>
      <c r="AG55" s="18"/>
      <c r="AH55" s="18"/>
      <c r="AI55" s="18"/>
      <c r="AJ55" s="18"/>
    </row>
    <row r="56" spans="26:36" x14ac:dyDescent="0.25">
      <c r="Z56" s="24"/>
      <c r="AA56" s="18"/>
      <c r="AB56" s="18"/>
      <c r="AC56" s="18"/>
      <c r="AD56" s="18"/>
      <c r="AE56" s="18"/>
      <c r="AF56" s="18"/>
      <c r="AG56" s="18"/>
      <c r="AH56" s="18"/>
      <c r="AI56" s="18"/>
      <c r="AJ56" s="18"/>
    </row>
    <row r="57" spans="26:36" x14ac:dyDescent="0.25">
      <c r="Z57" s="24"/>
      <c r="AA57" s="18"/>
      <c r="AB57" s="18"/>
      <c r="AC57" s="18"/>
      <c r="AD57" s="18"/>
      <c r="AE57" s="18"/>
      <c r="AF57" s="18"/>
      <c r="AG57" s="18"/>
      <c r="AH57" s="18"/>
      <c r="AI57" s="18"/>
      <c r="AJ57" s="18"/>
    </row>
    <row r="58" spans="26:36" x14ac:dyDescent="0.25">
      <c r="Z58" s="24"/>
      <c r="AA58" s="18"/>
      <c r="AB58" s="18"/>
      <c r="AC58" s="18"/>
      <c r="AD58" s="18"/>
      <c r="AE58" s="18"/>
      <c r="AF58" s="18"/>
      <c r="AG58" s="18"/>
      <c r="AH58" s="18"/>
      <c r="AI58" s="18"/>
      <c r="AJ58" s="18"/>
    </row>
    <row r="59" spans="26:36" x14ac:dyDescent="0.25">
      <c r="Z59" s="6"/>
      <c r="AA59" s="18"/>
      <c r="AB59" s="18"/>
      <c r="AC59" s="18"/>
      <c r="AD59" s="18"/>
      <c r="AE59" s="18"/>
      <c r="AF59" s="18"/>
      <c r="AG59" s="18"/>
      <c r="AH59" s="18"/>
      <c r="AI59" s="18"/>
      <c r="AJ59" s="18"/>
    </row>
    <row r="60" spans="26:36" x14ac:dyDescent="0.25">
      <c r="Z60" s="6"/>
      <c r="AA60" s="18"/>
      <c r="AB60" s="18"/>
      <c r="AC60" s="18"/>
      <c r="AD60" s="18"/>
      <c r="AE60" s="18"/>
      <c r="AF60" s="18"/>
      <c r="AG60" s="18"/>
      <c r="AH60" s="18"/>
      <c r="AI60" s="18"/>
      <c r="AJ60" s="18"/>
    </row>
    <row r="61" spans="26:36" x14ac:dyDescent="0.25">
      <c r="Z61" s="6"/>
      <c r="AA61" s="18"/>
      <c r="AB61" s="18"/>
      <c r="AC61" s="18"/>
      <c r="AD61" s="18"/>
      <c r="AE61" s="18"/>
      <c r="AF61" s="18"/>
      <c r="AG61" s="18"/>
      <c r="AH61" s="18"/>
      <c r="AI61" s="18"/>
      <c r="AJ61" s="18"/>
    </row>
    <row r="62" spans="26:36" x14ac:dyDescent="0.25">
      <c r="Z62" s="6"/>
      <c r="AA62" s="18"/>
      <c r="AB62" s="18"/>
      <c r="AC62" s="18"/>
      <c r="AD62" s="18"/>
      <c r="AE62" s="18"/>
      <c r="AF62" s="18"/>
      <c r="AG62" s="18"/>
      <c r="AH62" s="18"/>
      <c r="AI62" s="18"/>
      <c r="AJ62" s="18"/>
    </row>
    <row r="63" spans="26:36" x14ac:dyDescent="0.25">
      <c r="Z63" s="6"/>
      <c r="AA63" s="18"/>
      <c r="AB63" s="18"/>
      <c r="AC63" s="18"/>
      <c r="AD63" s="18"/>
      <c r="AE63" s="18"/>
      <c r="AF63" s="18"/>
      <c r="AG63" s="18"/>
      <c r="AH63" s="18"/>
      <c r="AI63" s="18"/>
      <c r="AJ63" s="18"/>
    </row>
    <row r="64" spans="26:36" x14ac:dyDescent="0.25">
      <c r="AA64" s="18"/>
      <c r="AB64" s="18"/>
      <c r="AC64" s="18"/>
      <c r="AD64" s="18"/>
      <c r="AE64" s="18"/>
      <c r="AF64" s="18"/>
      <c r="AG64" s="18"/>
      <c r="AH64" s="18"/>
      <c r="AI64" s="18"/>
      <c r="AJ64" s="18"/>
    </row>
    <row r="65" spans="27:36" x14ac:dyDescent="0.25">
      <c r="AA65" s="18"/>
      <c r="AB65" s="18"/>
      <c r="AC65" s="18"/>
      <c r="AD65" s="18"/>
      <c r="AE65" s="18"/>
      <c r="AF65" s="18"/>
      <c r="AG65" s="18"/>
      <c r="AH65" s="18"/>
      <c r="AI65" s="18"/>
      <c r="AJ65" s="18"/>
    </row>
    <row r="66" spans="27:36" x14ac:dyDescent="0.25">
      <c r="AA66" s="18"/>
      <c r="AB66" s="18"/>
      <c r="AC66" s="18"/>
      <c r="AD66" s="18"/>
      <c r="AE66" s="18"/>
      <c r="AF66" s="18"/>
      <c r="AG66" s="18"/>
      <c r="AH66" s="18"/>
      <c r="AI66" s="18"/>
      <c r="AJ66" s="18"/>
    </row>
    <row r="67" spans="27:36" x14ac:dyDescent="0.25">
      <c r="AA67" s="18"/>
      <c r="AB67" s="18"/>
      <c r="AC67" s="18"/>
      <c r="AD67" s="18"/>
      <c r="AE67" s="18"/>
      <c r="AF67" s="18"/>
      <c r="AG67" s="18"/>
      <c r="AH67" s="18"/>
      <c r="AI67" s="18"/>
      <c r="AJ67" s="18"/>
    </row>
    <row r="68" spans="27:36" x14ac:dyDescent="0.25">
      <c r="AA68" s="18"/>
      <c r="AB68" s="18"/>
      <c r="AC68" s="18"/>
      <c r="AD68" s="18"/>
      <c r="AE68" s="18"/>
      <c r="AF68" s="18"/>
      <c r="AG68" s="18"/>
      <c r="AH68" s="18"/>
      <c r="AI68" s="18"/>
      <c r="AJ68" s="18"/>
    </row>
  </sheetData>
  <mergeCells count="7">
    <mergeCell ref="BI24:BR24"/>
    <mergeCell ref="B2:K2"/>
    <mergeCell ref="P2:Y2"/>
    <mergeCell ref="AA2:AJ2"/>
    <mergeCell ref="AL2:AU2"/>
    <mergeCell ref="AW2:BE2"/>
    <mergeCell ref="BI2:BR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W68"/>
  <sheetViews>
    <sheetView showGridLines="0" topLeftCell="A4" workbookViewId="0">
      <selection activeCell="E1" sqref="E1"/>
    </sheetView>
  </sheetViews>
  <sheetFormatPr defaultRowHeight="21" customHeight="1" x14ac:dyDescent="0.25"/>
  <cols>
    <col min="1" max="2" width="9.140625" style="83"/>
    <col min="3" max="3" width="18" style="83" customWidth="1"/>
    <col min="4" max="8" width="9.140625" style="83"/>
    <col min="9" max="9" width="10.28515625" style="83" bestFit="1" customWidth="1"/>
    <col min="10" max="12" width="9.140625" style="83"/>
    <col min="13" max="16" width="9.140625" style="83" hidden="1" customWidth="1"/>
    <col min="17" max="17" width="15.42578125" style="83" hidden="1" customWidth="1"/>
    <col min="18" max="24" width="9.140625" style="83" hidden="1" customWidth="1"/>
    <col min="25" max="25" width="7.140625" style="83" hidden="1" customWidth="1"/>
    <col min="26" max="27" width="7.140625" style="84" hidden="1" customWidth="1"/>
    <col min="28" max="28" width="9.140625" style="83" hidden="1" customWidth="1"/>
    <col min="29" max="29" width="15.42578125" style="83" hidden="1" customWidth="1"/>
    <col min="30" max="36" width="9.140625" style="83" hidden="1" customWidth="1"/>
    <col min="37" max="37" width="7.140625" style="83" hidden="1" customWidth="1"/>
    <col min="38" max="39" width="9.140625" style="83" hidden="1" customWidth="1"/>
    <col min="40" max="40" width="14.85546875" style="83" hidden="1" customWidth="1"/>
    <col min="41" max="49" width="9.140625" style="83" hidden="1" customWidth="1"/>
    <col min="50" max="50" width="12.42578125" style="83" hidden="1" customWidth="1"/>
    <col min="51" max="51" width="12" style="83" hidden="1" customWidth="1"/>
    <col min="52" max="52" width="12.28515625" style="83" hidden="1" customWidth="1"/>
    <col min="53" max="62" width="9.140625" style="83" hidden="1" customWidth="1"/>
    <col min="63" max="63" width="12" style="83" hidden="1" customWidth="1"/>
    <col min="64" max="78" width="9.140625" style="83" hidden="1" customWidth="1"/>
    <col min="79" max="79" width="13.140625" style="83" hidden="1" customWidth="1"/>
    <col min="80" max="101" width="9.140625" style="83" hidden="1" customWidth="1"/>
    <col min="102" max="116" width="9.140625" style="83" customWidth="1"/>
    <col min="117" max="16384" width="9.140625" style="83"/>
  </cols>
  <sheetData>
    <row r="2" spans="2:97" ht="21" customHeight="1" x14ac:dyDescent="0.35">
      <c r="B2" s="245" t="s">
        <v>51</v>
      </c>
      <c r="C2" s="245"/>
      <c r="D2" s="245"/>
      <c r="E2" s="245"/>
      <c r="F2" s="245"/>
      <c r="G2" s="245"/>
      <c r="H2" s="245"/>
      <c r="I2" s="245"/>
      <c r="J2" s="245"/>
      <c r="K2" s="245"/>
      <c r="L2" s="73"/>
      <c r="M2" s="73"/>
      <c r="N2" s="73"/>
      <c r="O2" s="73"/>
      <c r="P2" s="246" t="s">
        <v>37</v>
      </c>
      <c r="Q2" s="246"/>
      <c r="R2" s="246"/>
      <c r="S2" s="246"/>
      <c r="T2" s="246"/>
      <c r="U2" s="246"/>
      <c r="V2" s="246"/>
      <c r="W2" s="246"/>
      <c r="X2" s="246"/>
      <c r="Y2" s="246"/>
      <c r="Z2" s="73"/>
      <c r="AA2" s="73"/>
      <c r="AB2" s="245" t="s">
        <v>61</v>
      </c>
      <c r="AC2" s="245"/>
      <c r="AD2" s="245"/>
      <c r="AE2" s="245"/>
      <c r="AF2" s="245"/>
      <c r="AG2" s="245"/>
      <c r="AH2" s="245"/>
      <c r="AI2" s="245"/>
      <c r="AJ2" s="245"/>
      <c r="AK2" s="245"/>
      <c r="AL2" s="79"/>
      <c r="AM2" s="245" t="s">
        <v>34</v>
      </c>
      <c r="AN2" s="245"/>
      <c r="AO2" s="245"/>
      <c r="AP2" s="245"/>
      <c r="AQ2" s="245"/>
      <c r="AR2" s="245"/>
      <c r="AS2" s="245"/>
      <c r="AT2" s="245"/>
      <c r="AU2" s="245"/>
      <c r="AV2" s="245"/>
      <c r="AW2" s="73"/>
      <c r="AX2" s="245" t="s">
        <v>35</v>
      </c>
      <c r="AY2" s="245"/>
      <c r="AZ2" s="245"/>
      <c r="BA2" s="245"/>
      <c r="BB2" s="245"/>
      <c r="BC2" s="245"/>
      <c r="BD2" s="245"/>
      <c r="BE2" s="245"/>
      <c r="BF2" s="245"/>
      <c r="BG2" s="245"/>
      <c r="BH2" s="73"/>
      <c r="BI2" s="73"/>
      <c r="BJ2" s="245" t="s">
        <v>36</v>
      </c>
      <c r="BK2" s="245"/>
      <c r="BL2" s="245"/>
      <c r="BM2" s="245"/>
      <c r="BN2" s="245"/>
      <c r="BO2" s="245"/>
      <c r="BP2" s="245"/>
      <c r="BQ2" s="245"/>
      <c r="BR2" s="245"/>
      <c r="BS2" s="245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</row>
    <row r="3" spans="2:97" ht="21" customHeight="1" x14ac:dyDescent="0.35">
      <c r="B3" s="56"/>
      <c r="C3" s="56"/>
      <c r="D3" s="56"/>
      <c r="E3" s="56"/>
      <c r="F3" s="56"/>
      <c r="G3" s="56"/>
      <c r="H3" s="56"/>
      <c r="I3" s="56"/>
      <c r="J3" s="56"/>
      <c r="K3" s="56"/>
      <c r="L3" s="73"/>
      <c r="M3" s="73"/>
      <c r="N3" s="73"/>
      <c r="O3" s="73"/>
      <c r="P3" s="56"/>
      <c r="Q3" s="56"/>
      <c r="R3" s="56"/>
      <c r="S3" s="56"/>
      <c r="T3" s="56"/>
      <c r="U3" s="56"/>
      <c r="V3" s="56"/>
      <c r="W3" s="56"/>
      <c r="X3" s="56"/>
      <c r="Y3" s="56"/>
      <c r="Z3" s="73"/>
      <c r="AA3" s="73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79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73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73"/>
      <c r="BI3" s="73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</row>
    <row r="4" spans="2:97" ht="21" customHeight="1" x14ac:dyDescent="0.25">
      <c r="B4" s="63" t="s">
        <v>0</v>
      </c>
      <c r="C4" s="63" t="s">
        <v>1</v>
      </c>
      <c r="D4" s="63" t="s">
        <v>2</v>
      </c>
      <c r="E4" s="63" t="s">
        <v>3</v>
      </c>
      <c r="F4" s="63" t="s">
        <v>4</v>
      </c>
      <c r="G4" s="63" t="s">
        <v>5</v>
      </c>
      <c r="H4" s="63" t="s">
        <v>6</v>
      </c>
      <c r="I4" s="63" t="s">
        <v>7</v>
      </c>
      <c r="J4" s="63" t="s">
        <v>8</v>
      </c>
      <c r="K4" s="61" t="s">
        <v>9</v>
      </c>
      <c r="L4" s="73"/>
      <c r="M4" s="73"/>
      <c r="N4" s="73"/>
      <c r="O4" s="73"/>
      <c r="P4" s="63" t="s">
        <v>19</v>
      </c>
      <c r="Q4" s="63" t="s">
        <v>1</v>
      </c>
      <c r="R4" s="63" t="s">
        <v>2</v>
      </c>
      <c r="S4" s="63" t="s">
        <v>3</v>
      </c>
      <c r="T4" s="63" t="s">
        <v>4</v>
      </c>
      <c r="U4" s="63" t="s">
        <v>5</v>
      </c>
      <c r="V4" s="63" t="s">
        <v>6</v>
      </c>
      <c r="W4" s="63" t="s">
        <v>7</v>
      </c>
      <c r="X4" s="63" t="s">
        <v>8</v>
      </c>
      <c r="Y4" s="71" t="s">
        <v>9</v>
      </c>
      <c r="Z4" s="73"/>
      <c r="AA4" s="73"/>
      <c r="AB4" s="65" t="s">
        <v>19</v>
      </c>
      <c r="AC4" s="65" t="s">
        <v>1</v>
      </c>
      <c r="AD4" s="65" t="s">
        <v>2</v>
      </c>
      <c r="AE4" s="65" t="s">
        <v>3</v>
      </c>
      <c r="AF4" s="65" t="s">
        <v>4</v>
      </c>
      <c r="AG4" s="65" t="s">
        <v>5</v>
      </c>
      <c r="AH4" s="65" t="s">
        <v>6</v>
      </c>
      <c r="AI4" s="65" t="s">
        <v>7</v>
      </c>
      <c r="AJ4" s="65" t="s">
        <v>8</v>
      </c>
      <c r="AK4" s="66" t="s">
        <v>9</v>
      </c>
      <c r="AL4" s="69"/>
      <c r="AM4" s="65" t="s">
        <v>19</v>
      </c>
      <c r="AN4" s="65" t="s">
        <v>1</v>
      </c>
      <c r="AO4" s="65" t="s">
        <v>2</v>
      </c>
      <c r="AP4" s="65" t="s">
        <v>3</v>
      </c>
      <c r="AQ4" s="65" t="s">
        <v>4</v>
      </c>
      <c r="AR4" s="65" t="s">
        <v>5</v>
      </c>
      <c r="AS4" s="65" t="s">
        <v>6</v>
      </c>
      <c r="AT4" s="65" t="s">
        <v>7</v>
      </c>
      <c r="AU4" s="65" t="s">
        <v>8</v>
      </c>
      <c r="AV4" s="66" t="s">
        <v>9</v>
      </c>
      <c r="AW4" s="73" t="s">
        <v>65</v>
      </c>
      <c r="AX4" s="65" t="s">
        <v>19</v>
      </c>
      <c r="AY4" s="65" t="s">
        <v>1</v>
      </c>
      <c r="AZ4" s="65" t="s">
        <v>2</v>
      </c>
      <c r="BA4" s="65" t="s">
        <v>3</v>
      </c>
      <c r="BB4" s="65" t="s">
        <v>4</v>
      </c>
      <c r="BC4" s="65" t="s">
        <v>5</v>
      </c>
      <c r="BD4" s="65" t="s">
        <v>6</v>
      </c>
      <c r="BE4" s="65" t="s">
        <v>7</v>
      </c>
      <c r="BF4" s="65" t="s">
        <v>8</v>
      </c>
      <c r="BG4" s="66" t="s">
        <v>9</v>
      </c>
      <c r="BH4" s="73"/>
      <c r="BI4" s="73"/>
      <c r="BJ4" s="65" t="s">
        <v>19</v>
      </c>
      <c r="BK4" s="65" t="s">
        <v>1</v>
      </c>
      <c r="BL4" s="65" t="s">
        <v>2</v>
      </c>
      <c r="BM4" s="65" t="s">
        <v>3</v>
      </c>
      <c r="BN4" s="65" t="s">
        <v>4</v>
      </c>
      <c r="BO4" s="65" t="s">
        <v>5</v>
      </c>
      <c r="BP4" s="65" t="s">
        <v>6</v>
      </c>
      <c r="BQ4" s="65" t="s">
        <v>7</v>
      </c>
      <c r="BR4" s="65" t="s">
        <v>8</v>
      </c>
      <c r="BS4" s="66" t="s">
        <v>9</v>
      </c>
      <c r="BT4" s="73"/>
      <c r="BU4" s="73"/>
      <c r="BV4" s="73"/>
      <c r="BW4" s="73"/>
      <c r="BX4" s="73"/>
      <c r="BY4" s="73"/>
      <c r="BZ4" s="63" t="s">
        <v>19</v>
      </c>
      <c r="CA4" s="63" t="s">
        <v>1</v>
      </c>
      <c r="CB4" s="63" t="s">
        <v>2</v>
      </c>
      <c r="CC4" s="63" t="s">
        <v>3</v>
      </c>
      <c r="CD4" s="63" t="s">
        <v>4</v>
      </c>
      <c r="CE4" s="63" t="s">
        <v>5</v>
      </c>
      <c r="CF4" s="63" t="s">
        <v>6</v>
      </c>
      <c r="CG4" s="63" t="s">
        <v>7</v>
      </c>
      <c r="CH4" s="63" t="s">
        <v>8</v>
      </c>
      <c r="CI4" s="64" t="s">
        <v>9</v>
      </c>
      <c r="CJ4" s="73"/>
      <c r="CK4" s="74"/>
      <c r="CL4" s="74"/>
      <c r="CM4" s="74"/>
      <c r="CN4" s="74"/>
      <c r="CO4" s="74"/>
      <c r="CP4" s="74"/>
      <c r="CQ4" s="74"/>
      <c r="CR4" s="74"/>
      <c r="CS4" s="74"/>
    </row>
    <row r="5" spans="2:97" ht="21" customHeight="1" x14ac:dyDescent="0.25">
      <c r="B5" s="58"/>
      <c r="C5" s="60"/>
      <c r="D5" s="60"/>
      <c r="E5" s="60"/>
      <c r="F5" s="60"/>
      <c r="G5" s="60"/>
      <c r="H5" s="60"/>
      <c r="I5" s="60"/>
      <c r="J5" s="60"/>
      <c r="K5" s="60"/>
      <c r="L5" s="73"/>
      <c r="M5" s="73"/>
      <c r="N5" s="73"/>
      <c r="O5" s="73"/>
      <c r="P5" s="58"/>
      <c r="Q5" s="60"/>
      <c r="R5" s="60"/>
      <c r="S5" s="60"/>
      <c r="T5" s="60"/>
      <c r="U5" s="60"/>
      <c r="V5" s="60"/>
      <c r="W5" s="60"/>
      <c r="X5" s="60"/>
      <c r="Y5" s="60"/>
      <c r="Z5" s="58"/>
      <c r="AA5" s="73"/>
      <c r="AB5" s="52"/>
      <c r="AC5" s="59"/>
      <c r="AD5" s="59"/>
      <c r="AE5" s="59"/>
      <c r="AF5" s="59"/>
      <c r="AG5" s="59"/>
      <c r="AH5" s="59"/>
      <c r="AI5" s="59"/>
      <c r="AJ5" s="59"/>
      <c r="AK5" s="59"/>
      <c r="AL5" s="55"/>
      <c r="AM5" s="52"/>
      <c r="AN5" s="59"/>
      <c r="AO5" s="59"/>
      <c r="AP5" s="59"/>
      <c r="AQ5" s="59"/>
      <c r="AR5" s="59"/>
      <c r="AS5" s="59"/>
      <c r="AT5" s="59"/>
      <c r="AU5" s="59"/>
      <c r="AV5" s="59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3"/>
      <c r="BU5" s="73"/>
      <c r="BV5" s="73"/>
      <c r="BW5" s="73"/>
      <c r="BX5" s="73"/>
      <c r="BY5" s="73"/>
      <c r="BZ5" s="58"/>
      <c r="CA5" s="60"/>
      <c r="CB5" s="60"/>
      <c r="CC5" s="60"/>
      <c r="CD5" s="60"/>
      <c r="CE5" s="60"/>
      <c r="CF5" s="60"/>
      <c r="CG5" s="60"/>
      <c r="CH5" s="60"/>
      <c r="CI5" s="60"/>
      <c r="CJ5" s="73"/>
      <c r="CK5" s="74"/>
      <c r="CL5" s="74"/>
      <c r="CM5" s="74"/>
      <c r="CN5" s="74"/>
      <c r="CO5" s="74"/>
      <c r="CP5" s="74"/>
      <c r="CQ5" s="74"/>
      <c r="CR5" s="74"/>
      <c r="CS5" s="74"/>
    </row>
    <row r="6" spans="2:97" ht="21" customHeight="1" x14ac:dyDescent="0.25">
      <c r="B6" s="67" t="s">
        <v>10</v>
      </c>
      <c r="C6" s="67" t="str">
        <f>VLOOKUP(CR6,$BZ$6:$CI$25,2)</f>
        <v>Juventus</v>
      </c>
      <c r="D6" s="67">
        <f>VLOOKUP(CR6,$BZ$6:$CI$25,3)</f>
        <v>13</v>
      </c>
      <c r="E6" s="67">
        <f>VLOOKUP(CR6,$BZ$6:$CI$25,4)</f>
        <v>10</v>
      </c>
      <c r="F6" s="67">
        <f>D6-E6-G6</f>
        <v>2</v>
      </c>
      <c r="G6" s="67">
        <f>VLOOKUP(CR6,$BZ$6:$CI$25,6)</f>
        <v>1</v>
      </c>
      <c r="H6" s="67">
        <f>VLOOKUP(CR6,$BZ$6:$CI$25,7)</f>
        <v>42</v>
      </c>
      <c r="I6" s="67">
        <f>VLOOKUP(CR6,$BZ$6:$CI$25,8)</f>
        <v>12</v>
      </c>
      <c r="J6" s="67">
        <f>H6-I6</f>
        <v>30</v>
      </c>
      <c r="K6" s="67">
        <f>E6*3+F6</f>
        <v>32</v>
      </c>
      <c r="L6" s="73"/>
      <c r="M6" s="73"/>
      <c r="N6" s="73"/>
      <c r="O6" s="73"/>
      <c r="P6" s="62">
        <f>Classificação!Y10</f>
        <v>1</v>
      </c>
      <c r="Q6" s="62" t="str">
        <f>Classificação!P10</f>
        <v>Internazionale</v>
      </c>
      <c r="R6" s="62">
        <f>Classificação!Q10</f>
        <v>10</v>
      </c>
      <c r="S6" s="62">
        <f>Classificação!R10</f>
        <v>5</v>
      </c>
      <c r="T6" s="62">
        <f>Classificação!S10</f>
        <v>2</v>
      </c>
      <c r="U6" s="62">
        <f>Classificação!T10</f>
        <v>3</v>
      </c>
      <c r="V6" s="62">
        <f>Classificação!U10</f>
        <v>15</v>
      </c>
      <c r="W6" s="62">
        <f>Classificação!V10</f>
        <v>11</v>
      </c>
      <c r="X6" s="62">
        <f>Classificação!W10</f>
        <v>4</v>
      </c>
      <c r="Y6" s="62">
        <f>Classificação!X10</f>
        <v>17</v>
      </c>
      <c r="Z6" s="58">
        <v>321060261712</v>
      </c>
      <c r="AA6" s="58"/>
      <c r="AB6" s="68">
        <v>1</v>
      </c>
      <c r="AC6" s="69" t="str">
        <f>IF(ISERROR(VLOOKUP(AB6,$AB$30:$AK$37,2,FALSE)),0,(VLOOKUP(AB6,$AB$30:$AK$37,2,FALSE)))</f>
        <v>Internazionale</v>
      </c>
      <c r="AD6" s="69">
        <f>IF(ISERROR(VLOOKUP(AB6,$AB$30:$AK$37,3,FALSE)),0,(VLOOKUP(AB6,$AB$30:$AK$37,3,FALSE)))</f>
        <v>1</v>
      </c>
      <c r="AE6" s="69">
        <f>IF(ISERROR(VLOOKUP(AB6,$AB$30:$AK$37,4,FALSE)),0,(VLOOKUP(AB6,$AB$30:$AK$37,4,FALSE)))</f>
        <v>0</v>
      </c>
      <c r="AF6" s="69">
        <f>AD6-AE6-AG6</f>
        <v>0</v>
      </c>
      <c r="AG6" s="69">
        <f>IF(ISERROR(VLOOKUP(AB6,$AB$30:$AK$37,6,FALSE)),0,(VLOOKUP(AB6,$AB$30:$AK$37,6,FALSE)))</f>
        <v>1</v>
      </c>
      <c r="AH6" s="69">
        <f>IF(ISERROR(VLOOKUP(AB6,$AB$30:$AK$37,7,FALSE)),0,(VLOOKUP(AB6,$AB$30:$AK$37,7,FALSE)))</f>
        <v>0</v>
      </c>
      <c r="AI6" s="69">
        <f>IF(ISERROR(VLOOKUP(AB6,$AB$30:$AK$37,8,FALSE)),0,(VLOOKUP(AB6,$AB$30:$AK$37,8,FALSE)))</f>
        <v>3</v>
      </c>
      <c r="AJ6" s="69">
        <f>AH6-AI6</f>
        <v>-3</v>
      </c>
      <c r="AK6" s="69">
        <f>AE6*3+AF6</f>
        <v>0</v>
      </c>
      <c r="AL6" s="69"/>
      <c r="AM6" s="68">
        <v>1</v>
      </c>
      <c r="AN6" s="69">
        <f>IF(ISERROR(VLOOKUP(AM6,$AM$30:$AO$37,2,FALSE)),0,(VLOOKUP(AM6,$AM$30:$AO$37,2,FALSE)))</f>
        <v>0</v>
      </c>
      <c r="AO6" s="69">
        <f>IF(ISERROR(VLOOKUP(AM6,$AM$30:$AO$37,3,FALSE)),0,(VLOOKUP(AM6,$AM$30:$AO$37,3,FALSE)))</f>
        <v>0</v>
      </c>
      <c r="AP6" s="69">
        <f>IF(ISERROR(VLOOKUP(AM6,$AM$30:$AP$37,4,FALSE)),0,(VLOOKUP(AM6,$AM$30:$AP$37,4,FALSE)))</f>
        <v>0</v>
      </c>
      <c r="AQ6" s="69">
        <f>AO6-AP6-AR6</f>
        <v>0</v>
      </c>
      <c r="AR6" s="69">
        <f>IF(ISERROR(VLOOKUP(AM6,$AM$30:$AR$37,6,FALSE)),0,(VLOOKUP(AM6,$AM$30:$AR$37,6,FALSE)))</f>
        <v>0</v>
      </c>
      <c r="AS6" s="69">
        <f>IF(ISERROR(VLOOKUP(AM6,$AM$30:$AS$37,7,FALSE)),0,(VLOOKUP(AM6,$AM$30:$AS$37,7,FALSE)))</f>
        <v>0</v>
      </c>
      <c r="AT6" s="69">
        <f>IF(ISERROR(VLOOKUP(AM6,$AM$30:$AT$37,8,FALSE)),0,(VLOOKUP(AM6,$AM$30:$AT$37,8,FALSE)))</f>
        <v>0</v>
      </c>
      <c r="AU6" s="69">
        <f>AS6-AT6</f>
        <v>0</v>
      </c>
      <c r="AV6" s="69">
        <f>AP6*3+AQ6</f>
        <v>0</v>
      </c>
      <c r="AW6" s="69"/>
      <c r="AX6" s="68">
        <v>1</v>
      </c>
      <c r="AY6" s="69">
        <f>IF(ISERROR(VLOOKUP(AX6,$AX$29:$AZ$32,2,FALSE)),0,(VLOOKUP(AX6,$AX$29:$AZ$32,2,FALSE)))</f>
        <v>0</v>
      </c>
      <c r="AZ6" s="69">
        <f>IF(ISERROR(VLOOKUP(AX6,$AX$29:$BA$32,3,FALSE)),0,(VLOOKUP(AX6,$AX$29:$BA$32,3,FALSE)))</f>
        <v>0</v>
      </c>
      <c r="BA6" s="69">
        <f>IF(ISERROR(VLOOKUP(AX6,$AX$29:$BA$32,4,FALSE)),0,(VLOOKUP(AX6,$AX$29:$BA$32,4,FALSE)))</f>
        <v>0</v>
      </c>
      <c r="BB6" s="69">
        <f>AZ6-BA6-BC6</f>
        <v>0</v>
      </c>
      <c r="BC6" s="69">
        <f>IF(ISERROR(VLOOKUP(AX6,$AX$29:$BC$32,6,FALSE)),0,(VLOOKUP(AX6,$AX$29:$BC$32,6,FALSE)))</f>
        <v>0</v>
      </c>
      <c r="BD6" s="69">
        <f>IF(ISERROR(VLOOKUP(AX6,$AX$29:$BD$32,7,FALSE)),0,(VLOOKUP(AX6,$AX$29:$BD$32,7,FALSE)))</f>
        <v>0</v>
      </c>
      <c r="BE6" s="69">
        <f>IF(ISERROR(VLOOKUP(AX6,$AX$29:$BE$32,8,FALSE)),0,(VLOOKUP(AX6,$AX$29:$BE$32,8,FALSE)))</f>
        <v>0</v>
      </c>
      <c r="BF6" s="69">
        <f>BD6-BE6</f>
        <v>0</v>
      </c>
      <c r="BG6" s="69">
        <f>BA6*3+BB6</f>
        <v>0</v>
      </c>
      <c r="BH6" s="58"/>
      <c r="BI6" s="58"/>
      <c r="BJ6" s="68">
        <v>1</v>
      </c>
      <c r="BK6" s="69">
        <f>IF(ISERROR(VLOOKUP(BJ6,$BJ$29:$BL$32,2,FALSE)),0,(VLOOKUP(BJ6,$BJ$29:$BL$32,2,FALSE)))</f>
        <v>0</v>
      </c>
      <c r="BL6" s="69">
        <f>IF(ISERROR(VLOOKUP(BJ6,$BJ$29:$BM$32,3,FALSE)),0,(VLOOKUP(BJ6,$BJ$29:$BM$32,3,FALSE)))</f>
        <v>0</v>
      </c>
      <c r="BM6" s="69">
        <f>IF(ISERROR(VLOOKUP(BJ6,$BJ$29:$BM$32,4,FALSE)),0,(VLOOKUP(BJ6,$BJ$29:$BM$32,4,FALSE)))</f>
        <v>0</v>
      </c>
      <c r="BN6" s="69">
        <f>BL6-BM6-BO6</f>
        <v>0</v>
      </c>
      <c r="BO6" s="69">
        <f>IF(ISERROR(VLOOKUP(BJ6,$BJ$29:$BO$32,6,FALSE)),0,(VLOOKUP(BJ6,$BJ$29:$BO$32,6,FALSE)))</f>
        <v>0</v>
      </c>
      <c r="BP6" s="69">
        <f>IF(ISERROR(VLOOKUP(BJ6,$BJ$29:$BP$32,7,FALSE)),0,(VLOOKUP(BJ6,$BJ$29:$BP$32,7,FALSE)))</f>
        <v>0</v>
      </c>
      <c r="BQ6" s="69">
        <f>IF(ISERROR(VLOOKUP(BJ6,$BJ$29:$BQ$32,8,FALSE)),0,(VLOOKUP(BJ6,$BJ$29:$BQ$32,8,FALSE)))</f>
        <v>0</v>
      </c>
      <c r="BR6" s="69">
        <f>BP6-BQ6</f>
        <v>0</v>
      </c>
      <c r="BS6" s="69">
        <f>BM6*3+BN6</f>
        <v>0</v>
      </c>
      <c r="BT6" s="58"/>
      <c r="BU6" s="58"/>
      <c r="BV6" s="58"/>
      <c r="BW6" s="58"/>
      <c r="BX6" s="58"/>
      <c r="BY6" s="73"/>
      <c r="BZ6" s="62">
        <v>1</v>
      </c>
      <c r="CA6" s="62" t="str">
        <f>Q6</f>
        <v>Internazionale</v>
      </c>
      <c r="CB6" s="62">
        <f>R6+AO6+AZ6+BL6+AD6</f>
        <v>11</v>
      </c>
      <c r="CC6" s="62">
        <f t="shared" ref="CC6:CC25" si="0">S6+AP6+BA6+BM6+AE6</f>
        <v>5</v>
      </c>
      <c r="CD6" s="62">
        <f t="shared" ref="CD6:CD25" si="1">T6+AQ6+BB6+BN6+AF6</f>
        <v>2</v>
      </c>
      <c r="CE6" s="62">
        <f t="shared" ref="CE6:CE25" si="2">U6+AR6+BC6+BO6+AG6</f>
        <v>4</v>
      </c>
      <c r="CF6" s="62">
        <f t="shared" ref="CF6:CF25" si="3">V6+AS6+BD6+BP6+AH6</f>
        <v>15</v>
      </c>
      <c r="CG6" s="62">
        <f t="shared" ref="CG6:CG25" si="4">W6+AT6+BE6+BQ6+AI6</f>
        <v>14</v>
      </c>
      <c r="CH6" s="62">
        <f t="shared" ref="CH6:CH25" si="5">X6+AU6+BF6+BR6+AJ6</f>
        <v>1</v>
      </c>
      <c r="CI6" s="62">
        <f t="shared" ref="CI6:CI25" si="6">Y6+AV6+BG6+BS6+AK6</f>
        <v>17</v>
      </c>
      <c r="CJ6" s="58"/>
      <c r="CK6" s="72"/>
      <c r="CL6" s="51">
        <f>(10^10)*CI6+(10^8)*CC6+(10^6)*(50+CH6)+(10^4)*CF6+(10^2)*CB6+(13-BZ6)</f>
        <v>170551151112</v>
      </c>
      <c r="CM6" s="52"/>
      <c r="CN6" s="74">
        <v>1</v>
      </c>
      <c r="CO6" s="51">
        <f>LARGE($CL$6:$CL$25,CN6)</f>
        <v>321080421310</v>
      </c>
      <c r="CP6" s="52"/>
      <c r="CQ6" s="74">
        <v>1</v>
      </c>
      <c r="CR6" s="51">
        <f>MATCH(CO6,$CL$6:$CL$25,0)</f>
        <v>3</v>
      </c>
      <c r="CS6" s="74"/>
    </row>
    <row r="7" spans="2:97" ht="21" customHeight="1" x14ac:dyDescent="0.25">
      <c r="B7" s="81" t="s">
        <v>11</v>
      </c>
      <c r="C7" s="81" t="str">
        <f>VLOOKUP(CR7,$BZ$6:$CI$25,2)</f>
        <v>PSG</v>
      </c>
      <c r="D7" s="81">
        <f>VLOOKUP(CR7,$BZ$6:$CI$25,3)</f>
        <v>14</v>
      </c>
      <c r="E7" s="81">
        <f>VLOOKUP(CR7,$BZ$6:$CI$25,4)</f>
        <v>9</v>
      </c>
      <c r="F7" s="81">
        <f t="shared" ref="F7:F23" si="7">D7-E7-G7</f>
        <v>1</v>
      </c>
      <c r="G7" s="81">
        <f>VLOOKUP(CR7,$BZ$6:$CI$25,6)</f>
        <v>4</v>
      </c>
      <c r="H7" s="81">
        <f>VLOOKUP(CR7,$BZ$6:$CI$25,7)</f>
        <v>46</v>
      </c>
      <c r="I7" s="81">
        <f>VLOOKUP(CR7,$BZ$6:$CI$25,8)</f>
        <v>20</v>
      </c>
      <c r="J7" s="81">
        <f t="shared" ref="J7:J23" si="8">H7-I7</f>
        <v>26</v>
      </c>
      <c r="K7" s="81">
        <f t="shared" ref="K7:K23" si="9">E7*3+F7</f>
        <v>28</v>
      </c>
      <c r="L7" s="73"/>
      <c r="M7" s="73"/>
      <c r="N7" s="73"/>
      <c r="O7" s="73"/>
      <c r="P7" s="62">
        <f>Classificação!Y11</f>
        <v>2</v>
      </c>
      <c r="Q7" s="62" t="str">
        <f>Classificação!P11</f>
        <v>Atl. De Madrid</v>
      </c>
      <c r="R7" s="62">
        <f>Classificação!Q11</f>
        <v>10</v>
      </c>
      <c r="S7" s="62">
        <f>Classificação!R11</f>
        <v>3</v>
      </c>
      <c r="T7" s="62">
        <f>Classificação!S11</f>
        <v>2</v>
      </c>
      <c r="U7" s="62">
        <f>Classificação!T11</f>
        <v>5</v>
      </c>
      <c r="V7" s="62">
        <f>Classificação!U11</f>
        <v>11</v>
      </c>
      <c r="W7" s="62">
        <f>Classificação!V11</f>
        <v>32</v>
      </c>
      <c r="X7" s="62">
        <f>Classificação!W11</f>
        <v>-21</v>
      </c>
      <c r="Y7" s="62">
        <f>Classificação!X11</f>
        <v>11</v>
      </c>
      <c r="Z7" s="58">
        <v>220548161711</v>
      </c>
      <c r="AA7" s="58"/>
      <c r="AB7" s="68">
        <v>2</v>
      </c>
      <c r="AC7" s="69">
        <f t="shared" ref="AC7:AC25" si="10">IF(ISERROR(VLOOKUP(AB7,$AB$30:$AK$37,2,FALSE)),0,(VLOOKUP(AB7,$AB$30:$AK$37,2,FALSE)))</f>
        <v>0</v>
      </c>
      <c r="AD7" s="69">
        <f t="shared" ref="AD7:AD25" si="11">IF(ISERROR(VLOOKUP(AB7,$AB$30:$AK$37,3,FALSE)),0,(VLOOKUP(AB7,$AB$30:$AK$37,3,FALSE)))</f>
        <v>0</v>
      </c>
      <c r="AE7" s="69">
        <f t="shared" ref="AE7:AE25" si="12">IF(ISERROR(VLOOKUP(AB7,$AB$30:$AK$37,4,FALSE)),0,(VLOOKUP(AB7,$AB$30:$AK$37,4,FALSE)))</f>
        <v>0</v>
      </c>
      <c r="AF7" s="69">
        <f t="shared" ref="AF7:AF23" si="13">AD7-AE7-AG7</f>
        <v>0</v>
      </c>
      <c r="AG7" s="69">
        <f t="shared" ref="AG7:AG25" si="14">IF(ISERROR(VLOOKUP(AB7,$AB$30:$AK$37,6,FALSE)),0,(VLOOKUP(AB7,$AB$30:$AK$37,6,FALSE)))</f>
        <v>0</v>
      </c>
      <c r="AH7" s="69">
        <f t="shared" ref="AH7:AH25" si="15">IF(ISERROR(VLOOKUP(AB7,$AB$30:$AK$37,7,FALSE)),0,(VLOOKUP(AB7,$AB$30:$AK$37,7,FALSE)))</f>
        <v>0</v>
      </c>
      <c r="AI7" s="69">
        <f t="shared" ref="AI7:AI25" si="16">IF(ISERROR(VLOOKUP(AB7,$AB$30:$AK$37,8,FALSE)),0,(VLOOKUP(AB7,$AB$30:$AK$37,8,FALSE)))</f>
        <v>0</v>
      </c>
      <c r="AJ7" s="69">
        <f t="shared" ref="AJ7:AJ23" si="17">AH7-AI7</f>
        <v>0</v>
      </c>
      <c r="AK7" s="69">
        <f t="shared" ref="AK7:AK23" si="18">AE7*3+AF7</f>
        <v>0</v>
      </c>
      <c r="AL7" s="69"/>
      <c r="AM7" s="68">
        <v>2</v>
      </c>
      <c r="AN7" s="69">
        <f t="shared" ref="AN7:AN23" si="19">IF(ISERROR(VLOOKUP(AM7,$AM$30:$AO$37,2,FALSE)),0,(VLOOKUP(AM7,$AM$30:$AO$37,2,FALSE)))</f>
        <v>0</v>
      </c>
      <c r="AO7" s="69">
        <f t="shared" ref="AO7:AO23" si="20">IF(ISERROR(VLOOKUP(AM7,$AM$30:$AO$37,3,FALSE)),0,(VLOOKUP(AM7,$AM$30:$AO$37,3,FALSE)))</f>
        <v>0</v>
      </c>
      <c r="AP7" s="69">
        <f t="shared" ref="AP7:AP23" si="21">IF(ISERROR(VLOOKUP(AM7,$AM$30:$AP$37,4,FALSE)),0,(VLOOKUP(AM7,$AM$30:$AP$37,4,FALSE)))</f>
        <v>0</v>
      </c>
      <c r="AQ7" s="69">
        <f t="shared" ref="AQ7:AQ23" si="22">AO7-AP7-AR7</f>
        <v>0</v>
      </c>
      <c r="AR7" s="69">
        <f t="shared" ref="AR7:AR23" si="23">IF(ISERROR(VLOOKUP(AM7,$AM$30:$AR$37,6,FALSE)),0,(VLOOKUP(AM7,$AM$30:$AR$37,6,FALSE)))</f>
        <v>0</v>
      </c>
      <c r="AS7" s="69">
        <f t="shared" ref="AS7:AS23" si="24">IF(ISERROR(VLOOKUP(AM7,$AM$30:$AS$37,7,FALSE)),0,(VLOOKUP(AM7,$AM$30:$AS$37,7,FALSE)))</f>
        <v>0</v>
      </c>
      <c r="AT7" s="69">
        <f t="shared" ref="AT7:AT23" si="25">IF(ISERROR(VLOOKUP(AM7,$AM$30:$AT$37,8,FALSE)),0,(VLOOKUP(AM7,$AM$30:$AT$37,8,FALSE)))</f>
        <v>0</v>
      </c>
      <c r="AU7" s="69">
        <f t="shared" ref="AU7:AU23" si="26">AS7-AT7</f>
        <v>0</v>
      </c>
      <c r="AV7" s="69">
        <f t="shared" ref="AV7:AV23" si="27">AP7*3+AQ7</f>
        <v>0</v>
      </c>
      <c r="AW7" s="69"/>
      <c r="AX7" s="68">
        <v>2</v>
      </c>
      <c r="AY7" s="69">
        <f t="shared" ref="AY7:AY23" si="28">IF(ISERROR(VLOOKUP(AX7,$AX$29:$AZ$32,2,FALSE)),0,(VLOOKUP(AX7,$AX$29:$AZ$32,2,FALSE)))</f>
        <v>0</v>
      </c>
      <c r="AZ7" s="69">
        <f t="shared" ref="AZ7:AZ23" si="29">IF(ISERROR(VLOOKUP(AX7,$AX$29:$BA$32,3,FALSE)),0,(VLOOKUP(AX7,$AX$29:$BA$32,3,FALSE)))</f>
        <v>0</v>
      </c>
      <c r="BA7" s="69">
        <f t="shared" ref="BA7:BA23" si="30">IF(ISERROR(VLOOKUP(AX7,$AX$29:$BA$32,4,FALSE)),0,(VLOOKUP(AX7,$AX$29:$BA$32,4,FALSE)))</f>
        <v>0</v>
      </c>
      <c r="BB7" s="69">
        <f t="shared" ref="BB7:BB23" si="31">AZ7-BA7-BC7</f>
        <v>0</v>
      </c>
      <c r="BC7" s="69">
        <f t="shared" ref="BC7:BC23" si="32">IF(ISERROR(VLOOKUP(AX7,$AX$29:$BC$32,6,FALSE)),0,(VLOOKUP(AX7,$AX$29:$BC$32,6,FALSE)))</f>
        <v>0</v>
      </c>
      <c r="BD7" s="69">
        <f t="shared" ref="BD7:BD23" si="33">IF(ISERROR(VLOOKUP(AX7,$AX$29:$BD$32,7,FALSE)),0,(VLOOKUP(AX7,$AX$29:$BD$32,7,FALSE)))</f>
        <v>0</v>
      </c>
      <c r="BE7" s="69">
        <f t="shared" ref="BE7:BE23" si="34">IF(ISERROR(VLOOKUP(AX7,$AX$29:$BE$32,8,FALSE)),0,(VLOOKUP(AX7,$AX$29:$BE$32,8,FALSE)))</f>
        <v>0</v>
      </c>
      <c r="BF7" s="69">
        <f t="shared" ref="BF7:BF23" si="35">BD7-BE7</f>
        <v>0</v>
      </c>
      <c r="BG7" s="69">
        <f t="shared" ref="BG7:BG23" si="36">BA7*3+BB7</f>
        <v>0</v>
      </c>
      <c r="BH7" s="58"/>
      <c r="BI7" s="58"/>
      <c r="BJ7" s="68">
        <v>2</v>
      </c>
      <c r="BK7" s="69">
        <f t="shared" ref="BK7:BK23" si="37">IF(ISERROR(VLOOKUP(BJ7,$BJ$29:$BL$32,2,FALSE)),0,(VLOOKUP(BJ7,$BJ$29:$BL$32,2,FALSE)))</f>
        <v>0</v>
      </c>
      <c r="BL7" s="69">
        <f t="shared" ref="BL7:BL23" si="38">IF(ISERROR(VLOOKUP(BJ7,$BJ$29:$BM$32,3,FALSE)),0,(VLOOKUP(BJ7,$BJ$29:$BM$32,3,FALSE)))</f>
        <v>0</v>
      </c>
      <c r="BM7" s="69">
        <f t="shared" ref="BM7:BM23" si="39">IF(ISERROR(VLOOKUP(BJ7,$BJ$29:$BM$32,4,FALSE)),0,(VLOOKUP(BJ7,$BJ$29:$BM$32,4,FALSE)))</f>
        <v>0</v>
      </c>
      <c r="BN7" s="69">
        <f t="shared" ref="BN7:BN23" si="40">BL7-BM7-BO7</f>
        <v>0</v>
      </c>
      <c r="BO7" s="69">
        <f t="shared" ref="BO7:BO23" si="41">IF(ISERROR(VLOOKUP(BJ7,$BJ$29:$BO$32,6,FALSE)),0,(VLOOKUP(BJ7,$BJ$29:$BO$32,6,FALSE)))</f>
        <v>0</v>
      </c>
      <c r="BP7" s="69">
        <f t="shared" ref="BP7:BP23" si="42">IF(ISERROR(VLOOKUP(BJ7,$BJ$29:$BP$32,7,FALSE)),0,(VLOOKUP(BJ7,$BJ$29:$BP$32,7,FALSE)))</f>
        <v>0</v>
      </c>
      <c r="BQ7" s="69">
        <f t="shared" ref="BQ7:BQ23" si="43">IF(ISERROR(VLOOKUP(BJ7,$BJ$29:$BQ$32,8,FALSE)),0,(VLOOKUP(BJ7,$BJ$29:$BQ$32,8,FALSE)))</f>
        <v>0</v>
      </c>
      <c r="BR7" s="69">
        <f t="shared" ref="BR7:BR23" si="44">BP7-BQ7</f>
        <v>0</v>
      </c>
      <c r="BS7" s="69">
        <f t="shared" ref="BS7:BS23" si="45">BM7*3+BN7</f>
        <v>0</v>
      </c>
      <c r="BT7" s="58"/>
      <c r="BU7" s="58"/>
      <c r="BV7" s="58"/>
      <c r="BW7" s="58"/>
      <c r="BX7" s="58"/>
      <c r="BY7" s="73"/>
      <c r="BZ7" s="62">
        <v>2</v>
      </c>
      <c r="CA7" s="62" t="str">
        <f t="shared" ref="CA7:CA23" si="46">Q7</f>
        <v>Atl. De Madrid</v>
      </c>
      <c r="CB7" s="62">
        <f t="shared" ref="CB7:CB25" si="47">R7+AO7+AZ7+BL7+AD7</f>
        <v>10</v>
      </c>
      <c r="CC7" s="62">
        <f t="shared" si="0"/>
        <v>3</v>
      </c>
      <c r="CD7" s="62">
        <f t="shared" si="1"/>
        <v>2</v>
      </c>
      <c r="CE7" s="62">
        <f t="shared" si="2"/>
        <v>5</v>
      </c>
      <c r="CF7" s="62">
        <f t="shared" si="3"/>
        <v>11</v>
      </c>
      <c r="CG7" s="62">
        <f t="shared" si="4"/>
        <v>32</v>
      </c>
      <c r="CH7" s="62">
        <f t="shared" si="5"/>
        <v>-21</v>
      </c>
      <c r="CI7" s="62">
        <f t="shared" si="6"/>
        <v>11</v>
      </c>
      <c r="CJ7" s="58"/>
      <c r="CK7" s="72"/>
      <c r="CL7" s="51">
        <f t="shared" ref="CL7:CL23" si="48">(10^10)*CI7+(10^8)*CC7+(10^6)*(50+CH7)+(10^4)*CF7+(10^2)*CB7+(13-BZ7)</f>
        <v>110329111011</v>
      </c>
      <c r="CM7" s="52"/>
      <c r="CN7" s="74">
        <v>2</v>
      </c>
      <c r="CO7" s="51">
        <f t="shared" ref="CO7:CO25" si="49">LARGE($CL$6:$CL$25,CN7)</f>
        <v>280976461399</v>
      </c>
      <c r="CP7" s="52"/>
      <c r="CQ7" s="74">
        <v>2</v>
      </c>
      <c r="CR7" s="51">
        <f t="shared" ref="CR7:CR25" si="50">MATCH(CO7,$CL$6:$CL$25,0)</f>
        <v>14</v>
      </c>
      <c r="CS7" s="74"/>
    </row>
    <row r="8" spans="2:97" ht="21" customHeight="1" x14ac:dyDescent="0.25">
      <c r="B8" s="67" t="s">
        <v>12</v>
      </c>
      <c r="C8" s="67" t="str">
        <f>VLOOKUP(CR8,$BZ$6:$CI$25,2)</f>
        <v>Liverpool</v>
      </c>
      <c r="D8" s="67">
        <f>VLOOKUP(CR8,$BZ$6:$CI$25,3)</f>
        <v>11</v>
      </c>
      <c r="E8" s="67">
        <f>VLOOKUP(CR8,$BZ$6:$CI$25,4)</f>
        <v>9</v>
      </c>
      <c r="F8" s="67">
        <f t="shared" si="7"/>
        <v>1</v>
      </c>
      <c r="G8" s="67">
        <f>VLOOKUP(CR8,$BZ$6:$CI$25,6)</f>
        <v>1</v>
      </c>
      <c r="H8" s="67">
        <f>VLOOKUP(CR8,$BZ$6:$CI$25,7)</f>
        <v>20</v>
      </c>
      <c r="I8" s="67">
        <f>VLOOKUP(CR8,$BZ$6:$CI$25,8)</f>
        <v>8</v>
      </c>
      <c r="J8" s="67">
        <f t="shared" si="8"/>
        <v>12</v>
      </c>
      <c r="K8" s="67">
        <f t="shared" si="9"/>
        <v>28</v>
      </c>
      <c r="L8" s="73"/>
      <c r="M8" s="73"/>
      <c r="N8" s="73"/>
      <c r="O8" s="73"/>
      <c r="P8" s="62">
        <f>Classificação!Y12</f>
        <v>3</v>
      </c>
      <c r="Q8" s="62" t="str">
        <f>Classificação!P12</f>
        <v>Juventus</v>
      </c>
      <c r="R8" s="62">
        <f>Classificação!Q12</f>
        <v>10</v>
      </c>
      <c r="S8" s="62">
        <f>Classificação!R12</f>
        <v>8</v>
      </c>
      <c r="T8" s="62">
        <f>Classificação!S12</f>
        <v>1</v>
      </c>
      <c r="U8" s="62">
        <f>Classificação!T12</f>
        <v>1</v>
      </c>
      <c r="V8" s="62">
        <f>Classificação!U12</f>
        <v>33</v>
      </c>
      <c r="W8" s="62">
        <f>Classificação!V12</f>
        <v>9</v>
      </c>
      <c r="X8" s="62">
        <f>Classificação!W12</f>
        <v>24</v>
      </c>
      <c r="Y8" s="62">
        <f>Classificação!X12</f>
        <v>25</v>
      </c>
      <c r="Z8" s="58">
        <v>200545131710</v>
      </c>
      <c r="AA8" s="58"/>
      <c r="AB8" s="68">
        <v>3</v>
      </c>
      <c r="AC8" s="69">
        <f t="shared" si="10"/>
        <v>0</v>
      </c>
      <c r="AD8" s="69">
        <f t="shared" si="11"/>
        <v>0</v>
      </c>
      <c r="AE8" s="69">
        <f t="shared" si="12"/>
        <v>0</v>
      </c>
      <c r="AF8" s="69">
        <f t="shared" si="13"/>
        <v>0</v>
      </c>
      <c r="AG8" s="69">
        <f t="shared" si="14"/>
        <v>0</v>
      </c>
      <c r="AH8" s="69">
        <f t="shared" si="15"/>
        <v>0</v>
      </c>
      <c r="AI8" s="69">
        <f t="shared" si="16"/>
        <v>0</v>
      </c>
      <c r="AJ8" s="69">
        <f t="shared" si="17"/>
        <v>0</v>
      </c>
      <c r="AK8" s="69">
        <f t="shared" si="18"/>
        <v>0</v>
      </c>
      <c r="AL8" s="69"/>
      <c r="AM8" s="68">
        <v>3</v>
      </c>
      <c r="AN8" s="69" t="str">
        <f t="shared" si="19"/>
        <v>Juventus</v>
      </c>
      <c r="AO8" s="69">
        <f t="shared" si="20"/>
        <v>1</v>
      </c>
      <c r="AP8" s="69">
        <f t="shared" si="21"/>
        <v>1</v>
      </c>
      <c r="AQ8" s="69">
        <f t="shared" si="22"/>
        <v>0</v>
      </c>
      <c r="AR8" s="69">
        <f t="shared" si="23"/>
        <v>0</v>
      </c>
      <c r="AS8" s="69">
        <f t="shared" si="24"/>
        <v>3</v>
      </c>
      <c r="AT8" s="69">
        <f t="shared" si="25"/>
        <v>1</v>
      </c>
      <c r="AU8" s="69">
        <f t="shared" si="26"/>
        <v>2</v>
      </c>
      <c r="AV8" s="69">
        <f t="shared" si="27"/>
        <v>3</v>
      </c>
      <c r="AW8" s="69"/>
      <c r="AX8" s="68">
        <v>3</v>
      </c>
      <c r="AY8" s="69" t="str">
        <f t="shared" si="28"/>
        <v>Juventus</v>
      </c>
      <c r="AZ8" s="69">
        <f t="shared" si="29"/>
        <v>1</v>
      </c>
      <c r="BA8" s="69">
        <f t="shared" si="30"/>
        <v>1</v>
      </c>
      <c r="BB8" s="69">
        <f t="shared" si="31"/>
        <v>0</v>
      </c>
      <c r="BC8" s="69">
        <f t="shared" si="32"/>
        <v>0</v>
      </c>
      <c r="BD8" s="69">
        <f t="shared" si="33"/>
        <v>5</v>
      </c>
      <c r="BE8" s="69">
        <f t="shared" si="34"/>
        <v>1</v>
      </c>
      <c r="BF8" s="69">
        <f t="shared" si="35"/>
        <v>4</v>
      </c>
      <c r="BG8" s="69">
        <f t="shared" si="36"/>
        <v>3</v>
      </c>
      <c r="BH8" s="58"/>
      <c r="BI8" s="58"/>
      <c r="BJ8" s="68">
        <v>3</v>
      </c>
      <c r="BK8" s="69" t="str">
        <f t="shared" si="37"/>
        <v>Juventus</v>
      </c>
      <c r="BL8" s="69">
        <f t="shared" si="38"/>
        <v>1</v>
      </c>
      <c r="BM8" s="69">
        <f t="shared" si="39"/>
        <v>0</v>
      </c>
      <c r="BN8" s="69">
        <f t="shared" si="40"/>
        <v>1</v>
      </c>
      <c r="BO8" s="69">
        <f t="shared" si="41"/>
        <v>0</v>
      </c>
      <c r="BP8" s="69">
        <f t="shared" si="42"/>
        <v>1</v>
      </c>
      <c r="BQ8" s="69">
        <f t="shared" si="43"/>
        <v>1</v>
      </c>
      <c r="BR8" s="69">
        <f t="shared" si="44"/>
        <v>0</v>
      </c>
      <c r="BS8" s="69">
        <f t="shared" si="45"/>
        <v>1</v>
      </c>
      <c r="BT8" s="58"/>
      <c r="BU8" s="58"/>
      <c r="BV8" s="58"/>
      <c r="BW8" s="58"/>
      <c r="BX8" s="58"/>
      <c r="BY8" s="73"/>
      <c r="BZ8" s="62">
        <v>3</v>
      </c>
      <c r="CA8" s="62" t="str">
        <f t="shared" si="46"/>
        <v>Juventus</v>
      </c>
      <c r="CB8" s="62">
        <f t="shared" si="47"/>
        <v>13</v>
      </c>
      <c r="CC8" s="62">
        <f t="shared" si="0"/>
        <v>10</v>
      </c>
      <c r="CD8" s="62">
        <f t="shared" si="1"/>
        <v>2</v>
      </c>
      <c r="CE8" s="62">
        <f t="shared" si="2"/>
        <v>1</v>
      </c>
      <c r="CF8" s="62">
        <f t="shared" si="3"/>
        <v>42</v>
      </c>
      <c r="CG8" s="62">
        <f t="shared" si="4"/>
        <v>12</v>
      </c>
      <c r="CH8" s="62">
        <f t="shared" si="5"/>
        <v>30</v>
      </c>
      <c r="CI8" s="62">
        <f t="shared" si="6"/>
        <v>32</v>
      </c>
      <c r="CJ8" s="58"/>
      <c r="CK8" s="72"/>
      <c r="CL8" s="51">
        <f t="shared" si="48"/>
        <v>321080421310</v>
      </c>
      <c r="CM8" s="52"/>
      <c r="CN8" s="74">
        <v>3</v>
      </c>
      <c r="CO8" s="51">
        <f t="shared" si="49"/>
        <v>280962201096</v>
      </c>
      <c r="CP8" s="52"/>
      <c r="CQ8" s="74">
        <v>3</v>
      </c>
      <c r="CR8" s="51">
        <f t="shared" si="50"/>
        <v>17</v>
      </c>
      <c r="CS8" s="74"/>
    </row>
    <row r="9" spans="2:97" ht="21" customHeight="1" x14ac:dyDescent="0.25">
      <c r="B9" s="81" t="s">
        <v>13</v>
      </c>
      <c r="C9" s="81" t="str">
        <f t="shared" ref="C7:C25" si="51">VLOOKUP(CR9,$BZ$6:$CI$23,2)</f>
        <v>B. München</v>
      </c>
      <c r="D9" s="81">
        <f>VLOOKUP(CR9,$BZ$6:$CI$25,3)</f>
        <v>13</v>
      </c>
      <c r="E9" s="81">
        <f>VLOOKUP(CR9,$BZ$6:$CI$25,4)</f>
        <v>8</v>
      </c>
      <c r="F9" s="81">
        <f t="shared" si="7"/>
        <v>4</v>
      </c>
      <c r="G9" s="81">
        <f>VLOOKUP(CR9,$BZ$6:$CI$25,6)</f>
        <v>1</v>
      </c>
      <c r="H9" s="81">
        <f>VLOOKUP(CR9,$BZ$6:$CI$25,7)</f>
        <v>28</v>
      </c>
      <c r="I9" s="81">
        <f>VLOOKUP(CR9,$BZ$6:$CI$25,8)</f>
        <v>15</v>
      </c>
      <c r="J9" s="81">
        <f t="shared" si="8"/>
        <v>13</v>
      </c>
      <c r="K9" s="81">
        <f t="shared" si="9"/>
        <v>28</v>
      </c>
      <c r="L9" s="73"/>
      <c r="M9" s="73"/>
      <c r="N9" s="73"/>
      <c r="O9" s="73"/>
      <c r="P9" s="62">
        <f>Classificação!Y13</f>
        <v>4</v>
      </c>
      <c r="Q9" s="62" t="str">
        <f>Classificação!P13</f>
        <v>Arsenal</v>
      </c>
      <c r="R9" s="62">
        <f>Classificação!Q13</f>
        <v>10</v>
      </c>
      <c r="S9" s="62">
        <f>Classificação!R13</f>
        <v>4</v>
      </c>
      <c r="T9" s="62">
        <f>Classificação!S13</f>
        <v>1</v>
      </c>
      <c r="U9" s="62">
        <f>Classificação!T13</f>
        <v>5</v>
      </c>
      <c r="V9" s="62">
        <f>Classificação!U13</f>
        <v>8</v>
      </c>
      <c r="W9" s="62">
        <f>Classificação!V13</f>
        <v>14</v>
      </c>
      <c r="X9" s="62">
        <f>Classificação!W13</f>
        <v>-6</v>
      </c>
      <c r="Y9" s="62">
        <f>Classificação!X13</f>
        <v>13</v>
      </c>
      <c r="Z9" s="58">
        <v>16001709</v>
      </c>
      <c r="AA9" s="58"/>
      <c r="AB9" s="68">
        <v>4</v>
      </c>
      <c r="AC9" s="69" t="str">
        <f t="shared" si="10"/>
        <v>Arsenal</v>
      </c>
      <c r="AD9" s="69">
        <f t="shared" si="11"/>
        <v>1</v>
      </c>
      <c r="AE9" s="69">
        <f t="shared" si="12"/>
        <v>1</v>
      </c>
      <c r="AF9" s="69">
        <f t="shared" si="13"/>
        <v>0</v>
      </c>
      <c r="AG9" s="69">
        <f t="shared" si="14"/>
        <v>0</v>
      </c>
      <c r="AH9" s="69">
        <f t="shared" si="15"/>
        <v>1</v>
      </c>
      <c r="AI9" s="69">
        <f t="shared" si="16"/>
        <v>0</v>
      </c>
      <c r="AJ9" s="69">
        <f t="shared" si="17"/>
        <v>1</v>
      </c>
      <c r="AK9" s="69">
        <f t="shared" si="18"/>
        <v>3</v>
      </c>
      <c r="AL9" s="69"/>
      <c r="AM9" s="68">
        <v>4</v>
      </c>
      <c r="AN9" s="69" t="str">
        <f t="shared" si="19"/>
        <v>Arsenal</v>
      </c>
      <c r="AO9" s="69">
        <f t="shared" si="20"/>
        <v>1</v>
      </c>
      <c r="AP9" s="69">
        <f t="shared" si="21"/>
        <v>0</v>
      </c>
      <c r="AQ9" s="69">
        <f t="shared" si="22"/>
        <v>1</v>
      </c>
      <c r="AR9" s="69">
        <f t="shared" si="23"/>
        <v>0</v>
      </c>
      <c r="AS9" s="69">
        <f t="shared" si="24"/>
        <v>1</v>
      </c>
      <c r="AT9" s="69">
        <f t="shared" si="25"/>
        <v>1</v>
      </c>
      <c r="AU9" s="69">
        <f t="shared" si="26"/>
        <v>0</v>
      </c>
      <c r="AV9" s="69">
        <f t="shared" si="27"/>
        <v>1</v>
      </c>
      <c r="AW9" s="69"/>
      <c r="AX9" s="68">
        <v>4</v>
      </c>
      <c r="AY9" s="69" t="str">
        <f t="shared" si="28"/>
        <v>PSG</v>
      </c>
      <c r="AZ9" s="69">
        <f t="shared" si="29"/>
        <v>1</v>
      </c>
      <c r="BA9" s="69">
        <f t="shared" si="30"/>
        <v>0</v>
      </c>
      <c r="BB9" s="69">
        <f t="shared" si="31"/>
        <v>1</v>
      </c>
      <c r="BC9" s="69">
        <f t="shared" si="32"/>
        <v>0</v>
      </c>
      <c r="BD9" s="69">
        <f t="shared" si="33"/>
        <v>2</v>
      </c>
      <c r="BE9" s="69">
        <f t="shared" si="34"/>
        <v>2</v>
      </c>
      <c r="BF9" s="69">
        <f t="shared" si="35"/>
        <v>0</v>
      </c>
      <c r="BG9" s="69">
        <f t="shared" si="36"/>
        <v>1</v>
      </c>
      <c r="BH9" s="58"/>
      <c r="BI9" s="58"/>
      <c r="BJ9" s="68">
        <v>4</v>
      </c>
      <c r="BK9" s="69" t="str">
        <f t="shared" si="37"/>
        <v>Arsenal</v>
      </c>
      <c r="BL9" s="69">
        <f t="shared" si="38"/>
        <v>1</v>
      </c>
      <c r="BM9" s="69">
        <f t="shared" si="39"/>
        <v>0</v>
      </c>
      <c r="BN9" s="69">
        <f t="shared" si="40"/>
        <v>0</v>
      </c>
      <c r="BO9" s="69">
        <f t="shared" si="41"/>
        <v>1</v>
      </c>
      <c r="BP9" s="69">
        <f t="shared" si="42"/>
        <v>1</v>
      </c>
      <c r="BQ9" s="69">
        <f t="shared" si="43"/>
        <v>4</v>
      </c>
      <c r="BR9" s="69">
        <f t="shared" si="44"/>
        <v>-3</v>
      </c>
      <c r="BS9" s="69">
        <f t="shared" si="45"/>
        <v>0</v>
      </c>
      <c r="BT9" s="58"/>
      <c r="BU9" s="58"/>
      <c r="BV9" s="58"/>
      <c r="BW9" s="58"/>
      <c r="BX9" s="58"/>
      <c r="BY9" s="73"/>
      <c r="BZ9" s="62">
        <v>4</v>
      </c>
      <c r="CA9" s="62" t="str">
        <f t="shared" si="46"/>
        <v>Arsenal</v>
      </c>
      <c r="CB9" s="62">
        <f t="shared" si="47"/>
        <v>14</v>
      </c>
      <c r="CC9" s="62">
        <f t="shared" si="0"/>
        <v>5</v>
      </c>
      <c r="CD9" s="62">
        <f t="shared" si="1"/>
        <v>3</v>
      </c>
      <c r="CE9" s="62">
        <f t="shared" si="2"/>
        <v>6</v>
      </c>
      <c r="CF9" s="62">
        <f t="shared" si="3"/>
        <v>13</v>
      </c>
      <c r="CG9" s="62">
        <f t="shared" si="4"/>
        <v>21</v>
      </c>
      <c r="CH9" s="62">
        <f t="shared" si="5"/>
        <v>-8</v>
      </c>
      <c r="CI9" s="62">
        <f t="shared" si="6"/>
        <v>18</v>
      </c>
      <c r="CJ9" s="58"/>
      <c r="CK9" s="72"/>
      <c r="CL9" s="51">
        <f t="shared" si="48"/>
        <v>180542131409</v>
      </c>
      <c r="CM9" s="52"/>
      <c r="CN9" s="74">
        <v>4</v>
      </c>
      <c r="CO9" s="51">
        <f t="shared" si="49"/>
        <v>280863281305</v>
      </c>
      <c r="CP9" s="52"/>
      <c r="CQ9" s="76">
        <v>4</v>
      </c>
      <c r="CR9" s="51">
        <f t="shared" si="50"/>
        <v>8</v>
      </c>
      <c r="CS9" s="74"/>
    </row>
    <row r="10" spans="2:97" ht="21" customHeight="1" x14ac:dyDescent="0.25">
      <c r="B10" s="67" t="s">
        <v>14</v>
      </c>
      <c r="C10" s="67" t="str">
        <f>VLOOKUP(CR10,$BZ$6:$CI$25,2)</f>
        <v>Real Madrid</v>
      </c>
      <c r="D10" s="67">
        <f>VLOOKUP(CR10,$BZ$6:$CI$25,3)</f>
        <v>12</v>
      </c>
      <c r="E10" s="67">
        <f>VLOOKUP(CR10,$BZ$6:$CI$25,4)</f>
        <v>8</v>
      </c>
      <c r="F10" s="67">
        <f t="shared" si="7"/>
        <v>2</v>
      </c>
      <c r="G10" s="67">
        <f>VLOOKUP(CR10,$BZ$6:$CI$25,6)</f>
        <v>2</v>
      </c>
      <c r="H10" s="67">
        <f>VLOOKUP(CR10,$BZ$6:$CI$25,7)</f>
        <v>29</v>
      </c>
      <c r="I10" s="67">
        <f>VLOOKUP(CR10,$BZ$6:$CI$25,8)</f>
        <v>11</v>
      </c>
      <c r="J10" s="67">
        <f t="shared" si="8"/>
        <v>18</v>
      </c>
      <c r="K10" s="67">
        <f t="shared" si="9"/>
        <v>26</v>
      </c>
      <c r="L10" s="73"/>
      <c r="M10" s="73"/>
      <c r="N10" s="73"/>
      <c r="O10" s="73"/>
      <c r="P10" s="62">
        <f>Classificação!Y14</f>
        <v>5</v>
      </c>
      <c r="Q10" s="62" t="str">
        <f>Classificação!P14</f>
        <v>Real Madrid</v>
      </c>
      <c r="R10" s="62">
        <f>Classificação!Q14</f>
        <v>10</v>
      </c>
      <c r="S10" s="62">
        <f>Classificação!R14</f>
        <v>7</v>
      </c>
      <c r="T10" s="62">
        <f>Classificação!S14</f>
        <v>1</v>
      </c>
      <c r="U10" s="62">
        <f>Classificação!T14</f>
        <v>2</v>
      </c>
      <c r="V10" s="62">
        <f>Classificação!U14</f>
        <v>26</v>
      </c>
      <c r="W10" s="62">
        <f>Classificação!V14</f>
        <v>6</v>
      </c>
      <c r="X10" s="62">
        <f>Classificação!W14</f>
        <v>20</v>
      </c>
      <c r="Y10" s="62">
        <f>Classificação!X14</f>
        <v>22</v>
      </c>
      <c r="Z10" s="58">
        <v>70126051708</v>
      </c>
      <c r="AA10" s="58"/>
      <c r="AB10" s="68">
        <v>5</v>
      </c>
      <c r="AC10" s="69" t="str">
        <f t="shared" si="10"/>
        <v>Real Madrid</v>
      </c>
      <c r="AD10" s="69">
        <f t="shared" si="11"/>
        <v>1</v>
      </c>
      <c r="AE10" s="69">
        <f t="shared" si="12"/>
        <v>1</v>
      </c>
      <c r="AF10" s="69">
        <f t="shared" si="13"/>
        <v>0</v>
      </c>
      <c r="AG10" s="69">
        <f t="shared" si="14"/>
        <v>0</v>
      </c>
      <c r="AH10" s="69">
        <f t="shared" si="15"/>
        <v>2</v>
      </c>
      <c r="AI10" s="69">
        <f t="shared" si="16"/>
        <v>1</v>
      </c>
      <c r="AJ10" s="69">
        <f t="shared" si="17"/>
        <v>1</v>
      </c>
      <c r="AK10" s="69">
        <f t="shared" si="18"/>
        <v>3</v>
      </c>
      <c r="AL10" s="69"/>
      <c r="AM10" s="68">
        <v>5</v>
      </c>
      <c r="AN10" s="69" t="str">
        <f t="shared" si="19"/>
        <v>Real Madrid</v>
      </c>
      <c r="AO10" s="69">
        <f t="shared" si="20"/>
        <v>1</v>
      </c>
      <c r="AP10" s="69">
        <f t="shared" si="21"/>
        <v>0</v>
      </c>
      <c r="AQ10" s="69">
        <f t="shared" si="22"/>
        <v>1</v>
      </c>
      <c r="AR10" s="69">
        <f t="shared" si="23"/>
        <v>0</v>
      </c>
      <c r="AS10" s="69">
        <f t="shared" si="24"/>
        <v>1</v>
      </c>
      <c r="AT10" s="69">
        <f t="shared" si="25"/>
        <v>4</v>
      </c>
      <c r="AU10" s="69">
        <f t="shared" si="26"/>
        <v>-3</v>
      </c>
      <c r="AV10" s="69">
        <f t="shared" si="27"/>
        <v>1</v>
      </c>
      <c r="AW10" s="69"/>
      <c r="AX10" s="68">
        <v>5</v>
      </c>
      <c r="AY10" s="69">
        <f t="shared" si="28"/>
        <v>0</v>
      </c>
      <c r="AZ10" s="69">
        <f t="shared" si="29"/>
        <v>0</v>
      </c>
      <c r="BA10" s="69">
        <f t="shared" si="30"/>
        <v>0</v>
      </c>
      <c r="BB10" s="69">
        <f t="shared" si="31"/>
        <v>0</v>
      </c>
      <c r="BC10" s="69">
        <f t="shared" si="32"/>
        <v>0</v>
      </c>
      <c r="BD10" s="69">
        <f t="shared" si="33"/>
        <v>0</v>
      </c>
      <c r="BE10" s="69">
        <f t="shared" si="34"/>
        <v>0</v>
      </c>
      <c r="BF10" s="69">
        <f t="shared" si="35"/>
        <v>0</v>
      </c>
      <c r="BG10" s="69">
        <f t="shared" si="36"/>
        <v>0</v>
      </c>
      <c r="BH10" s="58"/>
      <c r="BI10" s="58"/>
      <c r="BJ10" s="68">
        <v>5</v>
      </c>
      <c r="BK10" s="69">
        <f t="shared" si="37"/>
        <v>0</v>
      </c>
      <c r="BL10" s="69">
        <f t="shared" si="38"/>
        <v>0</v>
      </c>
      <c r="BM10" s="69">
        <f t="shared" si="39"/>
        <v>0</v>
      </c>
      <c r="BN10" s="69">
        <f t="shared" si="40"/>
        <v>0</v>
      </c>
      <c r="BO10" s="69">
        <f t="shared" si="41"/>
        <v>0</v>
      </c>
      <c r="BP10" s="69">
        <f t="shared" si="42"/>
        <v>0</v>
      </c>
      <c r="BQ10" s="69">
        <f t="shared" si="43"/>
        <v>0</v>
      </c>
      <c r="BR10" s="69">
        <f t="shared" si="44"/>
        <v>0</v>
      </c>
      <c r="BS10" s="69">
        <f t="shared" si="45"/>
        <v>0</v>
      </c>
      <c r="BT10" s="58"/>
      <c r="BU10" s="58"/>
      <c r="BV10" s="58"/>
      <c r="BW10" s="58"/>
      <c r="BX10" s="58"/>
      <c r="BY10" s="73"/>
      <c r="BZ10" s="62">
        <v>5</v>
      </c>
      <c r="CA10" s="62" t="str">
        <f t="shared" si="46"/>
        <v>Real Madrid</v>
      </c>
      <c r="CB10" s="62">
        <f t="shared" si="47"/>
        <v>12</v>
      </c>
      <c r="CC10" s="62">
        <f t="shared" si="0"/>
        <v>8</v>
      </c>
      <c r="CD10" s="62">
        <f t="shared" si="1"/>
        <v>2</v>
      </c>
      <c r="CE10" s="62">
        <f t="shared" si="2"/>
        <v>2</v>
      </c>
      <c r="CF10" s="62">
        <f t="shared" si="3"/>
        <v>29</v>
      </c>
      <c r="CG10" s="62">
        <f t="shared" si="4"/>
        <v>11</v>
      </c>
      <c r="CH10" s="62">
        <f t="shared" si="5"/>
        <v>18</v>
      </c>
      <c r="CI10" s="62">
        <f t="shared" si="6"/>
        <v>26</v>
      </c>
      <c r="CJ10" s="58"/>
      <c r="CK10" s="72"/>
      <c r="CL10" s="51">
        <f t="shared" si="48"/>
        <v>260868291208</v>
      </c>
      <c r="CM10" s="52"/>
      <c r="CN10" s="74">
        <v>5</v>
      </c>
      <c r="CO10" s="51">
        <f t="shared" si="49"/>
        <v>260868291208</v>
      </c>
      <c r="CP10" s="52"/>
      <c r="CQ10" s="76">
        <v>5</v>
      </c>
      <c r="CR10" s="51">
        <f t="shared" si="50"/>
        <v>5</v>
      </c>
      <c r="CS10" s="74"/>
    </row>
    <row r="11" spans="2:97" ht="21" customHeight="1" x14ac:dyDescent="0.25">
      <c r="B11" s="81" t="s">
        <v>15</v>
      </c>
      <c r="C11" s="81" t="str">
        <f t="shared" si="51"/>
        <v>Ajax</v>
      </c>
      <c r="D11" s="81">
        <f>VLOOKUP(CR11,$BZ$6:$CI$25,3)</f>
        <v>11</v>
      </c>
      <c r="E11" s="81">
        <f>VLOOKUP(CR11,$BZ$6:$CI$25,4)</f>
        <v>7</v>
      </c>
      <c r="F11" s="81">
        <f t="shared" si="7"/>
        <v>2</v>
      </c>
      <c r="G11" s="81">
        <f>VLOOKUP(CR11,$BZ$6:$CI$25,6)</f>
        <v>2</v>
      </c>
      <c r="H11" s="81">
        <f>VLOOKUP(CR11,$BZ$6:$CI$25,7)</f>
        <v>24</v>
      </c>
      <c r="I11" s="81">
        <f>VLOOKUP(CR11,$BZ$6:$CI$25,8)</f>
        <v>14</v>
      </c>
      <c r="J11" s="81">
        <f t="shared" si="8"/>
        <v>10</v>
      </c>
      <c r="K11" s="81">
        <f t="shared" si="9"/>
        <v>23</v>
      </c>
      <c r="L11" s="73"/>
      <c r="M11" s="73"/>
      <c r="N11" s="73"/>
      <c r="O11" s="73"/>
      <c r="P11" s="62">
        <f>Classificação!Y15</f>
        <v>6</v>
      </c>
      <c r="Q11" s="62" t="str">
        <f>Classificação!P15</f>
        <v>Velência</v>
      </c>
      <c r="R11" s="62">
        <f>Classificação!Q15</f>
        <v>10</v>
      </c>
      <c r="S11" s="62">
        <f>Classificação!R15</f>
        <v>1</v>
      </c>
      <c r="T11" s="62">
        <f>Classificação!S15</f>
        <v>1</v>
      </c>
      <c r="U11" s="62">
        <f>Classificação!T15</f>
        <v>8</v>
      </c>
      <c r="V11" s="62">
        <f>Classificação!U15</f>
        <v>6</v>
      </c>
      <c r="W11" s="62">
        <f>Classificação!V15</f>
        <v>23</v>
      </c>
      <c r="X11" s="62">
        <f>Classificação!W15</f>
        <v>-17</v>
      </c>
      <c r="Y11" s="62">
        <f>Classificação!X15</f>
        <v>4</v>
      </c>
      <c r="Z11" s="58">
        <v>210452111707</v>
      </c>
      <c r="AA11" s="58"/>
      <c r="AB11" s="68">
        <v>6</v>
      </c>
      <c r="AC11" s="69">
        <f t="shared" si="10"/>
        <v>0</v>
      </c>
      <c r="AD11" s="69">
        <f t="shared" si="11"/>
        <v>0</v>
      </c>
      <c r="AE11" s="69">
        <f t="shared" si="12"/>
        <v>0</v>
      </c>
      <c r="AF11" s="69">
        <f t="shared" si="13"/>
        <v>0</v>
      </c>
      <c r="AG11" s="69">
        <f t="shared" si="14"/>
        <v>0</v>
      </c>
      <c r="AH11" s="69">
        <f t="shared" si="15"/>
        <v>0</v>
      </c>
      <c r="AI11" s="69">
        <f t="shared" si="16"/>
        <v>0</v>
      </c>
      <c r="AJ11" s="69">
        <f t="shared" si="17"/>
        <v>0</v>
      </c>
      <c r="AK11" s="69">
        <f t="shared" si="18"/>
        <v>0</v>
      </c>
      <c r="AL11" s="69"/>
      <c r="AM11" s="68">
        <v>6</v>
      </c>
      <c r="AN11" s="69">
        <f t="shared" si="19"/>
        <v>0</v>
      </c>
      <c r="AO11" s="69">
        <f t="shared" si="20"/>
        <v>0</v>
      </c>
      <c r="AP11" s="69">
        <f t="shared" si="21"/>
        <v>0</v>
      </c>
      <c r="AQ11" s="69">
        <f t="shared" si="22"/>
        <v>0</v>
      </c>
      <c r="AR11" s="69">
        <f t="shared" si="23"/>
        <v>0</v>
      </c>
      <c r="AS11" s="69">
        <f t="shared" si="24"/>
        <v>0</v>
      </c>
      <c r="AT11" s="69">
        <f t="shared" si="25"/>
        <v>0</v>
      </c>
      <c r="AU11" s="69">
        <f t="shared" si="26"/>
        <v>0</v>
      </c>
      <c r="AV11" s="69">
        <f t="shared" si="27"/>
        <v>0</v>
      </c>
      <c r="AW11" s="69"/>
      <c r="AX11" s="68">
        <v>6</v>
      </c>
      <c r="AY11" s="69">
        <f t="shared" si="28"/>
        <v>0</v>
      </c>
      <c r="AZ11" s="69">
        <f t="shared" si="29"/>
        <v>0</v>
      </c>
      <c r="BA11" s="69">
        <f t="shared" si="30"/>
        <v>0</v>
      </c>
      <c r="BB11" s="69">
        <f t="shared" si="31"/>
        <v>0</v>
      </c>
      <c r="BC11" s="69">
        <f t="shared" si="32"/>
        <v>0</v>
      </c>
      <c r="BD11" s="69">
        <f t="shared" si="33"/>
        <v>0</v>
      </c>
      <c r="BE11" s="69">
        <f t="shared" si="34"/>
        <v>0</v>
      </c>
      <c r="BF11" s="69">
        <f t="shared" si="35"/>
        <v>0</v>
      </c>
      <c r="BG11" s="69">
        <f t="shared" si="36"/>
        <v>0</v>
      </c>
      <c r="BH11" s="58"/>
      <c r="BI11" s="58"/>
      <c r="BJ11" s="68">
        <v>6</v>
      </c>
      <c r="BK11" s="69">
        <f t="shared" si="37"/>
        <v>0</v>
      </c>
      <c r="BL11" s="69">
        <f t="shared" si="38"/>
        <v>0</v>
      </c>
      <c r="BM11" s="69">
        <f t="shared" si="39"/>
        <v>0</v>
      </c>
      <c r="BN11" s="69">
        <f t="shared" si="40"/>
        <v>0</v>
      </c>
      <c r="BO11" s="69">
        <f t="shared" si="41"/>
        <v>0</v>
      </c>
      <c r="BP11" s="69">
        <f t="shared" si="42"/>
        <v>0</v>
      </c>
      <c r="BQ11" s="69">
        <f t="shared" si="43"/>
        <v>0</v>
      </c>
      <c r="BR11" s="69">
        <f t="shared" si="44"/>
        <v>0</v>
      </c>
      <c r="BS11" s="69">
        <f t="shared" si="45"/>
        <v>0</v>
      </c>
      <c r="BT11" s="58"/>
      <c r="BU11" s="58"/>
      <c r="BV11" s="58"/>
      <c r="BW11" s="58"/>
      <c r="BX11" s="58"/>
      <c r="BY11" s="73"/>
      <c r="BZ11" s="62">
        <v>6</v>
      </c>
      <c r="CA11" s="62" t="str">
        <f t="shared" si="46"/>
        <v>Velência</v>
      </c>
      <c r="CB11" s="62">
        <f t="shared" si="47"/>
        <v>10</v>
      </c>
      <c r="CC11" s="62">
        <f t="shared" si="0"/>
        <v>1</v>
      </c>
      <c r="CD11" s="62">
        <f t="shared" si="1"/>
        <v>1</v>
      </c>
      <c r="CE11" s="62">
        <f t="shared" si="2"/>
        <v>8</v>
      </c>
      <c r="CF11" s="62">
        <f t="shared" si="3"/>
        <v>6</v>
      </c>
      <c r="CG11" s="62">
        <f t="shared" si="4"/>
        <v>23</v>
      </c>
      <c r="CH11" s="62">
        <f t="shared" si="5"/>
        <v>-17</v>
      </c>
      <c r="CI11" s="62">
        <f t="shared" si="6"/>
        <v>4</v>
      </c>
      <c r="CJ11" s="58"/>
      <c r="CK11" s="72"/>
      <c r="CL11" s="51">
        <f t="shared" si="48"/>
        <v>40133061007</v>
      </c>
      <c r="CM11" s="52"/>
      <c r="CN11" s="74">
        <v>6</v>
      </c>
      <c r="CO11" s="51">
        <f t="shared" si="49"/>
        <v>230760241102</v>
      </c>
      <c r="CP11" s="52"/>
      <c r="CQ11" s="76">
        <v>6</v>
      </c>
      <c r="CR11" s="51">
        <f t="shared" si="50"/>
        <v>11</v>
      </c>
      <c r="CS11" s="74"/>
    </row>
    <row r="12" spans="2:97" ht="21" customHeight="1" x14ac:dyDescent="0.25">
      <c r="B12" s="67" t="s">
        <v>16</v>
      </c>
      <c r="C12" s="67" t="str">
        <f>VLOOKUP(CR12,$BZ$6:$CI$25,2)</f>
        <v>Barcelona</v>
      </c>
      <c r="D12" s="67">
        <f>VLOOKUP(CR12,$BZ$6:$CI$25,3)</f>
        <v>12</v>
      </c>
      <c r="E12" s="67">
        <f>VLOOKUP(CR12,$BZ$6:$CI$25,4)</f>
        <v>7</v>
      </c>
      <c r="F12" s="67">
        <f t="shared" si="7"/>
        <v>1</v>
      </c>
      <c r="G12" s="67">
        <f>VLOOKUP(CR12,$BZ$6:$CI$25,6)</f>
        <v>4</v>
      </c>
      <c r="H12" s="67">
        <f>VLOOKUP(CR12,$BZ$6:$CI$25,7)</f>
        <v>28</v>
      </c>
      <c r="I12" s="67">
        <f>VLOOKUP(CR12,$BZ$6:$CI$25,8)</f>
        <v>16</v>
      </c>
      <c r="J12" s="67">
        <f t="shared" si="8"/>
        <v>12</v>
      </c>
      <c r="K12" s="67">
        <f t="shared" si="9"/>
        <v>22</v>
      </c>
      <c r="L12" s="73"/>
      <c r="M12" s="73"/>
      <c r="N12" s="73"/>
      <c r="O12" s="73"/>
      <c r="P12" s="62">
        <f>Classificação!Y16</f>
        <v>7</v>
      </c>
      <c r="Q12" s="62" t="str">
        <f>Classificação!P16</f>
        <v>Man. United</v>
      </c>
      <c r="R12" s="62">
        <f>Classificação!Q16</f>
        <v>10</v>
      </c>
      <c r="S12" s="62">
        <f>Classificação!R16</f>
        <v>0</v>
      </c>
      <c r="T12" s="62">
        <f>Classificação!S16</f>
        <v>3</v>
      </c>
      <c r="U12" s="62">
        <f>Classificação!T16</f>
        <v>7</v>
      </c>
      <c r="V12" s="62">
        <f>Classificação!U16</f>
        <v>11</v>
      </c>
      <c r="W12" s="62">
        <f>Classificação!V16</f>
        <v>35</v>
      </c>
      <c r="X12" s="62">
        <f>Classificação!W16</f>
        <v>-24</v>
      </c>
      <c r="Y12" s="62">
        <f>Classificação!X16</f>
        <v>3</v>
      </c>
      <c r="Z12" s="58">
        <v>320957171706</v>
      </c>
      <c r="AA12" s="58"/>
      <c r="AB12" s="68">
        <v>7</v>
      </c>
      <c r="AC12" s="69">
        <f t="shared" si="10"/>
        <v>0</v>
      </c>
      <c r="AD12" s="69">
        <f t="shared" si="11"/>
        <v>0</v>
      </c>
      <c r="AE12" s="69">
        <f t="shared" si="12"/>
        <v>0</v>
      </c>
      <c r="AF12" s="69">
        <f t="shared" si="13"/>
        <v>0</v>
      </c>
      <c r="AG12" s="69">
        <f t="shared" si="14"/>
        <v>0</v>
      </c>
      <c r="AH12" s="69">
        <f t="shared" si="15"/>
        <v>0</v>
      </c>
      <c r="AI12" s="69">
        <f t="shared" si="16"/>
        <v>0</v>
      </c>
      <c r="AJ12" s="69">
        <f t="shared" si="17"/>
        <v>0</v>
      </c>
      <c r="AK12" s="69">
        <f t="shared" si="18"/>
        <v>0</v>
      </c>
      <c r="AL12" s="69"/>
      <c r="AM12" s="68">
        <v>7</v>
      </c>
      <c r="AN12" s="69">
        <f t="shared" si="19"/>
        <v>0</v>
      </c>
      <c r="AO12" s="69">
        <f t="shared" si="20"/>
        <v>0</v>
      </c>
      <c r="AP12" s="69">
        <f t="shared" si="21"/>
        <v>0</v>
      </c>
      <c r="AQ12" s="69">
        <f t="shared" si="22"/>
        <v>0</v>
      </c>
      <c r="AR12" s="69">
        <f t="shared" si="23"/>
        <v>0</v>
      </c>
      <c r="AS12" s="69">
        <f t="shared" si="24"/>
        <v>0</v>
      </c>
      <c r="AT12" s="69">
        <f t="shared" si="25"/>
        <v>0</v>
      </c>
      <c r="AU12" s="69">
        <f t="shared" si="26"/>
        <v>0</v>
      </c>
      <c r="AV12" s="69">
        <f t="shared" si="27"/>
        <v>0</v>
      </c>
      <c r="AW12" s="69"/>
      <c r="AX12" s="68">
        <v>7</v>
      </c>
      <c r="AY12" s="69">
        <f t="shared" si="28"/>
        <v>0</v>
      </c>
      <c r="AZ12" s="69">
        <f t="shared" si="29"/>
        <v>0</v>
      </c>
      <c r="BA12" s="69">
        <f t="shared" si="30"/>
        <v>0</v>
      </c>
      <c r="BB12" s="69">
        <f t="shared" si="31"/>
        <v>0</v>
      </c>
      <c r="BC12" s="69">
        <f t="shared" si="32"/>
        <v>0</v>
      </c>
      <c r="BD12" s="69">
        <f t="shared" si="33"/>
        <v>0</v>
      </c>
      <c r="BE12" s="69">
        <f t="shared" si="34"/>
        <v>0</v>
      </c>
      <c r="BF12" s="69">
        <f t="shared" si="35"/>
        <v>0</v>
      </c>
      <c r="BG12" s="69">
        <f t="shared" si="36"/>
        <v>0</v>
      </c>
      <c r="BH12" s="58"/>
      <c r="BI12" s="58"/>
      <c r="BJ12" s="68">
        <v>7</v>
      </c>
      <c r="BK12" s="69">
        <f t="shared" si="37"/>
        <v>0</v>
      </c>
      <c r="BL12" s="69">
        <f t="shared" si="38"/>
        <v>0</v>
      </c>
      <c r="BM12" s="69">
        <f t="shared" si="39"/>
        <v>0</v>
      </c>
      <c r="BN12" s="69">
        <f t="shared" si="40"/>
        <v>0</v>
      </c>
      <c r="BO12" s="69">
        <f t="shared" si="41"/>
        <v>0</v>
      </c>
      <c r="BP12" s="69">
        <f t="shared" si="42"/>
        <v>0</v>
      </c>
      <c r="BQ12" s="69">
        <f t="shared" si="43"/>
        <v>0</v>
      </c>
      <c r="BR12" s="69">
        <f t="shared" si="44"/>
        <v>0</v>
      </c>
      <c r="BS12" s="69">
        <f t="shared" si="45"/>
        <v>0</v>
      </c>
      <c r="BT12" s="58"/>
      <c r="BU12" s="58"/>
      <c r="BV12" s="58"/>
      <c r="BW12" s="58"/>
      <c r="BX12" s="58"/>
      <c r="BY12" s="73"/>
      <c r="BZ12" s="62">
        <v>7</v>
      </c>
      <c r="CA12" s="62" t="str">
        <f t="shared" si="46"/>
        <v>Man. United</v>
      </c>
      <c r="CB12" s="62">
        <f t="shared" si="47"/>
        <v>10</v>
      </c>
      <c r="CC12" s="62">
        <f t="shared" si="0"/>
        <v>0</v>
      </c>
      <c r="CD12" s="62">
        <f t="shared" si="1"/>
        <v>3</v>
      </c>
      <c r="CE12" s="62">
        <f t="shared" si="2"/>
        <v>7</v>
      </c>
      <c r="CF12" s="62">
        <f t="shared" si="3"/>
        <v>11</v>
      </c>
      <c r="CG12" s="62">
        <f t="shared" si="4"/>
        <v>35</v>
      </c>
      <c r="CH12" s="62">
        <f t="shared" si="5"/>
        <v>-24</v>
      </c>
      <c r="CI12" s="62">
        <f t="shared" si="6"/>
        <v>3</v>
      </c>
      <c r="CJ12" s="58"/>
      <c r="CK12" s="72"/>
      <c r="CL12" s="51">
        <f t="shared" si="48"/>
        <v>30026111006</v>
      </c>
      <c r="CM12" s="52"/>
      <c r="CN12" s="74">
        <v>7</v>
      </c>
      <c r="CO12" s="51">
        <f t="shared" si="49"/>
        <v>220762281200</v>
      </c>
      <c r="CP12" s="52"/>
      <c r="CQ12" s="76">
        <v>7</v>
      </c>
      <c r="CR12" s="51">
        <f t="shared" si="50"/>
        <v>13</v>
      </c>
      <c r="CS12" s="74"/>
    </row>
    <row r="13" spans="2:97" ht="21" customHeight="1" x14ac:dyDescent="0.25">
      <c r="B13" s="81" t="s">
        <v>17</v>
      </c>
      <c r="C13" s="81" t="str">
        <f t="shared" si="51"/>
        <v>B. Leverkusen</v>
      </c>
      <c r="D13" s="81">
        <f>VLOOKUP(CR13,$BZ$6:$CI$25,3)</f>
        <v>11</v>
      </c>
      <c r="E13" s="81">
        <f>VLOOKUP(CR13,$BZ$6:$CI$25,4)</f>
        <v>6</v>
      </c>
      <c r="F13" s="81">
        <f t="shared" si="7"/>
        <v>3</v>
      </c>
      <c r="G13" s="81">
        <f>VLOOKUP(CR13,$BZ$6:$CI$25,6)</f>
        <v>2</v>
      </c>
      <c r="H13" s="81">
        <f>VLOOKUP(CR13,$BZ$6:$CI$25,7)</f>
        <v>41</v>
      </c>
      <c r="I13" s="81">
        <f>VLOOKUP(CR13,$BZ$6:$CI$25,8)</f>
        <v>12</v>
      </c>
      <c r="J13" s="81">
        <f t="shared" si="8"/>
        <v>29</v>
      </c>
      <c r="K13" s="81">
        <f t="shared" si="9"/>
        <v>21</v>
      </c>
      <c r="L13" s="73"/>
      <c r="M13" s="73"/>
      <c r="N13" s="73"/>
      <c r="O13" s="73"/>
      <c r="P13" s="62">
        <f>Classificação!Y17</f>
        <v>8</v>
      </c>
      <c r="Q13" s="62" t="str">
        <f>Classificação!P17</f>
        <v>B. München</v>
      </c>
      <c r="R13" s="62">
        <f>Classificação!Q17</f>
        <v>10</v>
      </c>
      <c r="S13" s="62">
        <f>Classificação!R17</f>
        <v>7</v>
      </c>
      <c r="T13" s="62">
        <f>Classificação!S17</f>
        <v>2</v>
      </c>
      <c r="U13" s="62">
        <f>Classificação!T17</f>
        <v>1</v>
      </c>
      <c r="V13" s="62">
        <f>Classificação!U17</f>
        <v>21</v>
      </c>
      <c r="W13" s="62">
        <f>Classificação!V17</f>
        <v>11</v>
      </c>
      <c r="X13" s="62">
        <f>Classificação!W17</f>
        <v>10</v>
      </c>
      <c r="Y13" s="62">
        <f>Classificação!X17</f>
        <v>23</v>
      </c>
      <c r="Z13" s="58">
        <v>250654161705</v>
      </c>
      <c r="AA13" s="58"/>
      <c r="AB13" s="68">
        <v>8</v>
      </c>
      <c r="AC13" s="69">
        <f t="shared" si="10"/>
        <v>0</v>
      </c>
      <c r="AD13" s="69">
        <f t="shared" si="11"/>
        <v>0</v>
      </c>
      <c r="AE13" s="69">
        <f t="shared" si="12"/>
        <v>0</v>
      </c>
      <c r="AF13" s="69">
        <f t="shared" si="13"/>
        <v>0</v>
      </c>
      <c r="AG13" s="69">
        <f t="shared" si="14"/>
        <v>0</v>
      </c>
      <c r="AH13" s="69">
        <f t="shared" si="15"/>
        <v>0</v>
      </c>
      <c r="AI13" s="69">
        <f t="shared" si="16"/>
        <v>0</v>
      </c>
      <c r="AJ13" s="69">
        <f t="shared" si="17"/>
        <v>0</v>
      </c>
      <c r="AK13" s="69">
        <f t="shared" si="18"/>
        <v>0</v>
      </c>
      <c r="AL13" s="69"/>
      <c r="AM13" s="68">
        <v>8</v>
      </c>
      <c r="AN13" s="69" t="str">
        <f t="shared" si="19"/>
        <v>B. München</v>
      </c>
      <c r="AO13" s="69">
        <f t="shared" si="20"/>
        <v>1</v>
      </c>
      <c r="AP13" s="69">
        <f t="shared" si="21"/>
        <v>1</v>
      </c>
      <c r="AQ13" s="69">
        <f t="shared" si="22"/>
        <v>0</v>
      </c>
      <c r="AR13" s="69">
        <f t="shared" si="23"/>
        <v>0</v>
      </c>
      <c r="AS13" s="69">
        <f t="shared" si="24"/>
        <v>4</v>
      </c>
      <c r="AT13" s="69">
        <f t="shared" si="25"/>
        <v>1</v>
      </c>
      <c r="AU13" s="69">
        <f t="shared" si="26"/>
        <v>3</v>
      </c>
      <c r="AV13" s="69">
        <f t="shared" si="27"/>
        <v>3</v>
      </c>
      <c r="AW13" s="69"/>
      <c r="AX13" s="68">
        <v>8</v>
      </c>
      <c r="AY13" s="69" t="str">
        <f t="shared" si="28"/>
        <v>B. München</v>
      </c>
      <c r="AZ13" s="69">
        <f t="shared" si="29"/>
        <v>1</v>
      </c>
      <c r="BA13" s="69">
        <f t="shared" si="30"/>
        <v>0</v>
      </c>
      <c r="BB13" s="69">
        <f t="shared" si="31"/>
        <v>1</v>
      </c>
      <c r="BC13" s="69">
        <f t="shared" si="32"/>
        <v>0</v>
      </c>
      <c r="BD13" s="69">
        <f t="shared" si="33"/>
        <v>2</v>
      </c>
      <c r="BE13" s="69">
        <f t="shared" si="34"/>
        <v>2</v>
      </c>
      <c r="BF13" s="69">
        <f t="shared" si="35"/>
        <v>0</v>
      </c>
      <c r="BG13" s="69">
        <f t="shared" si="36"/>
        <v>1</v>
      </c>
      <c r="BH13" s="58"/>
      <c r="BI13" s="58"/>
      <c r="BJ13" s="68">
        <v>8</v>
      </c>
      <c r="BK13" s="69" t="str">
        <f t="shared" si="37"/>
        <v>B. München</v>
      </c>
      <c r="BL13" s="69">
        <f t="shared" si="38"/>
        <v>1</v>
      </c>
      <c r="BM13" s="69">
        <f t="shared" si="39"/>
        <v>0</v>
      </c>
      <c r="BN13" s="69">
        <f t="shared" si="40"/>
        <v>1</v>
      </c>
      <c r="BO13" s="69">
        <f t="shared" si="41"/>
        <v>0</v>
      </c>
      <c r="BP13" s="69">
        <f t="shared" si="42"/>
        <v>1</v>
      </c>
      <c r="BQ13" s="69">
        <f t="shared" si="43"/>
        <v>1</v>
      </c>
      <c r="BR13" s="69">
        <f t="shared" si="44"/>
        <v>0</v>
      </c>
      <c r="BS13" s="69">
        <f t="shared" si="45"/>
        <v>1</v>
      </c>
      <c r="BT13" s="58"/>
      <c r="BU13" s="58"/>
      <c r="BV13" s="58"/>
      <c r="BW13" s="58"/>
      <c r="BX13" s="58"/>
      <c r="BY13" s="73"/>
      <c r="BZ13" s="62">
        <v>8</v>
      </c>
      <c r="CA13" s="62" t="str">
        <f t="shared" si="46"/>
        <v>B. München</v>
      </c>
      <c r="CB13" s="62">
        <f t="shared" si="47"/>
        <v>13</v>
      </c>
      <c r="CC13" s="62">
        <f t="shared" si="0"/>
        <v>8</v>
      </c>
      <c r="CD13" s="62">
        <f t="shared" si="1"/>
        <v>4</v>
      </c>
      <c r="CE13" s="62">
        <f t="shared" si="2"/>
        <v>1</v>
      </c>
      <c r="CF13" s="62">
        <f t="shared" si="3"/>
        <v>28</v>
      </c>
      <c r="CG13" s="62">
        <f t="shared" si="4"/>
        <v>15</v>
      </c>
      <c r="CH13" s="62">
        <f t="shared" si="5"/>
        <v>13</v>
      </c>
      <c r="CI13" s="62">
        <f t="shared" si="6"/>
        <v>28</v>
      </c>
      <c r="CJ13" s="58"/>
      <c r="CK13" s="72"/>
      <c r="CL13" s="51">
        <f t="shared" si="48"/>
        <v>280863281305</v>
      </c>
      <c r="CM13" s="52"/>
      <c r="CN13" s="74">
        <v>8</v>
      </c>
      <c r="CO13" s="51">
        <f t="shared" si="49"/>
        <v>210679411095</v>
      </c>
      <c r="CP13" s="52"/>
      <c r="CQ13" s="76">
        <v>8</v>
      </c>
      <c r="CR13" s="51">
        <f t="shared" si="50"/>
        <v>18</v>
      </c>
      <c r="CS13" s="74"/>
    </row>
    <row r="14" spans="2:97" ht="21" customHeight="1" x14ac:dyDescent="0.25">
      <c r="B14" s="67" t="s">
        <v>18</v>
      </c>
      <c r="C14" s="67" t="str">
        <f>VLOOKUP(CR14,$BZ$6:$CI$25,2)</f>
        <v>Arsenal</v>
      </c>
      <c r="D14" s="67">
        <f>VLOOKUP(CR14,$BZ$6:$CI$25,3)</f>
        <v>14</v>
      </c>
      <c r="E14" s="67">
        <f>VLOOKUP(CR14,$BZ$6:$CI$25,4)</f>
        <v>5</v>
      </c>
      <c r="F14" s="67">
        <f t="shared" si="7"/>
        <v>3</v>
      </c>
      <c r="G14" s="67">
        <f>VLOOKUP(CR14,$BZ$6:$CI$25,6)</f>
        <v>6</v>
      </c>
      <c r="H14" s="67">
        <f>VLOOKUP(CR14,$BZ$6:$CI$25,7)</f>
        <v>13</v>
      </c>
      <c r="I14" s="67">
        <f>VLOOKUP(CR14,$BZ$6:$CI$25,8)</f>
        <v>21</v>
      </c>
      <c r="J14" s="67">
        <f t="shared" si="8"/>
        <v>-8</v>
      </c>
      <c r="K14" s="67">
        <f t="shared" si="9"/>
        <v>18</v>
      </c>
      <c r="L14" s="73"/>
      <c r="M14" s="73"/>
      <c r="N14" s="73"/>
      <c r="O14" s="73"/>
      <c r="P14" s="62">
        <f>Classificação!Y18</f>
        <v>9</v>
      </c>
      <c r="Q14" s="62" t="str">
        <f>Classificação!P18</f>
        <v>Man. City</v>
      </c>
      <c r="R14" s="62">
        <f>Classificação!Q18</f>
        <v>10</v>
      </c>
      <c r="S14" s="62">
        <f>Classificação!R18</f>
        <v>5</v>
      </c>
      <c r="T14" s="62">
        <f>Classificação!S18</f>
        <v>1</v>
      </c>
      <c r="U14" s="62">
        <f>Classificação!T18</f>
        <v>4</v>
      </c>
      <c r="V14" s="62">
        <f>Classificação!U18</f>
        <v>24</v>
      </c>
      <c r="W14" s="62">
        <f>Classificação!V18</f>
        <v>19</v>
      </c>
      <c r="X14" s="62">
        <f>Classificação!W18</f>
        <v>5</v>
      </c>
      <c r="Y14" s="62">
        <f>Classificação!X18</f>
        <v>16</v>
      </c>
      <c r="Z14" s="58">
        <v>150339091704</v>
      </c>
      <c r="AA14" s="58"/>
      <c r="AB14" s="68">
        <v>9</v>
      </c>
      <c r="AC14" s="69" t="str">
        <f t="shared" si="10"/>
        <v>Man. City</v>
      </c>
      <c r="AD14" s="69">
        <f t="shared" si="11"/>
        <v>1</v>
      </c>
      <c r="AE14" s="69">
        <f t="shared" si="12"/>
        <v>0</v>
      </c>
      <c r="AF14" s="69">
        <f t="shared" si="13"/>
        <v>0</v>
      </c>
      <c r="AG14" s="69">
        <f t="shared" si="14"/>
        <v>1</v>
      </c>
      <c r="AH14" s="69">
        <f t="shared" si="15"/>
        <v>1</v>
      </c>
      <c r="AI14" s="69">
        <f t="shared" si="16"/>
        <v>3</v>
      </c>
      <c r="AJ14" s="69">
        <f t="shared" si="17"/>
        <v>-2</v>
      </c>
      <c r="AK14" s="69">
        <f t="shared" si="18"/>
        <v>0</v>
      </c>
      <c r="AL14" s="69"/>
      <c r="AM14" s="68">
        <v>9</v>
      </c>
      <c r="AN14" s="69">
        <f t="shared" si="19"/>
        <v>0</v>
      </c>
      <c r="AO14" s="69">
        <f t="shared" si="20"/>
        <v>0</v>
      </c>
      <c r="AP14" s="69">
        <f t="shared" si="21"/>
        <v>0</v>
      </c>
      <c r="AQ14" s="69">
        <f t="shared" si="22"/>
        <v>0</v>
      </c>
      <c r="AR14" s="69">
        <f t="shared" si="23"/>
        <v>0</v>
      </c>
      <c r="AS14" s="69">
        <f t="shared" si="24"/>
        <v>0</v>
      </c>
      <c r="AT14" s="69">
        <f t="shared" si="25"/>
        <v>0</v>
      </c>
      <c r="AU14" s="69">
        <f t="shared" si="26"/>
        <v>0</v>
      </c>
      <c r="AV14" s="69">
        <f t="shared" si="27"/>
        <v>0</v>
      </c>
      <c r="AW14" s="69"/>
      <c r="AX14" s="68">
        <v>9</v>
      </c>
      <c r="AY14" s="69">
        <f t="shared" si="28"/>
        <v>0</v>
      </c>
      <c r="AZ14" s="69">
        <f t="shared" si="29"/>
        <v>0</v>
      </c>
      <c r="BA14" s="69">
        <f t="shared" si="30"/>
        <v>0</v>
      </c>
      <c r="BB14" s="69">
        <f t="shared" si="31"/>
        <v>0</v>
      </c>
      <c r="BC14" s="69">
        <f t="shared" si="32"/>
        <v>0</v>
      </c>
      <c r="BD14" s="69">
        <f t="shared" si="33"/>
        <v>0</v>
      </c>
      <c r="BE14" s="69">
        <f t="shared" si="34"/>
        <v>0</v>
      </c>
      <c r="BF14" s="69">
        <f t="shared" si="35"/>
        <v>0</v>
      </c>
      <c r="BG14" s="69">
        <f t="shared" si="36"/>
        <v>0</v>
      </c>
      <c r="BH14" s="58"/>
      <c r="BI14" s="58"/>
      <c r="BJ14" s="68">
        <v>9</v>
      </c>
      <c r="BK14" s="69">
        <f t="shared" si="37"/>
        <v>0</v>
      </c>
      <c r="BL14" s="69">
        <f t="shared" si="38"/>
        <v>0</v>
      </c>
      <c r="BM14" s="69">
        <f>IF(ISERROR(VLOOKUP(BJ14,$BJ$29:$BM$32,4,FALSE)),0,(VLOOKUP(BJ14,$BJ$29:$BM$32,4,FALSE)))</f>
        <v>0</v>
      </c>
      <c r="BN14" s="69">
        <f t="shared" si="40"/>
        <v>0</v>
      </c>
      <c r="BO14" s="69">
        <f t="shared" si="41"/>
        <v>0</v>
      </c>
      <c r="BP14" s="69">
        <f t="shared" si="42"/>
        <v>0</v>
      </c>
      <c r="BQ14" s="69">
        <f t="shared" si="43"/>
        <v>0</v>
      </c>
      <c r="BR14" s="69">
        <f t="shared" si="44"/>
        <v>0</v>
      </c>
      <c r="BS14" s="69">
        <f t="shared" si="45"/>
        <v>0</v>
      </c>
      <c r="BT14" s="58"/>
      <c r="BU14" s="58"/>
      <c r="BV14" s="58"/>
      <c r="BW14" s="58"/>
      <c r="BX14" s="58"/>
      <c r="BY14" s="73"/>
      <c r="BZ14" s="62">
        <v>9</v>
      </c>
      <c r="CA14" s="62" t="str">
        <f t="shared" si="46"/>
        <v>Man. City</v>
      </c>
      <c r="CB14" s="62">
        <f t="shared" si="47"/>
        <v>11</v>
      </c>
      <c r="CC14" s="62">
        <f t="shared" si="0"/>
        <v>5</v>
      </c>
      <c r="CD14" s="62">
        <f t="shared" si="1"/>
        <v>1</v>
      </c>
      <c r="CE14" s="62">
        <f t="shared" si="2"/>
        <v>5</v>
      </c>
      <c r="CF14" s="62">
        <f t="shared" si="3"/>
        <v>25</v>
      </c>
      <c r="CG14" s="62">
        <f t="shared" si="4"/>
        <v>22</v>
      </c>
      <c r="CH14" s="62">
        <f t="shared" si="5"/>
        <v>3</v>
      </c>
      <c r="CI14" s="62">
        <f t="shared" si="6"/>
        <v>16</v>
      </c>
      <c r="CJ14" s="58"/>
      <c r="CK14" s="72"/>
      <c r="CL14" s="51">
        <f t="shared" si="48"/>
        <v>160553251104</v>
      </c>
      <c r="CM14" s="52"/>
      <c r="CN14" s="74">
        <v>9</v>
      </c>
      <c r="CO14" s="51">
        <f t="shared" si="49"/>
        <v>180542131409</v>
      </c>
      <c r="CP14" s="52"/>
      <c r="CQ14" s="76">
        <v>9</v>
      </c>
      <c r="CR14" s="51">
        <f t="shared" si="50"/>
        <v>4</v>
      </c>
      <c r="CS14" s="74"/>
    </row>
    <row r="15" spans="2:97" ht="21" customHeight="1" x14ac:dyDescent="0.25">
      <c r="B15" s="81" t="s">
        <v>39</v>
      </c>
      <c r="C15" s="81" t="str">
        <f t="shared" si="51"/>
        <v>Internazionale</v>
      </c>
      <c r="D15" s="81">
        <f>VLOOKUP(CR15,$BZ$6:$CI$25,3)</f>
        <v>11</v>
      </c>
      <c r="E15" s="81">
        <f>VLOOKUP(CR15,$BZ$6:$CI$25,4)</f>
        <v>5</v>
      </c>
      <c r="F15" s="81">
        <f t="shared" si="7"/>
        <v>2</v>
      </c>
      <c r="G15" s="81">
        <f>VLOOKUP(CR15,$BZ$6:$CI$25,6)</f>
        <v>4</v>
      </c>
      <c r="H15" s="81">
        <f>VLOOKUP(CR15,$BZ$6:$CI$25,7)</f>
        <v>15</v>
      </c>
      <c r="I15" s="81">
        <f>VLOOKUP(CR15,$BZ$6:$CI$25,8)</f>
        <v>14</v>
      </c>
      <c r="J15" s="81">
        <f t="shared" si="8"/>
        <v>1</v>
      </c>
      <c r="K15" s="81">
        <f t="shared" si="9"/>
        <v>17</v>
      </c>
      <c r="L15" s="73"/>
      <c r="M15" s="73"/>
      <c r="N15" s="73"/>
      <c r="O15" s="73"/>
      <c r="P15" s="62">
        <f>Classificação!Y19</f>
        <v>10</v>
      </c>
      <c r="Q15" s="62" t="str">
        <f>Classificação!P19</f>
        <v>Chelsea</v>
      </c>
      <c r="R15" s="62">
        <f>Classificação!Q19</f>
        <v>10</v>
      </c>
      <c r="S15" s="62">
        <f>Classificação!R19</f>
        <v>2</v>
      </c>
      <c r="T15" s="62">
        <f>Classificação!S19</f>
        <v>1</v>
      </c>
      <c r="U15" s="62">
        <f>Classificação!T19</f>
        <v>7</v>
      </c>
      <c r="V15" s="62">
        <f>Classificação!U19</f>
        <v>6</v>
      </c>
      <c r="W15" s="62">
        <f>Classificação!V19</f>
        <v>26</v>
      </c>
      <c r="X15" s="62">
        <f>Classificação!W19</f>
        <v>-20</v>
      </c>
      <c r="Y15" s="62">
        <f>Classificação!X19</f>
        <v>7</v>
      </c>
      <c r="Z15" s="58">
        <v>310959141703</v>
      </c>
      <c r="AA15" s="58"/>
      <c r="AB15" s="68">
        <v>10</v>
      </c>
      <c r="AC15" s="69">
        <f t="shared" si="10"/>
        <v>0</v>
      </c>
      <c r="AD15" s="69">
        <f t="shared" si="11"/>
        <v>0</v>
      </c>
      <c r="AE15" s="69">
        <f t="shared" si="12"/>
        <v>0</v>
      </c>
      <c r="AF15" s="69">
        <f t="shared" si="13"/>
        <v>0</v>
      </c>
      <c r="AG15" s="69">
        <f t="shared" si="14"/>
        <v>0</v>
      </c>
      <c r="AH15" s="69">
        <f t="shared" si="15"/>
        <v>0</v>
      </c>
      <c r="AI15" s="69">
        <f t="shared" si="16"/>
        <v>0</v>
      </c>
      <c r="AJ15" s="69">
        <f t="shared" si="17"/>
        <v>0</v>
      </c>
      <c r="AK15" s="69">
        <f t="shared" si="18"/>
        <v>0</v>
      </c>
      <c r="AL15" s="69"/>
      <c r="AM15" s="68">
        <v>10</v>
      </c>
      <c r="AN15" s="69">
        <f t="shared" si="19"/>
        <v>0</v>
      </c>
      <c r="AO15" s="69">
        <f t="shared" si="20"/>
        <v>0</v>
      </c>
      <c r="AP15" s="69">
        <f t="shared" si="21"/>
        <v>0</v>
      </c>
      <c r="AQ15" s="69">
        <f t="shared" si="22"/>
        <v>0</v>
      </c>
      <c r="AR15" s="69">
        <f t="shared" si="23"/>
        <v>0</v>
      </c>
      <c r="AS15" s="69">
        <f t="shared" si="24"/>
        <v>0</v>
      </c>
      <c r="AT15" s="69">
        <f t="shared" si="25"/>
        <v>0</v>
      </c>
      <c r="AU15" s="69">
        <f t="shared" si="26"/>
        <v>0</v>
      </c>
      <c r="AV15" s="69">
        <f t="shared" si="27"/>
        <v>0</v>
      </c>
      <c r="AW15" s="69"/>
      <c r="AX15" s="68">
        <v>10</v>
      </c>
      <c r="AY15" s="69">
        <f t="shared" si="28"/>
        <v>0</v>
      </c>
      <c r="AZ15" s="69">
        <f t="shared" si="29"/>
        <v>0</v>
      </c>
      <c r="BA15" s="69">
        <f t="shared" si="30"/>
        <v>0</v>
      </c>
      <c r="BB15" s="69">
        <f t="shared" si="31"/>
        <v>0</v>
      </c>
      <c r="BC15" s="69">
        <f t="shared" si="32"/>
        <v>0</v>
      </c>
      <c r="BD15" s="69">
        <f t="shared" si="33"/>
        <v>0</v>
      </c>
      <c r="BE15" s="69">
        <f t="shared" si="34"/>
        <v>0</v>
      </c>
      <c r="BF15" s="69">
        <f t="shared" si="35"/>
        <v>0</v>
      </c>
      <c r="BG15" s="69">
        <f t="shared" si="36"/>
        <v>0</v>
      </c>
      <c r="BH15" s="58"/>
      <c r="BI15" s="58"/>
      <c r="BJ15" s="68">
        <v>10</v>
      </c>
      <c r="BK15" s="69">
        <f t="shared" si="37"/>
        <v>0</v>
      </c>
      <c r="BL15" s="69">
        <f t="shared" si="38"/>
        <v>0</v>
      </c>
      <c r="BM15" s="69">
        <f t="shared" si="39"/>
        <v>0</v>
      </c>
      <c r="BN15" s="69">
        <f t="shared" si="40"/>
        <v>0</v>
      </c>
      <c r="BO15" s="69">
        <f t="shared" si="41"/>
        <v>0</v>
      </c>
      <c r="BP15" s="69">
        <f t="shared" si="42"/>
        <v>0</v>
      </c>
      <c r="BQ15" s="69">
        <f t="shared" si="43"/>
        <v>0</v>
      </c>
      <c r="BR15" s="69">
        <f t="shared" si="44"/>
        <v>0</v>
      </c>
      <c r="BS15" s="69">
        <f t="shared" si="45"/>
        <v>0</v>
      </c>
      <c r="BT15" s="58"/>
      <c r="BU15" s="58"/>
      <c r="BV15" s="58"/>
      <c r="BW15" s="58"/>
      <c r="BX15" s="58"/>
      <c r="BY15" s="73"/>
      <c r="BZ15" s="62">
        <v>10</v>
      </c>
      <c r="CA15" s="62" t="str">
        <f t="shared" si="46"/>
        <v>Chelsea</v>
      </c>
      <c r="CB15" s="62">
        <f t="shared" si="47"/>
        <v>10</v>
      </c>
      <c r="CC15" s="62">
        <f t="shared" si="0"/>
        <v>2</v>
      </c>
      <c r="CD15" s="62">
        <f t="shared" si="1"/>
        <v>1</v>
      </c>
      <c r="CE15" s="62">
        <f t="shared" si="2"/>
        <v>7</v>
      </c>
      <c r="CF15" s="62">
        <f t="shared" si="3"/>
        <v>6</v>
      </c>
      <c r="CG15" s="62">
        <f t="shared" si="4"/>
        <v>26</v>
      </c>
      <c r="CH15" s="62">
        <f t="shared" si="5"/>
        <v>-20</v>
      </c>
      <c r="CI15" s="62">
        <f t="shared" si="6"/>
        <v>7</v>
      </c>
      <c r="CJ15" s="58"/>
      <c r="CK15" s="72"/>
      <c r="CL15" s="51">
        <f t="shared" si="48"/>
        <v>70230061003</v>
      </c>
      <c r="CM15" s="52"/>
      <c r="CN15" s="74">
        <v>10</v>
      </c>
      <c r="CO15" s="51">
        <f t="shared" si="49"/>
        <v>170551151112</v>
      </c>
      <c r="CP15" s="52"/>
      <c r="CQ15" s="76">
        <v>10</v>
      </c>
      <c r="CR15" s="51">
        <f t="shared" si="50"/>
        <v>1</v>
      </c>
      <c r="CS15" s="74"/>
    </row>
    <row r="16" spans="2:97" ht="21" customHeight="1" x14ac:dyDescent="0.25">
      <c r="B16" s="67" t="s">
        <v>40</v>
      </c>
      <c r="C16" s="67" t="str">
        <f>VLOOKUP(CR16,$BZ$6:$CI$25,2)</f>
        <v>Man. City</v>
      </c>
      <c r="D16" s="67">
        <f>VLOOKUP(CR16,$BZ$6:$CI$25,3)</f>
        <v>11</v>
      </c>
      <c r="E16" s="67">
        <f>VLOOKUP(CR16,$BZ$6:$CI$25,4)</f>
        <v>5</v>
      </c>
      <c r="F16" s="67">
        <f t="shared" si="7"/>
        <v>1</v>
      </c>
      <c r="G16" s="67">
        <f>VLOOKUP(CR16,$BZ$6:$CI$25,6)</f>
        <v>5</v>
      </c>
      <c r="H16" s="67">
        <f>VLOOKUP(CR16,$BZ$6:$CI$25,7)</f>
        <v>25</v>
      </c>
      <c r="I16" s="67">
        <f>VLOOKUP(CR16,$BZ$6:$CI$25,8)</f>
        <v>22</v>
      </c>
      <c r="J16" s="67">
        <f t="shared" si="8"/>
        <v>3</v>
      </c>
      <c r="K16" s="67">
        <f t="shared" si="9"/>
        <v>16</v>
      </c>
      <c r="L16" s="73"/>
      <c r="M16" s="73"/>
      <c r="N16" s="73"/>
      <c r="O16" s="73"/>
      <c r="P16" s="62">
        <f>Classificação!Y24</f>
        <v>11</v>
      </c>
      <c r="Q16" s="62" t="str">
        <f>Classificação!P24</f>
        <v>Ajax</v>
      </c>
      <c r="R16" s="62">
        <f>Classificação!Q24</f>
        <v>10</v>
      </c>
      <c r="S16" s="62">
        <f>Classificação!R24</f>
        <v>7</v>
      </c>
      <c r="T16" s="62">
        <f>Classificação!S24</f>
        <v>2</v>
      </c>
      <c r="U16" s="62">
        <f>Classificação!T24</f>
        <v>1</v>
      </c>
      <c r="V16" s="62">
        <f>Classificação!U24</f>
        <v>23</v>
      </c>
      <c r="W16" s="62">
        <f>Classificação!V24</f>
        <v>9</v>
      </c>
      <c r="X16" s="62">
        <f>Classificação!W24</f>
        <v>14</v>
      </c>
      <c r="Y16" s="62">
        <f>Classificação!X24</f>
        <v>23</v>
      </c>
      <c r="Z16" s="58">
        <v>240555141702</v>
      </c>
      <c r="AA16" s="58"/>
      <c r="AB16" s="68">
        <v>11</v>
      </c>
      <c r="AC16" s="69">
        <f t="shared" si="10"/>
        <v>0</v>
      </c>
      <c r="AD16" s="69">
        <f t="shared" si="11"/>
        <v>0</v>
      </c>
      <c r="AE16" s="69">
        <f t="shared" si="12"/>
        <v>0</v>
      </c>
      <c r="AF16" s="69">
        <f t="shared" si="13"/>
        <v>0</v>
      </c>
      <c r="AG16" s="69">
        <f t="shared" si="14"/>
        <v>0</v>
      </c>
      <c r="AH16" s="69">
        <f t="shared" si="15"/>
        <v>0</v>
      </c>
      <c r="AI16" s="69">
        <f t="shared" si="16"/>
        <v>0</v>
      </c>
      <c r="AJ16" s="69">
        <f t="shared" si="17"/>
        <v>0</v>
      </c>
      <c r="AK16" s="69">
        <f t="shared" si="18"/>
        <v>0</v>
      </c>
      <c r="AL16" s="69"/>
      <c r="AM16" s="68">
        <v>11</v>
      </c>
      <c r="AN16" s="69" t="str">
        <f t="shared" si="19"/>
        <v>Ajax</v>
      </c>
      <c r="AO16" s="69">
        <f t="shared" si="20"/>
        <v>1</v>
      </c>
      <c r="AP16" s="69">
        <f t="shared" si="21"/>
        <v>0</v>
      </c>
      <c r="AQ16" s="69">
        <f t="shared" si="22"/>
        <v>0</v>
      </c>
      <c r="AR16" s="69">
        <f t="shared" si="23"/>
        <v>1</v>
      </c>
      <c r="AS16" s="69">
        <f t="shared" si="24"/>
        <v>1</v>
      </c>
      <c r="AT16" s="69">
        <f t="shared" si="25"/>
        <v>5</v>
      </c>
      <c r="AU16" s="69">
        <f t="shared" si="26"/>
        <v>-4</v>
      </c>
      <c r="AV16" s="69">
        <f t="shared" si="27"/>
        <v>0</v>
      </c>
      <c r="AW16" s="69"/>
      <c r="AX16" s="68">
        <v>11</v>
      </c>
      <c r="AY16" s="69">
        <f t="shared" si="28"/>
        <v>0</v>
      </c>
      <c r="AZ16" s="69">
        <f t="shared" si="29"/>
        <v>0</v>
      </c>
      <c r="BA16" s="69">
        <f t="shared" si="30"/>
        <v>0</v>
      </c>
      <c r="BB16" s="69">
        <f t="shared" si="31"/>
        <v>0</v>
      </c>
      <c r="BC16" s="69">
        <f t="shared" si="32"/>
        <v>0</v>
      </c>
      <c r="BD16" s="69">
        <f t="shared" si="33"/>
        <v>0</v>
      </c>
      <c r="BE16" s="69">
        <f t="shared" si="34"/>
        <v>0</v>
      </c>
      <c r="BF16" s="69">
        <f t="shared" si="35"/>
        <v>0</v>
      </c>
      <c r="BG16" s="69">
        <f t="shared" si="36"/>
        <v>0</v>
      </c>
      <c r="BH16" s="58"/>
      <c r="BI16" s="58"/>
      <c r="BJ16" s="68">
        <v>11</v>
      </c>
      <c r="BK16" s="69">
        <f t="shared" si="37"/>
        <v>0</v>
      </c>
      <c r="BL16" s="69">
        <f t="shared" si="38"/>
        <v>0</v>
      </c>
      <c r="BM16" s="69">
        <f t="shared" si="39"/>
        <v>0</v>
      </c>
      <c r="BN16" s="69">
        <f t="shared" si="40"/>
        <v>0</v>
      </c>
      <c r="BO16" s="69">
        <f t="shared" si="41"/>
        <v>0</v>
      </c>
      <c r="BP16" s="69">
        <f t="shared" si="42"/>
        <v>0</v>
      </c>
      <c r="BQ16" s="69">
        <f t="shared" si="43"/>
        <v>0</v>
      </c>
      <c r="BR16" s="69">
        <f t="shared" si="44"/>
        <v>0</v>
      </c>
      <c r="BS16" s="69">
        <f t="shared" si="45"/>
        <v>0</v>
      </c>
      <c r="BT16" s="58"/>
      <c r="BU16" s="58"/>
      <c r="BV16" s="58"/>
      <c r="BW16" s="58"/>
      <c r="BX16" s="58"/>
      <c r="BY16" s="73"/>
      <c r="BZ16" s="62">
        <v>11</v>
      </c>
      <c r="CA16" s="62" t="str">
        <f t="shared" si="46"/>
        <v>Ajax</v>
      </c>
      <c r="CB16" s="62">
        <f t="shared" si="47"/>
        <v>11</v>
      </c>
      <c r="CC16" s="62">
        <f t="shared" si="0"/>
        <v>7</v>
      </c>
      <c r="CD16" s="62">
        <f t="shared" si="1"/>
        <v>2</v>
      </c>
      <c r="CE16" s="62">
        <f t="shared" si="2"/>
        <v>2</v>
      </c>
      <c r="CF16" s="62">
        <f t="shared" si="3"/>
        <v>24</v>
      </c>
      <c r="CG16" s="62">
        <f t="shared" si="4"/>
        <v>14</v>
      </c>
      <c r="CH16" s="62">
        <f t="shared" si="5"/>
        <v>10</v>
      </c>
      <c r="CI16" s="62">
        <f t="shared" si="6"/>
        <v>23</v>
      </c>
      <c r="CJ16" s="58"/>
      <c r="CK16" s="72"/>
      <c r="CL16" s="51">
        <f t="shared" si="48"/>
        <v>230760241102</v>
      </c>
      <c r="CM16" s="52"/>
      <c r="CN16" s="74">
        <v>11</v>
      </c>
      <c r="CO16" s="51">
        <f t="shared" si="49"/>
        <v>160553251104</v>
      </c>
      <c r="CP16" s="52"/>
      <c r="CQ16" s="76">
        <v>11</v>
      </c>
      <c r="CR16" s="51">
        <f t="shared" si="50"/>
        <v>9</v>
      </c>
      <c r="CS16" s="74"/>
    </row>
    <row r="17" spans="2:97" ht="21" customHeight="1" x14ac:dyDescent="0.25">
      <c r="B17" s="81" t="s">
        <v>41</v>
      </c>
      <c r="C17" s="81" t="str">
        <f t="shared" si="51"/>
        <v>Atl. De Madrid</v>
      </c>
      <c r="D17" s="81">
        <f>VLOOKUP(CR17,$BZ$6:$CI$25,3)</f>
        <v>10</v>
      </c>
      <c r="E17" s="81">
        <f>VLOOKUP(CR17,$BZ$6:$CI$25,4)</f>
        <v>3</v>
      </c>
      <c r="F17" s="81">
        <f t="shared" si="7"/>
        <v>2</v>
      </c>
      <c r="G17" s="81">
        <f>VLOOKUP(CR17,$BZ$6:$CI$25,6)</f>
        <v>5</v>
      </c>
      <c r="H17" s="81">
        <f>VLOOKUP(CR17,$BZ$6:$CI$25,7)</f>
        <v>11</v>
      </c>
      <c r="I17" s="81">
        <f>VLOOKUP(CR17,$BZ$6:$CI$25,8)</f>
        <v>32</v>
      </c>
      <c r="J17" s="81">
        <f t="shared" si="8"/>
        <v>-21</v>
      </c>
      <c r="K17" s="81">
        <f t="shared" si="9"/>
        <v>11</v>
      </c>
      <c r="L17" s="73"/>
      <c r="M17" s="73"/>
      <c r="N17" s="73"/>
      <c r="O17" s="73"/>
      <c r="P17" s="62">
        <f>Classificação!Y25</f>
        <v>12</v>
      </c>
      <c r="Q17" s="62" t="str">
        <f>Classificação!P25</f>
        <v>Napoli</v>
      </c>
      <c r="R17" s="62">
        <f>Classificação!Q25</f>
        <v>10</v>
      </c>
      <c r="S17" s="62">
        <f>Classificação!R25</f>
        <v>2</v>
      </c>
      <c r="T17" s="62">
        <f>Classificação!S25</f>
        <v>1</v>
      </c>
      <c r="U17" s="62">
        <f>Classificação!T25</f>
        <v>7</v>
      </c>
      <c r="V17" s="62">
        <f>Classificação!U25</f>
        <v>9</v>
      </c>
      <c r="W17" s="62">
        <f>Classificação!V25</f>
        <v>21</v>
      </c>
      <c r="X17" s="62">
        <f>Classificação!W25</f>
        <v>-12</v>
      </c>
      <c r="Y17" s="62">
        <f>Classificação!X25</f>
        <v>7</v>
      </c>
      <c r="Z17" s="58">
        <v>310968281701</v>
      </c>
      <c r="AA17" s="58"/>
      <c r="AB17" s="68">
        <v>12</v>
      </c>
      <c r="AC17" s="69">
        <f t="shared" si="10"/>
        <v>0</v>
      </c>
      <c r="AD17" s="69">
        <f t="shared" si="11"/>
        <v>0</v>
      </c>
      <c r="AE17" s="69">
        <f t="shared" si="12"/>
        <v>0</v>
      </c>
      <c r="AF17" s="69">
        <f t="shared" si="13"/>
        <v>0</v>
      </c>
      <c r="AG17" s="69">
        <f t="shared" si="14"/>
        <v>0</v>
      </c>
      <c r="AH17" s="69">
        <f t="shared" si="15"/>
        <v>0</v>
      </c>
      <c r="AI17" s="69">
        <f t="shared" si="16"/>
        <v>0</v>
      </c>
      <c r="AJ17" s="69">
        <f t="shared" si="17"/>
        <v>0</v>
      </c>
      <c r="AK17" s="69">
        <f t="shared" si="18"/>
        <v>0</v>
      </c>
      <c r="AL17" s="69"/>
      <c r="AM17" s="68">
        <v>12</v>
      </c>
      <c r="AN17" s="69">
        <f t="shared" si="19"/>
        <v>0</v>
      </c>
      <c r="AO17" s="69">
        <f t="shared" si="20"/>
        <v>0</v>
      </c>
      <c r="AP17" s="69">
        <f t="shared" si="21"/>
        <v>0</v>
      </c>
      <c r="AQ17" s="69">
        <f t="shared" si="22"/>
        <v>0</v>
      </c>
      <c r="AR17" s="69">
        <f t="shared" si="23"/>
        <v>0</v>
      </c>
      <c r="AS17" s="69">
        <f t="shared" si="24"/>
        <v>0</v>
      </c>
      <c r="AT17" s="69">
        <f t="shared" si="25"/>
        <v>0</v>
      </c>
      <c r="AU17" s="69">
        <f t="shared" si="26"/>
        <v>0</v>
      </c>
      <c r="AV17" s="69">
        <f t="shared" si="27"/>
        <v>0</v>
      </c>
      <c r="AW17" s="69"/>
      <c r="AX17" s="68">
        <v>12</v>
      </c>
      <c r="AY17" s="69">
        <f t="shared" si="28"/>
        <v>0</v>
      </c>
      <c r="AZ17" s="69">
        <f t="shared" si="29"/>
        <v>0</v>
      </c>
      <c r="BA17" s="69">
        <f t="shared" si="30"/>
        <v>0</v>
      </c>
      <c r="BB17" s="69">
        <f t="shared" si="31"/>
        <v>0</v>
      </c>
      <c r="BC17" s="69">
        <f t="shared" si="32"/>
        <v>0</v>
      </c>
      <c r="BD17" s="69">
        <f t="shared" si="33"/>
        <v>0</v>
      </c>
      <c r="BE17" s="69">
        <f t="shared" si="34"/>
        <v>0</v>
      </c>
      <c r="BF17" s="69">
        <f t="shared" si="35"/>
        <v>0</v>
      </c>
      <c r="BG17" s="69">
        <f t="shared" si="36"/>
        <v>0</v>
      </c>
      <c r="BH17" s="58"/>
      <c r="BI17" s="58"/>
      <c r="BJ17" s="68">
        <v>12</v>
      </c>
      <c r="BK17" s="69">
        <f t="shared" si="37"/>
        <v>0</v>
      </c>
      <c r="BL17" s="69">
        <f t="shared" si="38"/>
        <v>0</v>
      </c>
      <c r="BM17" s="69">
        <f t="shared" si="39"/>
        <v>0</v>
      </c>
      <c r="BN17" s="69">
        <f t="shared" si="40"/>
        <v>0</v>
      </c>
      <c r="BO17" s="69">
        <f t="shared" si="41"/>
        <v>0</v>
      </c>
      <c r="BP17" s="69">
        <f t="shared" si="42"/>
        <v>0</v>
      </c>
      <c r="BQ17" s="69">
        <f t="shared" si="43"/>
        <v>0</v>
      </c>
      <c r="BR17" s="69">
        <f t="shared" si="44"/>
        <v>0</v>
      </c>
      <c r="BS17" s="69">
        <f t="shared" si="45"/>
        <v>0</v>
      </c>
      <c r="BT17" s="58"/>
      <c r="BU17" s="58"/>
      <c r="BV17" s="58"/>
      <c r="BW17" s="58"/>
      <c r="BX17" s="58"/>
      <c r="BY17" s="73"/>
      <c r="BZ17" s="62">
        <v>12</v>
      </c>
      <c r="CA17" s="62" t="str">
        <f t="shared" si="46"/>
        <v>Napoli</v>
      </c>
      <c r="CB17" s="62">
        <f t="shared" si="47"/>
        <v>10</v>
      </c>
      <c r="CC17" s="62">
        <f t="shared" si="0"/>
        <v>2</v>
      </c>
      <c r="CD17" s="62">
        <f t="shared" si="1"/>
        <v>1</v>
      </c>
      <c r="CE17" s="62">
        <f t="shared" si="2"/>
        <v>7</v>
      </c>
      <c r="CF17" s="62">
        <f t="shared" si="3"/>
        <v>9</v>
      </c>
      <c r="CG17" s="62">
        <f t="shared" si="4"/>
        <v>21</v>
      </c>
      <c r="CH17" s="62">
        <f t="shared" si="5"/>
        <v>-12</v>
      </c>
      <c r="CI17" s="62">
        <f t="shared" si="6"/>
        <v>7</v>
      </c>
      <c r="CJ17" s="58"/>
      <c r="CK17" s="72"/>
      <c r="CL17" s="51">
        <f t="shared" si="48"/>
        <v>70238091001</v>
      </c>
      <c r="CM17" s="52"/>
      <c r="CN17" s="74">
        <v>12</v>
      </c>
      <c r="CO17" s="51">
        <f t="shared" si="49"/>
        <v>110329111011</v>
      </c>
      <c r="CP17" s="52"/>
      <c r="CQ17" s="76">
        <v>12</v>
      </c>
      <c r="CR17" s="51">
        <f t="shared" si="50"/>
        <v>2</v>
      </c>
      <c r="CS17" s="74"/>
    </row>
    <row r="18" spans="2:97" ht="21" customHeight="1" x14ac:dyDescent="0.25">
      <c r="B18" s="67" t="s">
        <v>42</v>
      </c>
      <c r="C18" s="67" t="str">
        <f>VLOOKUP(CR18,$BZ$6:$CI$25,2)</f>
        <v>RB Leipzig</v>
      </c>
      <c r="D18" s="67">
        <f>VLOOKUP(CR18,$BZ$6:$CI$25,3)</f>
        <v>11</v>
      </c>
      <c r="E18" s="67">
        <f>VLOOKUP(CR18,$BZ$6:$CI$25,4)</f>
        <v>3</v>
      </c>
      <c r="F18" s="67">
        <f t="shared" si="7"/>
        <v>1</v>
      </c>
      <c r="G18" s="67">
        <f>VLOOKUP(CR18,$BZ$6:$CI$25,6)</f>
        <v>7</v>
      </c>
      <c r="H18" s="67">
        <f>VLOOKUP(CR18,$BZ$6:$CI$25,7)</f>
        <v>11</v>
      </c>
      <c r="I18" s="67">
        <f>VLOOKUP(CR18,$BZ$6:$CI$25,8)</f>
        <v>21</v>
      </c>
      <c r="J18" s="67">
        <f t="shared" si="8"/>
        <v>-10</v>
      </c>
      <c r="K18" s="67">
        <f t="shared" si="9"/>
        <v>10</v>
      </c>
      <c r="L18" s="73"/>
      <c r="M18" s="73"/>
      <c r="N18" s="73"/>
      <c r="O18" s="73"/>
      <c r="P18" s="62">
        <f>Classificação!Y26</f>
        <v>13</v>
      </c>
      <c r="Q18" s="62" t="str">
        <f>Classificação!P26</f>
        <v>Barcelona</v>
      </c>
      <c r="R18" s="62">
        <f>Classificação!Q26</f>
        <v>10</v>
      </c>
      <c r="S18" s="62">
        <f>Classificação!R26</f>
        <v>6</v>
      </c>
      <c r="T18" s="62">
        <f>Classificação!S26</f>
        <v>1</v>
      </c>
      <c r="U18" s="62">
        <f>Classificação!T26</f>
        <v>3</v>
      </c>
      <c r="V18" s="62">
        <f>Classificação!U26</f>
        <v>24</v>
      </c>
      <c r="W18" s="62">
        <f>Classificação!V26</f>
        <v>13</v>
      </c>
      <c r="X18" s="62">
        <f>Classificação!W26</f>
        <v>11</v>
      </c>
      <c r="Y18" s="62">
        <f>Classificação!X26</f>
        <v>19</v>
      </c>
      <c r="Z18" s="58">
        <v>200540091700</v>
      </c>
      <c r="AA18" s="58"/>
      <c r="AB18" s="68">
        <v>13</v>
      </c>
      <c r="AC18" s="69" t="str">
        <f t="shared" si="10"/>
        <v>Barcelona</v>
      </c>
      <c r="AD18" s="69">
        <f t="shared" si="11"/>
        <v>1</v>
      </c>
      <c r="AE18" s="69">
        <f t="shared" si="12"/>
        <v>1</v>
      </c>
      <c r="AF18" s="69">
        <f t="shared" si="13"/>
        <v>0</v>
      </c>
      <c r="AG18" s="69">
        <f t="shared" si="14"/>
        <v>0</v>
      </c>
      <c r="AH18" s="69">
        <f t="shared" si="15"/>
        <v>3</v>
      </c>
      <c r="AI18" s="69">
        <f t="shared" si="16"/>
        <v>0</v>
      </c>
      <c r="AJ18" s="69">
        <f t="shared" si="17"/>
        <v>3</v>
      </c>
      <c r="AK18" s="69">
        <f t="shared" si="18"/>
        <v>3</v>
      </c>
      <c r="AL18" s="69"/>
      <c r="AM18" s="68">
        <v>13</v>
      </c>
      <c r="AN18" s="69" t="str">
        <f t="shared" si="19"/>
        <v>Barcelona</v>
      </c>
      <c r="AO18" s="69">
        <f t="shared" si="20"/>
        <v>1</v>
      </c>
      <c r="AP18" s="69">
        <f t="shared" si="21"/>
        <v>0</v>
      </c>
      <c r="AQ18" s="69">
        <f t="shared" si="22"/>
        <v>0</v>
      </c>
      <c r="AR18" s="69">
        <f t="shared" si="23"/>
        <v>1</v>
      </c>
      <c r="AS18" s="69">
        <f t="shared" si="24"/>
        <v>1</v>
      </c>
      <c r="AT18" s="69">
        <f t="shared" si="25"/>
        <v>3</v>
      </c>
      <c r="AU18" s="69">
        <f t="shared" si="26"/>
        <v>-2</v>
      </c>
      <c r="AV18" s="69">
        <f t="shared" si="27"/>
        <v>0</v>
      </c>
      <c r="AW18" s="69"/>
      <c r="AX18" s="68">
        <v>13</v>
      </c>
      <c r="AY18" s="69">
        <f t="shared" si="28"/>
        <v>0</v>
      </c>
      <c r="AZ18" s="69">
        <f t="shared" si="29"/>
        <v>0</v>
      </c>
      <c r="BA18" s="69">
        <f t="shared" si="30"/>
        <v>0</v>
      </c>
      <c r="BB18" s="69">
        <f t="shared" si="31"/>
        <v>0</v>
      </c>
      <c r="BC18" s="69">
        <f t="shared" si="32"/>
        <v>0</v>
      </c>
      <c r="BD18" s="69">
        <f t="shared" si="33"/>
        <v>0</v>
      </c>
      <c r="BE18" s="69">
        <f t="shared" si="34"/>
        <v>0</v>
      </c>
      <c r="BF18" s="69">
        <f t="shared" si="35"/>
        <v>0</v>
      </c>
      <c r="BG18" s="69">
        <f t="shared" si="36"/>
        <v>0</v>
      </c>
      <c r="BH18" s="58"/>
      <c r="BI18" s="58"/>
      <c r="BJ18" s="68">
        <v>13</v>
      </c>
      <c r="BK18" s="69">
        <f t="shared" si="37"/>
        <v>0</v>
      </c>
      <c r="BL18" s="69">
        <f t="shared" si="38"/>
        <v>0</v>
      </c>
      <c r="BM18" s="69">
        <f t="shared" si="39"/>
        <v>0</v>
      </c>
      <c r="BN18" s="69">
        <f t="shared" si="40"/>
        <v>0</v>
      </c>
      <c r="BO18" s="69">
        <f t="shared" si="41"/>
        <v>0</v>
      </c>
      <c r="BP18" s="69">
        <f t="shared" si="42"/>
        <v>0</v>
      </c>
      <c r="BQ18" s="69">
        <f t="shared" si="43"/>
        <v>0</v>
      </c>
      <c r="BR18" s="69">
        <f t="shared" si="44"/>
        <v>0</v>
      </c>
      <c r="BS18" s="69">
        <f t="shared" si="45"/>
        <v>0</v>
      </c>
      <c r="BT18" s="58"/>
      <c r="BU18" s="58"/>
      <c r="BV18" s="58"/>
      <c r="BW18" s="58"/>
      <c r="BX18" s="58"/>
      <c r="BY18" s="73"/>
      <c r="BZ18" s="62">
        <v>13</v>
      </c>
      <c r="CA18" s="62" t="str">
        <f t="shared" si="46"/>
        <v>Barcelona</v>
      </c>
      <c r="CB18" s="62">
        <f t="shared" si="47"/>
        <v>12</v>
      </c>
      <c r="CC18" s="62">
        <f t="shared" si="0"/>
        <v>7</v>
      </c>
      <c r="CD18" s="62">
        <f t="shared" si="1"/>
        <v>1</v>
      </c>
      <c r="CE18" s="62">
        <f t="shared" si="2"/>
        <v>4</v>
      </c>
      <c r="CF18" s="62">
        <f t="shared" si="3"/>
        <v>28</v>
      </c>
      <c r="CG18" s="62">
        <f t="shared" si="4"/>
        <v>16</v>
      </c>
      <c r="CH18" s="62">
        <f t="shared" si="5"/>
        <v>12</v>
      </c>
      <c r="CI18" s="62">
        <f t="shared" si="6"/>
        <v>22</v>
      </c>
      <c r="CJ18" s="58"/>
      <c r="CK18" s="72"/>
      <c r="CL18" s="51">
        <f t="shared" si="48"/>
        <v>220762281200</v>
      </c>
      <c r="CM18" s="52"/>
      <c r="CN18" s="74">
        <v>13</v>
      </c>
      <c r="CO18" s="51">
        <f t="shared" si="49"/>
        <v>100340111094</v>
      </c>
      <c r="CP18" s="52"/>
      <c r="CQ18" s="76">
        <v>13</v>
      </c>
      <c r="CR18" s="51">
        <f t="shared" si="50"/>
        <v>19</v>
      </c>
      <c r="CS18" s="74"/>
    </row>
    <row r="19" spans="2:97" ht="21" customHeight="1" x14ac:dyDescent="0.25">
      <c r="B19" s="81" t="s">
        <v>43</v>
      </c>
      <c r="C19" s="81" t="str">
        <f t="shared" si="51"/>
        <v>Borussia</v>
      </c>
      <c r="D19" s="81">
        <f>VLOOKUP(CR19,$BZ$6:$CI$25,3)</f>
        <v>10</v>
      </c>
      <c r="E19" s="81">
        <f>VLOOKUP(CR19,$BZ$6:$CI$25,4)</f>
        <v>2</v>
      </c>
      <c r="F19" s="81">
        <f t="shared" si="7"/>
        <v>2</v>
      </c>
      <c r="G19" s="81">
        <f>VLOOKUP(CR19,$BZ$6:$CI$25,6)</f>
        <v>6</v>
      </c>
      <c r="H19" s="81">
        <f>VLOOKUP(CR19,$BZ$6:$CI$25,7)</f>
        <v>10</v>
      </c>
      <c r="I19" s="81">
        <f>VLOOKUP(CR19,$BZ$6:$CI$25,8)</f>
        <v>19</v>
      </c>
      <c r="J19" s="81">
        <f t="shared" si="8"/>
        <v>-9</v>
      </c>
      <c r="K19" s="81">
        <f t="shared" si="9"/>
        <v>8</v>
      </c>
      <c r="L19" s="73"/>
      <c r="M19" s="73"/>
      <c r="N19" s="73"/>
      <c r="O19" s="73"/>
      <c r="P19" s="62">
        <f>Classificação!Y27</f>
        <v>14</v>
      </c>
      <c r="Q19" s="62" t="str">
        <f>Classificação!P27</f>
        <v>PSG</v>
      </c>
      <c r="R19" s="62">
        <f>Classificação!Q27</f>
        <v>10</v>
      </c>
      <c r="S19" s="62">
        <f>Classificação!R27</f>
        <v>6</v>
      </c>
      <c r="T19" s="62">
        <f>Classificação!S27</f>
        <v>2</v>
      </c>
      <c r="U19" s="62">
        <f>Classificação!T27</f>
        <v>2</v>
      </c>
      <c r="V19" s="62">
        <f>Classificação!U27</f>
        <v>33</v>
      </c>
      <c r="W19" s="62">
        <f>Classificação!V27</f>
        <v>12</v>
      </c>
      <c r="X19" s="62">
        <f>Classificação!W27</f>
        <v>21</v>
      </c>
      <c r="Y19" s="62">
        <f>Classificação!X27</f>
        <v>20</v>
      </c>
      <c r="Z19" s="58">
        <v>240555171699</v>
      </c>
      <c r="AA19" s="58"/>
      <c r="AB19" s="68">
        <v>14</v>
      </c>
      <c r="AC19" s="69" t="str">
        <f t="shared" si="10"/>
        <v>PSG</v>
      </c>
      <c r="AD19" s="69">
        <f t="shared" si="11"/>
        <v>1</v>
      </c>
      <c r="AE19" s="69">
        <f t="shared" si="12"/>
        <v>1</v>
      </c>
      <c r="AF19" s="69">
        <f t="shared" si="13"/>
        <v>0</v>
      </c>
      <c r="AG19" s="69">
        <f t="shared" si="14"/>
        <v>0</v>
      </c>
      <c r="AH19" s="69">
        <f t="shared" si="15"/>
        <v>3</v>
      </c>
      <c r="AI19" s="69">
        <f t="shared" si="16"/>
        <v>1</v>
      </c>
      <c r="AJ19" s="69">
        <f t="shared" si="17"/>
        <v>2</v>
      </c>
      <c r="AK19" s="69">
        <f t="shared" si="18"/>
        <v>3</v>
      </c>
      <c r="AL19" s="69"/>
      <c r="AM19" s="68">
        <v>14</v>
      </c>
      <c r="AN19" s="69" t="str">
        <f t="shared" si="19"/>
        <v>PSG</v>
      </c>
      <c r="AO19" s="69">
        <f t="shared" si="20"/>
        <v>1</v>
      </c>
      <c r="AP19" s="69">
        <f t="shared" si="21"/>
        <v>1</v>
      </c>
      <c r="AQ19" s="69">
        <f t="shared" si="22"/>
        <v>-1</v>
      </c>
      <c r="AR19" s="69">
        <f t="shared" si="23"/>
        <v>1</v>
      </c>
      <c r="AS19" s="69">
        <f t="shared" si="24"/>
        <v>5</v>
      </c>
      <c r="AT19" s="69">
        <f t="shared" si="25"/>
        <v>1</v>
      </c>
      <c r="AU19" s="69">
        <f t="shared" si="26"/>
        <v>4</v>
      </c>
      <c r="AV19" s="69">
        <f t="shared" si="27"/>
        <v>2</v>
      </c>
      <c r="AW19" s="69"/>
      <c r="AX19" s="68">
        <v>14</v>
      </c>
      <c r="AY19" s="69" t="str">
        <f t="shared" si="28"/>
        <v>Arsenal</v>
      </c>
      <c r="AZ19" s="69">
        <f t="shared" si="29"/>
        <v>1</v>
      </c>
      <c r="BA19" s="69">
        <f t="shared" si="30"/>
        <v>0</v>
      </c>
      <c r="BB19" s="69">
        <f t="shared" si="31"/>
        <v>0</v>
      </c>
      <c r="BC19" s="69">
        <f t="shared" si="32"/>
        <v>1</v>
      </c>
      <c r="BD19" s="69">
        <f t="shared" si="33"/>
        <v>1</v>
      </c>
      <c r="BE19" s="69">
        <f t="shared" si="34"/>
        <v>5</v>
      </c>
      <c r="BF19" s="69">
        <f t="shared" si="35"/>
        <v>-4</v>
      </c>
      <c r="BG19" s="69">
        <f t="shared" si="36"/>
        <v>0</v>
      </c>
      <c r="BH19" s="58"/>
      <c r="BI19" s="58"/>
      <c r="BJ19" s="68">
        <v>14</v>
      </c>
      <c r="BK19" s="69" t="str">
        <f t="shared" si="37"/>
        <v>PSG</v>
      </c>
      <c r="BL19" s="69">
        <f t="shared" si="38"/>
        <v>1</v>
      </c>
      <c r="BM19" s="69">
        <f t="shared" si="39"/>
        <v>1</v>
      </c>
      <c r="BN19" s="69">
        <f t="shared" si="40"/>
        <v>0</v>
      </c>
      <c r="BO19" s="69">
        <f t="shared" si="41"/>
        <v>0</v>
      </c>
      <c r="BP19" s="69">
        <f t="shared" si="42"/>
        <v>4</v>
      </c>
      <c r="BQ19" s="69">
        <f t="shared" si="43"/>
        <v>1</v>
      </c>
      <c r="BR19" s="69">
        <f t="shared" si="44"/>
        <v>3</v>
      </c>
      <c r="BS19" s="69">
        <f t="shared" si="45"/>
        <v>3</v>
      </c>
      <c r="BT19" s="58"/>
      <c r="BU19" s="58"/>
      <c r="BV19" s="58"/>
      <c r="BW19" s="58"/>
      <c r="BX19" s="58"/>
      <c r="BY19" s="73"/>
      <c r="BZ19" s="62">
        <v>14</v>
      </c>
      <c r="CA19" s="62" t="str">
        <f t="shared" si="46"/>
        <v>PSG</v>
      </c>
      <c r="CB19" s="62">
        <f t="shared" si="47"/>
        <v>14</v>
      </c>
      <c r="CC19" s="62">
        <f t="shared" si="0"/>
        <v>9</v>
      </c>
      <c r="CD19" s="62">
        <f t="shared" si="1"/>
        <v>1</v>
      </c>
      <c r="CE19" s="62">
        <f t="shared" si="2"/>
        <v>4</v>
      </c>
      <c r="CF19" s="62">
        <f t="shared" si="3"/>
        <v>46</v>
      </c>
      <c r="CG19" s="62">
        <f t="shared" si="4"/>
        <v>20</v>
      </c>
      <c r="CH19" s="62">
        <f t="shared" si="5"/>
        <v>26</v>
      </c>
      <c r="CI19" s="62">
        <f t="shared" si="6"/>
        <v>28</v>
      </c>
      <c r="CJ19" s="58"/>
      <c r="CK19" s="72"/>
      <c r="CL19" s="51">
        <f t="shared" si="48"/>
        <v>280976461399</v>
      </c>
      <c r="CM19" s="52"/>
      <c r="CN19" s="74">
        <v>14</v>
      </c>
      <c r="CO19" s="51">
        <f t="shared" si="49"/>
        <v>80241100998</v>
      </c>
      <c r="CP19" s="52"/>
      <c r="CQ19" s="76">
        <v>14</v>
      </c>
      <c r="CR19" s="51">
        <f t="shared" si="50"/>
        <v>15</v>
      </c>
      <c r="CS19" s="74"/>
    </row>
    <row r="20" spans="2:97" ht="21" customHeight="1" x14ac:dyDescent="0.25">
      <c r="B20" s="67" t="s">
        <v>44</v>
      </c>
      <c r="C20" s="67" t="str">
        <f>VLOOKUP(CR20,$BZ$6:$CI$25,2)</f>
        <v>Tottenham</v>
      </c>
      <c r="D20" s="67">
        <f>VLOOKUP(CR20,$BZ$6:$CI$25,3)</f>
        <v>10</v>
      </c>
      <c r="E20" s="67">
        <f>VLOOKUP(CR20,$BZ$6:$CI$25,4)</f>
        <v>2</v>
      </c>
      <c r="F20" s="67">
        <f t="shared" si="7"/>
        <v>1</v>
      </c>
      <c r="G20" s="67">
        <f>VLOOKUP(CR20,$BZ$6:$CI$25,6)</f>
        <v>7</v>
      </c>
      <c r="H20" s="67">
        <f>VLOOKUP(CR20,$BZ$6:$CI$25,7)</f>
        <v>10</v>
      </c>
      <c r="I20" s="67">
        <f>VLOOKUP(CR20,$BZ$6:$CI$25,8)</f>
        <v>19</v>
      </c>
      <c r="J20" s="67">
        <f t="shared" si="8"/>
        <v>-9</v>
      </c>
      <c r="K20" s="67">
        <f t="shared" si="9"/>
        <v>7</v>
      </c>
      <c r="L20" s="73"/>
      <c r="M20" s="73"/>
      <c r="N20" s="73"/>
      <c r="O20" s="73"/>
      <c r="P20" s="62">
        <f>Classificação!Y28</f>
        <v>15</v>
      </c>
      <c r="Q20" s="62" t="str">
        <f>Classificação!P28</f>
        <v>Borussia</v>
      </c>
      <c r="R20" s="62">
        <f>Classificação!Q28</f>
        <v>10</v>
      </c>
      <c r="S20" s="62">
        <f>Classificação!R28</f>
        <v>2</v>
      </c>
      <c r="T20" s="62">
        <f>Classificação!S28</f>
        <v>2</v>
      </c>
      <c r="U20" s="62">
        <f>Classificação!T28</f>
        <v>6</v>
      </c>
      <c r="V20" s="62">
        <f>Classificação!U28</f>
        <v>10</v>
      </c>
      <c r="W20" s="62">
        <f>Classificação!V28</f>
        <v>19</v>
      </c>
      <c r="X20" s="62">
        <f>Classificação!W28</f>
        <v>-9</v>
      </c>
      <c r="Y20" s="62">
        <f>Classificação!X28</f>
        <v>8</v>
      </c>
      <c r="Z20" s="58">
        <v>210549151698</v>
      </c>
      <c r="AA20" s="58"/>
      <c r="AB20" s="68">
        <v>15</v>
      </c>
      <c r="AC20" s="69">
        <f t="shared" si="10"/>
        <v>0</v>
      </c>
      <c r="AD20" s="69">
        <f t="shared" si="11"/>
        <v>0</v>
      </c>
      <c r="AE20" s="69">
        <f t="shared" si="12"/>
        <v>0</v>
      </c>
      <c r="AF20" s="69">
        <f t="shared" si="13"/>
        <v>0</v>
      </c>
      <c r="AG20" s="69">
        <f t="shared" si="14"/>
        <v>0</v>
      </c>
      <c r="AH20" s="69">
        <f t="shared" si="15"/>
        <v>0</v>
      </c>
      <c r="AI20" s="69">
        <f t="shared" si="16"/>
        <v>0</v>
      </c>
      <c r="AJ20" s="69">
        <f t="shared" si="17"/>
        <v>0</v>
      </c>
      <c r="AK20" s="69">
        <f t="shared" si="18"/>
        <v>0</v>
      </c>
      <c r="AL20" s="69"/>
      <c r="AM20" s="68">
        <v>15</v>
      </c>
      <c r="AN20" s="69">
        <f t="shared" si="19"/>
        <v>0</v>
      </c>
      <c r="AO20" s="69">
        <f t="shared" si="20"/>
        <v>0</v>
      </c>
      <c r="AP20" s="69">
        <f t="shared" si="21"/>
        <v>0</v>
      </c>
      <c r="AQ20" s="69">
        <f t="shared" si="22"/>
        <v>0</v>
      </c>
      <c r="AR20" s="69">
        <f t="shared" si="23"/>
        <v>0</v>
      </c>
      <c r="AS20" s="69">
        <f t="shared" si="24"/>
        <v>0</v>
      </c>
      <c r="AT20" s="69">
        <f t="shared" si="25"/>
        <v>0</v>
      </c>
      <c r="AU20" s="69">
        <f t="shared" si="26"/>
        <v>0</v>
      </c>
      <c r="AV20" s="69">
        <f t="shared" si="27"/>
        <v>0</v>
      </c>
      <c r="AW20" s="69"/>
      <c r="AX20" s="68">
        <v>15</v>
      </c>
      <c r="AY20" s="69">
        <f t="shared" si="28"/>
        <v>0</v>
      </c>
      <c r="AZ20" s="69">
        <f t="shared" si="29"/>
        <v>0</v>
      </c>
      <c r="BA20" s="69">
        <f t="shared" si="30"/>
        <v>0</v>
      </c>
      <c r="BB20" s="69">
        <f t="shared" si="31"/>
        <v>0</v>
      </c>
      <c r="BC20" s="69">
        <f t="shared" si="32"/>
        <v>0</v>
      </c>
      <c r="BD20" s="69">
        <f t="shared" si="33"/>
        <v>0</v>
      </c>
      <c r="BE20" s="69">
        <f t="shared" si="34"/>
        <v>0</v>
      </c>
      <c r="BF20" s="69">
        <f t="shared" si="35"/>
        <v>0</v>
      </c>
      <c r="BG20" s="69">
        <f t="shared" si="36"/>
        <v>0</v>
      </c>
      <c r="BH20" s="58"/>
      <c r="BI20" s="58"/>
      <c r="BJ20" s="68">
        <v>15</v>
      </c>
      <c r="BK20" s="69">
        <f t="shared" si="37"/>
        <v>0</v>
      </c>
      <c r="BL20" s="69">
        <f t="shared" si="38"/>
        <v>0</v>
      </c>
      <c r="BM20" s="69">
        <f t="shared" si="39"/>
        <v>0</v>
      </c>
      <c r="BN20" s="69">
        <f t="shared" si="40"/>
        <v>0</v>
      </c>
      <c r="BO20" s="69">
        <f t="shared" si="41"/>
        <v>0</v>
      </c>
      <c r="BP20" s="69">
        <f t="shared" si="42"/>
        <v>0</v>
      </c>
      <c r="BQ20" s="69">
        <f t="shared" si="43"/>
        <v>0</v>
      </c>
      <c r="BR20" s="69">
        <f t="shared" si="44"/>
        <v>0</v>
      </c>
      <c r="BS20" s="69">
        <f t="shared" si="45"/>
        <v>0</v>
      </c>
      <c r="BT20" s="58"/>
      <c r="BU20" s="58"/>
      <c r="BV20" s="58"/>
      <c r="BW20" s="58"/>
      <c r="BX20" s="58"/>
      <c r="BY20" s="73"/>
      <c r="BZ20" s="62">
        <v>15</v>
      </c>
      <c r="CA20" s="62" t="str">
        <f t="shared" si="46"/>
        <v>Borussia</v>
      </c>
      <c r="CB20" s="62">
        <f t="shared" si="47"/>
        <v>10</v>
      </c>
      <c r="CC20" s="62">
        <f t="shared" si="0"/>
        <v>2</v>
      </c>
      <c r="CD20" s="62">
        <f t="shared" si="1"/>
        <v>2</v>
      </c>
      <c r="CE20" s="62">
        <f t="shared" si="2"/>
        <v>6</v>
      </c>
      <c r="CF20" s="62">
        <f t="shared" si="3"/>
        <v>10</v>
      </c>
      <c r="CG20" s="62">
        <f t="shared" si="4"/>
        <v>19</v>
      </c>
      <c r="CH20" s="62">
        <f t="shared" si="5"/>
        <v>-9</v>
      </c>
      <c r="CI20" s="62">
        <f t="shared" si="6"/>
        <v>8</v>
      </c>
      <c r="CJ20" s="58"/>
      <c r="CK20" s="72"/>
      <c r="CL20" s="51">
        <f t="shared" si="48"/>
        <v>80241100998</v>
      </c>
      <c r="CM20" s="52"/>
      <c r="CN20" s="74">
        <v>15</v>
      </c>
      <c r="CO20" s="51">
        <f t="shared" si="49"/>
        <v>70241100997</v>
      </c>
      <c r="CP20" s="52"/>
      <c r="CQ20" s="76">
        <v>15</v>
      </c>
      <c r="CR20" s="51">
        <f t="shared" si="50"/>
        <v>16</v>
      </c>
      <c r="CS20" s="74"/>
    </row>
    <row r="21" spans="2:97" ht="21" customHeight="1" x14ac:dyDescent="0.25">
      <c r="B21" s="81" t="s">
        <v>45</v>
      </c>
      <c r="C21" s="81" t="str">
        <f t="shared" si="51"/>
        <v>Napoli</v>
      </c>
      <c r="D21" s="81">
        <f>VLOOKUP(CR21,$BZ$6:$CI$25,3)</f>
        <v>10</v>
      </c>
      <c r="E21" s="81">
        <f>VLOOKUP(CR21,$BZ$6:$CI$25,4)</f>
        <v>2</v>
      </c>
      <c r="F21" s="81">
        <f t="shared" si="7"/>
        <v>1</v>
      </c>
      <c r="G21" s="81">
        <f>VLOOKUP(CR21,$BZ$6:$CI$25,6)</f>
        <v>7</v>
      </c>
      <c r="H21" s="81">
        <f>VLOOKUP(CR21,$BZ$6:$CI$25,7)</f>
        <v>9</v>
      </c>
      <c r="I21" s="81">
        <f>VLOOKUP(CR21,$BZ$6:$CI$25,8)</f>
        <v>21</v>
      </c>
      <c r="J21" s="81">
        <f t="shared" si="8"/>
        <v>-12</v>
      </c>
      <c r="K21" s="81">
        <f t="shared" si="9"/>
        <v>7</v>
      </c>
      <c r="L21" s="73"/>
      <c r="M21" s="73"/>
      <c r="N21" s="73"/>
      <c r="O21" s="73"/>
      <c r="P21" s="62">
        <f>Classificação!Y29</f>
        <v>16</v>
      </c>
      <c r="Q21" s="62" t="str">
        <f>Classificação!P29</f>
        <v>Tottenham</v>
      </c>
      <c r="R21" s="62">
        <f>Classificação!Q29</f>
        <v>10</v>
      </c>
      <c r="S21" s="62">
        <f>Classificação!R29</f>
        <v>2</v>
      </c>
      <c r="T21" s="62">
        <f>Classificação!S29</f>
        <v>1</v>
      </c>
      <c r="U21" s="62">
        <f>Classificação!T29</f>
        <v>7</v>
      </c>
      <c r="V21" s="62">
        <f>Classificação!U29</f>
        <v>10</v>
      </c>
      <c r="W21" s="62">
        <f>Classificação!V29</f>
        <v>19</v>
      </c>
      <c r="X21" s="62">
        <f>Classificação!W29</f>
        <v>-9</v>
      </c>
      <c r="Y21" s="62">
        <f>Classificação!X29</f>
        <v>7</v>
      </c>
      <c r="Z21" s="58">
        <v>381268281697</v>
      </c>
      <c r="AA21" s="58"/>
      <c r="AB21" s="68">
        <v>16</v>
      </c>
      <c r="AC21" s="69">
        <f t="shared" si="10"/>
        <v>0</v>
      </c>
      <c r="AD21" s="69">
        <f t="shared" si="11"/>
        <v>0</v>
      </c>
      <c r="AE21" s="69">
        <f t="shared" si="12"/>
        <v>0</v>
      </c>
      <c r="AF21" s="69">
        <f t="shared" si="13"/>
        <v>0</v>
      </c>
      <c r="AG21" s="69">
        <f t="shared" si="14"/>
        <v>0</v>
      </c>
      <c r="AH21" s="69">
        <f t="shared" si="15"/>
        <v>0</v>
      </c>
      <c r="AI21" s="69">
        <f t="shared" si="16"/>
        <v>0</v>
      </c>
      <c r="AJ21" s="69">
        <f t="shared" si="17"/>
        <v>0</v>
      </c>
      <c r="AK21" s="69">
        <f t="shared" si="18"/>
        <v>0</v>
      </c>
      <c r="AL21" s="69"/>
      <c r="AM21" s="68">
        <v>16</v>
      </c>
      <c r="AN21" s="69">
        <f t="shared" si="19"/>
        <v>0</v>
      </c>
      <c r="AO21" s="69">
        <f t="shared" si="20"/>
        <v>0</v>
      </c>
      <c r="AP21" s="69">
        <f t="shared" si="21"/>
        <v>0</v>
      </c>
      <c r="AQ21" s="69">
        <f t="shared" si="22"/>
        <v>0</v>
      </c>
      <c r="AR21" s="69">
        <f t="shared" si="23"/>
        <v>0</v>
      </c>
      <c r="AS21" s="69">
        <f t="shared" si="24"/>
        <v>0</v>
      </c>
      <c r="AT21" s="69">
        <f t="shared" si="25"/>
        <v>0</v>
      </c>
      <c r="AU21" s="69">
        <f t="shared" si="26"/>
        <v>0</v>
      </c>
      <c r="AV21" s="69">
        <f t="shared" si="27"/>
        <v>0</v>
      </c>
      <c r="AW21" s="69"/>
      <c r="AX21" s="68">
        <v>16</v>
      </c>
      <c r="AY21" s="69">
        <f t="shared" si="28"/>
        <v>0</v>
      </c>
      <c r="AZ21" s="69">
        <f t="shared" si="29"/>
        <v>0</v>
      </c>
      <c r="BA21" s="69">
        <f t="shared" si="30"/>
        <v>0</v>
      </c>
      <c r="BB21" s="69">
        <f t="shared" si="31"/>
        <v>0</v>
      </c>
      <c r="BC21" s="69">
        <f t="shared" si="32"/>
        <v>0</v>
      </c>
      <c r="BD21" s="69">
        <f t="shared" si="33"/>
        <v>0</v>
      </c>
      <c r="BE21" s="69">
        <f t="shared" si="34"/>
        <v>0</v>
      </c>
      <c r="BF21" s="69">
        <f t="shared" si="35"/>
        <v>0</v>
      </c>
      <c r="BG21" s="69">
        <f t="shared" si="36"/>
        <v>0</v>
      </c>
      <c r="BH21" s="58"/>
      <c r="BI21" s="58"/>
      <c r="BJ21" s="68">
        <v>16</v>
      </c>
      <c r="BK21" s="69">
        <f t="shared" si="37"/>
        <v>0</v>
      </c>
      <c r="BL21" s="69">
        <f t="shared" si="38"/>
        <v>0</v>
      </c>
      <c r="BM21" s="69">
        <f t="shared" si="39"/>
        <v>0</v>
      </c>
      <c r="BN21" s="69">
        <f t="shared" si="40"/>
        <v>0</v>
      </c>
      <c r="BO21" s="69">
        <f t="shared" si="41"/>
        <v>0</v>
      </c>
      <c r="BP21" s="69">
        <f t="shared" si="42"/>
        <v>0</v>
      </c>
      <c r="BQ21" s="69">
        <f t="shared" si="43"/>
        <v>0</v>
      </c>
      <c r="BR21" s="69">
        <f t="shared" si="44"/>
        <v>0</v>
      </c>
      <c r="BS21" s="69">
        <f t="shared" si="45"/>
        <v>0</v>
      </c>
      <c r="BT21" s="58"/>
      <c r="BU21" s="58"/>
      <c r="BV21" s="58"/>
      <c r="BW21" s="58"/>
      <c r="BX21" s="58"/>
      <c r="BY21" s="73"/>
      <c r="BZ21" s="62">
        <v>16</v>
      </c>
      <c r="CA21" s="62" t="str">
        <f t="shared" si="46"/>
        <v>Tottenham</v>
      </c>
      <c r="CB21" s="62">
        <f t="shared" si="47"/>
        <v>10</v>
      </c>
      <c r="CC21" s="62">
        <f t="shared" si="0"/>
        <v>2</v>
      </c>
      <c r="CD21" s="62">
        <f t="shared" si="1"/>
        <v>1</v>
      </c>
      <c r="CE21" s="62">
        <f t="shared" si="2"/>
        <v>7</v>
      </c>
      <c r="CF21" s="62">
        <f t="shared" si="3"/>
        <v>10</v>
      </c>
      <c r="CG21" s="62">
        <f t="shared" si="4"/>
        <v>19</v>
      </c>
      <c r="CH21" s="62">
        <f t="shared" si="5"/>
        <v>-9</v>
      </c>
      <c r="CI21" s="62">
        <f t="shared" si="6"/>
        <v>7</v>
      </c>
      <c r="CJ21" s="58"/>
      <c r="CK21" s="72"/>
      <c r="CL21" s="51">
        <f t="shared" si="48"/>
        <v>70241100997</v>
      </c>
      <c r="CM21" s="52"/>
      <c r="CN21" s="74">
        <v>16</v>
      </c>
      <c r="CO21" s="51">
        <f t="shared" si="49"/>
        <v>70238091001</v>
      </c>
      <c r="CP21" s="52"/>
      <c r="CQ21" s="76">
        <v>16</v>
      </c>
      <c r="CR21" s="51">
        <f t="shared" si="50"/>
        <v>12</v>
      </c>
      <c r="CS21" s="74"/>
    </row>
    <row r="22" spans="2:97" ht="21" customHeight="1" x14ac:dyDescent="0.25">
      <c r="B22" s="67" t="s">
        <v>46</v>
      </c>
      <c r="C22" s="67" t="str">
        <f>VLOOKUP(CR22,$BZ$6:$CI$25,2)</f>
        <v>Chelsea</v>
      </c>
      <c r="D22" s="67">
        <f>VLOOKUP(CR22,$BZ$6:$CI$25,3)</f>
        <v>10</v>
      </c>
      <c r="E22" s="67">
        <f>VLOOKUP(CR22,$BZ$6:$CI$25,4)</f>
        <v>2</v>
      </c>
      <c r="F22" s="67">
        <f t="shared" si="7"/>
        <v>1</v>
      </c>
      <c r="G22" s="67">
        <f>VLOOKUP(CR22,$BZ$6:$CI$25,6)</f>
        <v>7</v>
      </c>
      <c r="H22" s="67">
        <f>VLOOKUP(CR22,$BZ$6:$CI$25,7)</f>
        <v>6</v>
      </c>
      <c r="I22" s="67">
        <f>VLOOKUP(CR22,$BZ$6:$CI$25,8)</f>
        <v>26</v>
      </c>
      <c r="J22" s="67">
        <f t="shared" si="8"/>
        <v>-20</v>
      </c>
      <c r="K22" s="67">
        <f t="shared" si="9"/>
        <v>7</v>
      </c>
      <c r="L22" s="73"/>
      <c r="M22" s="73"/>
      <c r="N22" s="73"/>
      <c r="O22" s="73"/>
      <c r="P22" s="62">
        <f>Classificação!Y30</f>
        <v>17</v>
      </c>
      <c r="Q22" s="62" t="str">
        <f>Classificação!P30</f>
        <v>Liverpool</v>
      </c>
      <c r="R22" s="62">
        <f>Classificação!Q30</f>
        <v>10</v>
      </c>
      <c r="S22" s="62">
        <f>Classificação!R30</f>
        <v>9</v>
      </c>
      <c r="T22" s="62">
        <f>Classificação!S30</f>
        <v>0</v>
      </c>
      <c r="U22" s="62">
        <f>Classificação!T30</f>
        <v>1</v>
      </c>
      <c r="V22" s="62">
        <f>Classificação!U30</f>
        <v>19</v>
      </c>
      <c r="W22" s="62">
        <f>Classificação!V30</f>
        <v>7</v>
      </c>
      <c r="X22" s="62">
        <f>Classificação!W30</f>
        <v>12</v>
      </c>
      <c r="Y22" s="62">
        <f>Classificação!X30</f>
        <v>27</v>
      </c>
      <c r="Z22" s="58">
        <v>320964181696</v>
      </c>
      <c r="AA22" s="58"/>
      <c r="AB22" s="68">
        <v>17</v>
      </c>
      <c r="AC22" s="69">
        <f t="shared" si="10"/>
        <v>0</v>
      </c>
      <c r="AD22" s="69">
        <f t="shared" si="11"/>
        <v>0</v>
      </c>
      <c r="AE22" s="69">
        <f t="shared" si="12"/>
        <v>0</v>
      </c>
      <c r="AF22" s="69">
        <f t="shared" si="13"/>
        <v>0</v>
      </c>
      <c r="AG22" s="69">
        <f t="shared" si="14"/>
        <v>0</v>
      </c>
      <c r="AH22" s="69">
        <f t="shared" si="15"/>
        <v>0</v>
      </c>
      <c r="AI22" s="69">
        <f t="shared" si="16"/>
        <v>0</v>
      </c>
      <c r="AJ22" s="69">
        <f t="shared" si="17"/>
        <v>0</v>
      </c>
      <c r="AK22" s="69">
        <f t="shared" si="18"/>
        <v>0</v>
      </c>
      <c r="AL22" s="69"/>
      <c r="AM22" s="68">
        <v>17</v>
      </c>
      <c r="AN22" s="69" t="str">
        <f t="shared" si="19"/>
        <v>Liverpool</v>
      </c>
      <c r="AO22" s="69">
        <f t="shared" si="20"/>
        <v>1</v>
      </c>
      <c r="AP22" s="69">
        <f t="shared" si="21"/>
        <v>0</v>
      </c>
      <c r="AQ22" s="69">
        <f t="shared" si="22"/>
        <v>1</v>
      </c>
      <c r="AR22" s="69">
        <f t="shared" si="23"/>
        <v>0</v>
      </c>
      <c r="AS22" s="69">
        <f t="shared" si="24"/>
        <v>1</v>
      </c>
      <c r="AT22" s="69">
        <f t="shared" si="25"/>
        <v>1</v>
      </c>
      <c r="AU22" s="69">
        <f t="shared" si="26"/>
        <v>0</v>
      </c>
      <c r="AV22" s="69">
        <f t="shared" si="27"/>
        <v>1</v>
      </c>
      <c r="AW22" s="69"/>
      <c r="AX22" s="68">
        <v>17</v>
      </c>
      <c r="AY22" s="69">
        <f t="shared" si="28"/>
        <v>0</v>
      </c>
      <c r="AZ22" s="69">
        <f t="shared" si="29"/>
        <v>0</v>
      </c>
      <c r="BA22" s="69">
        <f t="shared" si="30"/>
        <v>0</v>
      </c>
      <c r="BB22" s="69">
        <f t="shared" si="31"/>
        <v>0</v>
      </c>
      <c r="BC22" s="69">
        <f t="shared" si="32"/>
        <v>0</v>
      </c>
      <c r="BD22" s="69">
        <f t="shared" si="33"/>
        <v>0</v>
      </c>
      <c r="BE22" s="69">
        <f t="shared" si="34"/>
        <v>0</v>
      </c>
      <c r="BF22" s="69">
        <f t="shared" si="35"/>
        <v>0</v>
      </c>
      <c r="BG22" s="69">
        <f t="shared" si="36"/>
        <v>0</v>
      </c>
      <c r="BH22" s="58"/>
      <c r="BI22" s="58"/>
      <c r="BJ22" s="68">
        <v>17</v>
      </c>
      <c r="BK22" s="69">
        <f t="shared" si="37"/>
        <v>0</v>
      </c>
      <c r="BL22" s="69">
        <f t="shared" si="38"/>
        <v>0</v>
      </c>
      <c r="BM22" s="69">
        <f t="shared" si="39"/>
        <v>0</v>
      </c>
      <c r="BN22" s="69">
        <f t="shared" si="40"/>
        <v>0</v>
      </c>
      <c r="BO22" s="69">
        <f t="shared" si="41"/>
        <v>0</v>
      </c>
      <c r="BP22" s="69">
        <f t="shared" si="42"/>
        <v>0</v>
      </c>
      <c r="BQ22" s="69">
        <f t="shared" si="43"/>
        <v>0</v>
      </c>
      <c r="BR22" s="69">
        <f t="shared" si="44"/>
        <v>0</v>
      </c>
      <c r="BS22" s="69">
        <f t="shared" si="45"/>
        <v>0</v>
      </c>
      <c r="BT22" s="58"/>
      <c r="BU22" s="58"/>
      <c r="BV22" s="58"/>
      <c r="BW22" s="58"/>
      <c r="BX22" s="58"/>
      <c r="BY22" s="73"/>
      <c r="BZ22" s="62">
        <v>17</v>
      </c>
      <c r="CA22" s="62" t="str">
        <f t="shared" si="46"/>
        <v>Liverpool</v>
      </c>
      <c r="CB22" s="62">
        <f t="shared" si="47"/>
        <v>11</v>
      </c>
      <c r="CC22" s="62">
        <f t="shared" si="0"/>
        <v>9</v>
      </c>
      <c r="CD22" s="62">
        <f t="shared" si="1"/>
        <v>1</v>
      </c>
      <c r="CE22" s="62">
        <f t="shared" si="2"/>
        <v>1</v>
      </c>
      <c r="CF22" s="62">
        <f t="shared" si="3"/>
        <v>20</v>
      </c>
      <c r="CG22" s="62">
        <f t="shared" si="4"/>
        <v>8</v>
      </c>
      <c r="CH22" s="62">
        <f t="shared" si="5"/>
        <v>12</v>
      </c>
      <c r="CI22" s="62">
        <f t="shared" si="6"/>
        <v>28</v>
      </c>
      <c r="CJ22" s="58"/>
      <c r="CK22" s="72"/>
      <c r="CL22" s="51">
        <f t="shared" si="48"/>
        <v>280962201096</v>
      </c>
      <c r="CM22" s="52"/>
      <c r="CN22" s="74">
        <v>17</v>
      </c>
      <c r="CO22" s="51">
        <f t="shared" si="49"/>
        <v>70230061003</v>
      </c>
      <c r="CP22" s="52"/>
      <c r="CQ22" s="76">
        <v>17</v>
      </c>
      <c r="CR22" s="51">
        <f t="shared" si="50"/>
        <v>10</v>
      </c>
      <c r="CS22" s="74"/>
    </row>
    <row r="23" spans="2:97" ht="21" customHeight="1" x14ac:dyDescent="0.25">
      <c r="B23" s="81" t="s">
        <v>47</v>
      </c>
      <c r="C23" s="81" t="str">
        <f t="shared" si="51"/>
        <v>Velência</v>
      </c>
      <c r="D23" s="81">
        <f>VLOOKUP(CR23,$BZ$6:$CI$25,3)</f>
        <v>10</v>
      </c>
      <c r="E23" s="81">
        <f>VLOOKUP(CR23,$BZ$6:$CI$25,4)</f>
        <v>1</v>
      </c>
      <c r="F23" s="81">
        <f t="shared" si="7"/>
        <v>1</v>
      </c>
      <c r="G23" s="81">
        <f>VLOOKUP(CR23,$BZ$6:$CI$25,6)</f>
        <v>8</v>
      </c>
      <c r="H23" s="81">
        <f>VLOOKUP(CR23,$BZ$6:$CI$25,7)</f>
        <v>6</v>
      </c>
      <c r="I23" s="81">
        <f>VLOOKUP(CR23,$BZ$6:$CI$25,8)</f>
        <v>23</v>
      </c>
      <c r="J23" s="81">
        <f t="shared" si="8"/>
        <v>-17</v>
      </c>
      <c r="K23" s="81">
        <f t="shared" si="9"/>
        <v>4</v>
      </c>
      <c r="L23" s="73"/>
      <c r="M23" s="73"/>
      <c r="N23" s="73"/>
      <c r="O23" s="73"/>
      <c r="P23" s="62">
        <f>Classificação!Y31</f>
        <v>18</v>
      </c>
      <c r="Q23" s="62" t="str">
        <f>Classificação!P31</f>
        <v>B. Leverkusen</v>
      </c>
      <c r="R23" s="62">
        <f>Classificação!Q31</f>
        <v>10</v>
      </c>
      <c r="S23" s="62">
        <f>Classificação!R31</f>
        <v>6</v>
      </c>
      <c r="T23" s="62">
        <f>Classificação!S31</f>
        <v>3</v>
      </c>
      <c r="U23" s="62">
        <f>Classificação!T31</f>
        <v>1</v>
      </c>
      <c r="V23" s="62">
        <f>Classificação!U31</f>
        <v>41</v>
      </c>
      <c r="W23" s="62">
        <f>Classificação!V31</f>
        <v>11</v>
      </c>
      <c r="X23" s="62">
        <f>Classificação!W31</f>
        <v>30</v>
      </c>
      <c r="Y23" s="62">
        <f>Classificação!X31</f>
        <v>21</v>
      </c>
      <c r="Z23" s="58">
        <v>170445171695</v>
      </c>
      <c r="AA23" s="58"/>
      <c r="AB23" s="68">
        <v>18</v>
      </c>
      <c r="AC23" s="69" t="str">
        <f t="shared" si="10"/>
        <v>B. Leverkusen</v>
      </c>
      <c r="AD23" s="69">
        <f t="shared" si="11"/>
        <v>1</v>
      </c>
      <c r="AE23" s="69">
        <f t="shared" si="12"/>
        <v>0</v>
      </c>
      <c r="AF23" s="69">
        <f t="shared" si="13"/>
        <v>0</v>
      </c>
      <c r="AG23" s="69">
        <f t="shared" si="14"/>
        <v>1</v>
      </c>
      <c r="AH23" s="69">
        <f t="shared" si="15"/>
        <v>0</v>
      </c>
      <c r="AI23" s="69">
        <f t="shared" si="16"/>
        <v>1</v>
      </c>
      <c r="AJ23" s="69">
        <f t="shared" si="17"/>
        <v>-1</v>
      </c>
      <c r="AK23" s="69">
        <f t="shared" si="18"/>
        <v>0</v>
      </c>
      <c r="AL23" s="69"/>
      <c r="AM23" s="68">
        <v>18</v>
      </c>
      <c r="AN23" s="69">
        <f t="shared" si="19"/>
        <v>0</v>
      </c>
      <c r="AO23" s="69">
        <f t="shared" si="20"/>
        <v>0</v>
      </c>
      <c r="AP23" s="69">
        <f t="shared" si="21"/>
        <v>0</v>
      </c>
      <c r="AQ23" s="69">
        <f t="shared" si="22"/>
        <v>0</v>
      </c>
      <c r="AR23" s="69">
        <f t="shared" si="23"/>
        <v>0</v>
      </c>
      <c r="AS23" s="69">
        <f t="shared" si="24"/>
        <v>0</v>
      </c>
      <c r="AT23" s="69">
        <f t="shared" si="25"/>
        <v>0</v>
      </c>
      <c r="AU23" s="69">
        <f t="shared" si="26"/>
        <v>0</v>
      </c>
      <c r="AV23" s="69">
        <f t="shared" si="27"/>
        <v>0</v>
      </c>
      <c r="AW23" s="69"/>
      <c r="AX23" s="68">
        <v>18</v>
      </c>
      <c r="AY23" s="69">
        <f t="shared" si="28"/>
        <v>0</v>
      </c>
      <c r="AZ23" s="69">
        <f t="shared" si="29"/>
        <v>0</v>
      </c>
      <c r="BA23" s="69">
        <f t="shared" si="30"/>
        <v>0</v>
      </c>
      <c r="BB23" s="69">
        <f t="shared" si="31"/>
        <v>0</v>
      </c>
      <c r="BC23" s="69">
        <f t="shared" si="32"/>
        <v>0</v>
      </c>
      <c r="BD23" s="69">
        <f t="shared" si="33"/>
        <v>0</v>
      </c>
      <c r="BE23" s="69">
        <f t="shared" si="34"/>
        <v>0</v>
      </c>
      <c r="BF23" s="69">
        <f t="shared" si="35"/>
        <v>0</v>
      </c>
      <c r="BG23" s="69">
        <f t="shared" si="36"/>
        <v>0</v>
      </c>
      <c r="BH23" s="73"/>
      <c r="BI23" s="73"/>
      <c r="BJ23" s="68">
        <v>18</v>
      </c>
      <c r="BK23" s="69">
        <f t="shared" si="37"/>
        <v>0</v>
      </c>
      <c r="BL23" s="69">
        <f t="shared" si="38"/>
        <v>0</v>
      </c>
      <c r="BM23" s="69">
        <f t="shared" si="39"/>
        <v>0</v>
      </c>
      <c r="BN23" s="69">
        <f t="shared" si="40"/>
        <v>0</v>
      </c>
      <c r="BO23" s="69">
        <f t="shared" si="41"/>
        <v>0</v>
      </c>
      <c r="BP23" s="69">
        <f t="shared" si="42"/>
        <v>0</v>
      </c>
      <c r="BQ23" s="69">
        <f t="shared" si="43"/>
        <v>0</v>
      </c>
      <c r="BR23" s="69">
        <f t="shared" si="44"/>
        <v>0</v>
      </c>
      <c r="BS23" s="69">
        <f t="shared" si="45"/>
        <v>0</v>
      </c>
      <c r="BT23" s="73"/>
      <c r="BU23" s="73"/>
      <c r="BV23" s="73"/>
      <c r="BW23" s="73"/>
      <c r="BX23" s="73"/>
      <c r="BY23" s="73"/>
      <c r="BZ23" s="77">
        <v>18</v>
      </c>
      <c r="CA23" s="62" t="str">
        <f t="shared" si="46"/>
        <v>B. Leverkusen</v>
      </c>
      <c r="CB23" s="62">
        <f t="shared" si="47"/>
        <v>11</v>
      </c>
      <c r="CC23" s="62">
        <f t="shared" si="0"/>
        <v>6</v>
      </c>
      <c r="CD23" s="62">
        <f t="shared" si="1"/>
        <v>3</v>
      </c>
      <c r="CE23" s="62">
        <f t="shared" si="2"/>
        <v>2</v>
      </c>
      <c r="CF23" s="62">
        <f t="shared" si="3"/>
        <v>41</v>
      </c>
      <c r="CG23" s="62">
        <f t="shared" si="4"/>
        <v>12</v>
      </c>
      <c r="CH23" s="62">
        <f t="shared" si="5"/>
        <v>29</v>
      </c>
      <c r="CI23" s="62">
        <f t="shared" si="6"/>
        <v>21</v>
      </c>
      <c r="CJ23" s="73"/>
      <c r="CK23" s="74"/>
      <c r="CL23" s="51">
        <f t="shared" si="48"/>
        <v>210679411095</v>
      </c>
      <c r="CM23" s="74"/>
      <c r="CN23" s="74">
        <v>18</v>
      </c>
      <c r="CO23" s="51">
        <f t="shared" si="49"/>
        <v>40133061007</v>
      </c>
      <c r="CP23" s="74"/>
      <c r="CQ23" s="76">
        <v>18</v>
      </c>
      <c r="CR23" s="51">
        <f t="shared" si="50"/>
        <v>6</v>
      </c>
      <c r="CS23" s="74"/>
    </row>
    <row r="24" spans="2:97" ht="21" customHeight="1" x14ac:dyDescent="0.25">
      <c r="B24" s="67" t="s">
        <v>98</v>
      </c>
      <c r="C24" s="67" t="str">
        <f>VLOOKUP(CR24,$BZ$6:$CI$25,2)</f>
        <v>Man. United</v>
      </c>
      <c r="D24" s="67">
        <f>VLOOKUP(CR24,$BZ$6:$CI$25,3)</f>
        <v>10</v>
      </c>
      <c r="E24" s="67">
        <f>VLOOKUP(CR24,$BZ$6:$CI$25,4)</f>
        <v>0</v>
      </c>
      <c r="F24" s="67">
        <f t="shared" ref="F24:F25" si="52">D24-E24-G24</f>
        <v>3</v>
      </c>
      <c r="G24" s="67">
        <f>VLOOKUP(CR24,$BZ$6:$CI$25,6)</f>
        <v>7</v>
      </c>
      <c r="H24" s="67">
        <f>VLOOKUP(CR24,$BZ$6:$CI$25,7)</f>
        <v>11</v>
      </c>
      <c r="I24" s="67">
        <f>VLOOKUP(CR24,$BZ$6:$CI$25,8)</f>
        <v>35</v>
      </c>
      <c r="J24" s="67">
        <f t="shared" ref="J24:J25" si="53">H24-I24</f>
        <v>-24</v>
      </c>
      <c r="K24" s="67">
        <f t="shared" ref="K24:K25" si="54">E24*3+F24</f>
        <v>3</v>
      </c>
      <c r="L24" s="73"/>
      <c r="M24" s="73"/>
      <c r="N24" s="73"/>
      <c r="O24" s="73"/>
      <c r="P24" s="62">
        <f>Classificação!Y32</f>
        <v>19</v>
      </c>
      <c r="Q24" s="62" t="str">
        <f>Classificação!P32</f>
        <v>RB Leipzig</v>
      </c>
      <c r="R24" s="62">
        <f>Classificação!Q32</f>
        <v>10</v>
      </c>
      <c r="S24" s="62">
        <f>Classificação!R32</f>
        <v>3</v>
      </c>
      <c r="T24" s="62">
        <f>Classificação!S32</f>
        <v>1</v>
      </c>
      <c r="U24" s="62">
        <f>Classificação!T32</f>
        <v>6</v>
      </c>
      <c r="V24" s="62">
        <f>Classificação!U32</f>
        <v>10</v>
      </c>
      <c r="W24" s="62">
        <f>Classificação!V32</f>
        <v>19</v>
      </c>
      <c r="X24" s="62">
        <f>Classificação!W32</f>
        <v>-9</v>
      </c>
      <c r="Y24" s="62">
        <f>Classificação!X32</f>
        <v>10</v>
      </c>
      <c r="Z24" s="58">
        <v>320964181696</v>
      </c>
      <c r="AA24" s="58"/>
      <c r="AB24" s="68">
        <v>19</v>
      </c>
      <c r="AC24" s="69" t="str">
        <f t="shared" si="10"/>
        <v>RB Leipzig</v>
      </c>
      <c r="AD24" s="69">
        <f t="shared" si="11"/>
        <v>1</v>
      </c>
      <c r="AE24" s="69">
        <f t="shared" si="12"/>
        <v>0</v>
      </c>
      <c r="AF24" s="69">
        <f t="shared" ref="AF24:AF25" si="55">AD24-AE24-AG24</f>
        <v>0</v>
      </c>
      <c r="AG24" s="69">
        <f t="shared" si="14"/>
        <v>1</v>
      </c>
      <c r="AH24" s="69">
        <f t="shared" si="15"/>
        <v>1</v>
      </c>
      <c r="AI24" s="69">
        <f t="shared" si="16"/>
        <v>2</v>
      </c>
      <c r="AJ24" s="69">
        <f t="shared" ref="AJ24:AJ25" si="56">AH24-AI24</f>
        <v>-1</v>
      </c>
      <c r="AK24" s="69">
        <f t="shared" ref="AK24:AK25" si="57">AE24*3+AF24</f>
        <v>0</v>
      </c>
      <c r="AL24" s="69"/>
      <c r="AM24" s="68">
        <v>19</v>
      </c>
      <c r="AN24" s="69">
        <f t="shared" ref="AN24" si="58">IF(ISERROR(VLOOKUP(AM24,$AM$30:$AO$37,2,FALSE)),0,(VLOOKUP(AM24,$AM$30:$AO$37,2,FALSE)))</f>
        <v>0</v>
      </c>
      <c r="AO24" s="69">
        <f t="shared" ref="AO24:AO25" si="59">IF(ISERROR(VLOOKUP(AM24,$AM$30:$AO$37,3,FALSE)),0,(VLOOKUP(AM24,$AM$30:$AO$37,3,FALSE)))</f>
        <v>0</v>
      </c>
      <c r="AP24" s="69">
        <f t="shared" ref="AP24:AP25" si="60">IF(ISERROR(VLOOKUP(AM24,$AM$30:$AP$37,4,FALSE)),0,(VLOOKUP(AM24,$AM$30:$AP$37,4,FALSE)))</f>
        <v>0</v>
      </c>
      <c r="AQ24" s="69">
        <f t="shared" ref="AQ24:AQ25" si="61">AO24-AP24-AR24</f>
        <v>0</v>
      </c>
      <c r="AR24" s="69">
        <f t="shared" ref="AR24:AR25" si="62">IF(ISERROR(VLOOKUP(AM24,$AM$30:$AR$37,6,FALSE)),0,(VLOOKUP(AM24,$AM$30:$AR$37,6,FALSE)))</f>
        <v>0</v>
      </c>
      <c r="AS24" s="69">
        <f t="shared" ref="AS24:AS25" si="63">IF(ISERROR(VLOOKUP(AM24,$AM$30:$AS$37,7,FALSE)),0,(VLOOKUP(AM24,$AM$30:$AS$37,7,FALSE)))</f>
        <v>0</v>
      </c>
      <c r="AT24" s="69">
        <f t="shared" ref="AT24:AT25" si="64">IF(ISERROR(VLOOKUP(AM24,$AM$30:$AT$37,8,FALSE)),0,(VLOOKUP(AM24,$AM$30:$AT$37,8,FALSE)))</f>
        <v>0</v>
      </c>
      <c r="AU24" s="69">
        <f t="shared" ref="AU24:AU25" si="65">AS24-AT24</f>
        <v>0</v>
      </c>
      <c r="AV24" s="69">
        <f t="shared" ref="AV24:AV25" si="66">AP24*3+AQ24</f>
        <v>0</v>
      </c>
      <c r="AW24" s="69"/>
      <c r="AX24" s="68">
        <v>19</v>
      </c>
      <c r="AY24" s="69">
        <f t="shared" ref="AY24:AY25" si="67">IF(ISERROR(VLOOKUP(AX24,$AX$29:$AZ$32,2,FALSE)),0,(VLOOKUP(AX24,$AX$29:$AZ$32,2,FALSE)))</f>
        <v>0</v>
      </c>
      <c r="AZ24" s="69">
        <f t="shared" ref="AZ24:AZ25" si="68">IF(ISERROR(VLOOKUP(AX24,$AX$29:$BA$32,3,FALSE)),0,(VLOOKUP(AX24,$AX$29:$BA$32,3,FALSE)))</f>
        <v>0</v>
      </c>
      <c r="BA24" s="69">
        <f t="shared" ref="BA24:BA25" si="69">IF(ISERROR(VLOOKUP(AX24,$AX$29:$BA$32,4,FALSE)),0,(VLOOKUP(AX24,$AX$29:$BA$32,4,FALSE)))</f>
        <v>0</v>
      </c>
      <c r="BB24" s="69">
        <f t="shared" ref="BB24:BB25" si="70">AZ24-BA24-BC24</f>
        <v>0</v>
      </c>
      <c r="BC24" s="69">
        <f t="shared" ref="BC24:BC25" si="71">IF(ISERROR(VLOOKUP(AX24,$AX$29:$BC$32,6,FALSE)),0,(VLOOKUP(AX24,$AX$29:$BC$32,6,FALSE)))</f>
        <v>0</v>
      </c>
      <c r="BD24" s="69">
        <f t="shared" ref="BD24:BD25" si="72">IF(ISERROR(VLOOKUP(AX24,$AX$29:$BD$32,7,FALSE)),0,(VLOOKUP(AX24,$AX$29:$BD$32,7,FALSE)))</f>
        <v>0</v>
      </c>
      <c r="BE24" s="69">
        <f t="shared" ref="BE24:BE25" si="73">IF(ISERROR(VLOOKUP(AX24,$AX$29:$BE$32,8,FALSE)),0,(VLOOKUP(AX24,$AX$29:$BE$32,8,FALSE)))</f>
        <v>0</v>
      </c>
      <c r="BF24" s="69">
        <f t="shared" ref="BF24:BF25" si="74">BD24-BE24</f>
        <v>0</v>
      </c>
      <c r="BG24" s="69">
        <f t="shared" ref="BG24:BG25" si="75">BA24*3+BB24</f>
        <v>0</v>
      </c>
      <c r="BH24" s="58"/>
      <c r="BI24" s="58"/>
      <c r="BJ24" s="68">
        <v>19</v>
      </c>
      <c r="BK24" s="69">
        <f t="shared" ref="BK24:BK25" si="76">IF(ISERROR(VLOOKUP(BJ24,$BJ$29:$BL$32,2,FALSE)),0,(VLOOKUP(BJ24,$BJ$29:$BL$32,2,FALSE)))</f>
        <v>0</v>
      </c>
      <c r="BL24" s="69">
        <f t="shared" ref="BL24:BL25" si="77">IF(ISERROR(VLOOKUP(BJ24,$BJ$29:$BM$32,3,FALSE)),0,(VLOOKUP(BJ24,$BJ$29:$BM$32,3,FALSE)))</f>
        <v>0</v>
      </c>
      <c r="BM24" s="69">
        <f t="shared" ref="BM24:BM25" si="78">IF(ISERROR(VLOOKUP(BJ24,$BJ$29:$BM$32,4,FALSE)),0,(VLOOKUP(BJ24,$BJ$29:$BM$32,4,FALSE)))</f>
        <v>0</v>
      </c>
      <c r="BN24" s="69">
        <f t="shared" ref="BN24:BN25" si="79">BL24-BM24-BO24</f>
        <v>0</v>
      </c>
      <c r="BO24" s="69">
        <f t="shared" ref="BO24:BO25" si="80">IF(ISERROR(VLOOKUP(BJ24,$BJ$29:$BO$32,6,FALSE)),0,(VLOOKUP(BJ24,$BJ$29:$BO$32,6,FALSE)))</f>
        <v>0</v>
      </c>
      <c r="BP24" s="69">
        <f t="shared" ref="BP24:BP25" si="81">IF(ISERROR(VLOOKUP(BJ24,$BJ$29:$BP$32,7,FALSE)),0,(VLOOKUP(BJ24,$BJ$29:$BP$32,7,FALSE)))</f>
        <v>0</v>
      </c>
      <c r="BQ24" s="69">
        <f t="shared" ref="BQ24:BQ25" si="82">IF(ISERROR(VLOOKUP(BJ24,$BJ$29:$BQ$32,8,FALSE)),0,(VLOOKUP(BJ24,$BJ$29:$BQ$32,8,FALSE)))</f>
        <v>0</v>
      </c>
      <c r="BR24" s="69">
        <f t="shared" ref="BR24:BR25" si="83">BP24-BQ24</f>
        <v>0</v>
      </c>
      <c r="BS24" s="69">
        <f t="shared" ref="BS24:BS25" si="84">BM24*3+BN24</f>
        <v>0</v>
      </c>
      <c r="BT24" s="58"/>
      <c r="BU24" s="58"/>
      <c r="BV24" s="58"/>
      <c r="BW24" s="58"/>
      <c r="BX24" s="58"/>
      <c r="BY24" s="73"/>
      <c r="BZ24" s="62">
        <v>19</v>
      </c>
      <c r="CA24" s="62" t="str">
        <f t="shared" ref="CA24:CA25" si="85">Q24</f>
        <v>RB Leipzig</v>
      </c>
      <c r="CB24" s="62">
        <f t="shared" si="47"/>
        <v>11</v>
      </c>
      <c r="CC24" s="62">
        <f t="shared" si="0"/>
        <v>3</v>
      </c>
      <c r="CD24" s="62">
        <f t="shared" si="1"/>
        <v>1</v>
      </c>
      <c r="CE24" s="62">
        <f t="shared" si="2"/>
        <v>7</v>
      </c>
      <c r="CF24" s="62">
        <f t="shared" si="3"/>
        <v>11</v>
      </c>
      <c r="CG24" s="62">
        <f t="shared" si="4"/>
        <v>21</v>
      </c>
      <c r="CH24" s="62">
        <f t="shared" si="5"/>
        <v>-10</v>
      </c>
      <c r="CI24" s="62">
        <f t="shared" si="6"/>
        <v>10</v>
      </c>
      <c r="CJ24" s="58"/>
      <c r="CK24" s="72"/>
      <c r="CL24" s="51">
        <f t="shared" ref="CL24" si="86">(10^10)*CI24+(10^8)*CC24+(10^6)*(50+CH24)+(10^4)*CF24+(10^2)*CB24+(13-BZ24)</f>
        <v>100340111094</v>
      </c>
      <c r="CM24" s="74"/>
      <c r="CN24" s="74">
        <v>19</v>
      </c>
      <c r="CO24" s="51">
        <f t="shared" si="49"/>
        <v>30026111006</v>
      </c>
      <c r="CP24" s="74"/>
      <c r="CQ24" s="76">
        <v>19</v>
      </c>
      <c r="CR24" s="51">
        <f t="shared" si="50"/>
        <v>7</v>
      </c>
      <c r="CS24" s="74"/>
    </row>
    <row r="25" spans="2:97" ht="21" customHeight="1" x14ac:dyDescent="0.25">
      <c r="B25" s="81" t="s">
        <v>99</v>
      </c>
      <c r="C25" s="81" t="str">
        <f>VLOOKUP(CR25,$BZ$6:$CI$25,2)</f>
        <v>Roma</v>
      </c>
      <c r="D25" s="81">
        <f>VLOOKUP(CR25,$BZ$6:$CI$25,3)</f>
        <v>10</v>
      </c>
      <c r="E25" s="81">
        <f>VLOOKUP(CR25,$BZ$6:$CI$25,4)</f>
        <v>0</v>
      </c>
      <c r="F25" s="81">
        <f t="shared" si="52"/>
        <v>2</v>
      </c>
      <c r="G25" s="81">
        <f>VLOOKUP(CR25,$BZ$6:$CI$25,6)</f>
        <v>8</v>
      </c>
      <c r="H25" s="81">
        <f>VLOOKUP(CR25,$BZ$6:$CI$25,7)</f>
        <v>7</v>
      </c>
      <c r="I25" s="81">
        <f>VLOOKUP(CR25,$BZ$6:$CI$25,8)</f>
        <v>31</v>
      </c>
      <c r="J25" s="81">
        <f t="shared" si="53"/>
        <v>-24</v>
      </c>
      <c r="K25" s="81">
        <f t="shared" si="54"/>
        <v>2</v>
      </c>
      <c r="L25" s="73"/>
      <c r="M25" s="73"/>
      <c r="N25" s="73"/>
      <c r="O25" s="73"/>
      <c r="P25" s="62">
        <f>Classificação!Y33</f>
        <v>20</v>
      </c>
      <c r="Q25" s="62" t="str">
        <f>Classificação!P33</f>
        <v>Roma</v>
      </c>
      <c r="R25" s="62">
        <f>Classificação!Q33</f>
        <v>10</v>
      </c>
      <c r="S25" s="62">
        <f>Classificação!R33</f>
        <v>0</v>
      </c>
      <c r="T25" s="62">
        <f>Classificação!S33</f>
        <v>2</v>
      </c>
      <c r="U25" s="62">
        <f>Classificação!T33</f>
        <v>8</v>
      </c>
      <c r="V25" s="62">
        <f>Classificação!U33</f>
        <v>7</v>
      </c>
      <c r="W25" s="62">
        <f>Classificação!V33</f>
        <v>31</v>
      </c>
      <c r="X25" s="62">
        <f>Classificação!W33</f>
        <v>-24</v>
      </c>
      <c r="Y25" s="62">
        <f>Classificação!X33</f>
        <v>2</v>
      </c>
      <c r="Z25" s="58">
        <v>170445171695</v>
      </c>
      <c r="AA25" s="58"/>
      <c r="AB25" s="68">
        <v>20</v>
      </c>
      <c r="AC25" s="69">
        <f t="shared" si="10"/>
        <v>0</v>
      </c>
      <c r="AD25" s="69">
        <f t="shared" si="11"/>
        <v>0</v>
      </c>
      <c r="AE25" s="69">
        <f t="shared" si="12"/>
        <v>0</v>
      </c>
      <c r="AF25" s="69">
        <f t="shared" si="55"/>
        <v>0</v>
      </c>
      <c r="AG25" s="69">
        <f t="shared" si="14"/>
        <v>0</v>
      </c>
      <c r="AH25" s="69">
        <f t="shared" si="15"/>
        <v>0</v>
      </c>
      <c r="AI25" s="69">
        <f t="shared" si="16"/>
        <v>0</v>
      </c>
      <c r="AJ25" s="69">
        <f t="shared" si="56"/>
        <v>0</v>
      </c>
      <c r="AK25" s="69">
        <f t="shared" si="57"/>
        <v>0</v>
      </c>
      <c r="AL25" s="69"/>
      <c r="AM25" s="193">
        <v>20</v>
      </c>
      <c r="AN25" s="69">
        <f>IF(ISERROR(VLOOKUP(AM25,$AM$30:$AO$37,2,FALSE)),0,(VLOOKUP(AM25,$AM$30:$AO$37,2,FALSE)))</f>
        <v>0</v>
      </c>
      <c r="AO25" s="69">
        <f t="shared" si="59"/>
        <v>0</v>
      </c>
      <c r="AP25" s="69">
        <f t="shared" si="60"/>
        <v>0</v>
      </c>
      <c r="AQ25" s="69">
        <f t="shared" si="61"/>
        <v>0</v>
      </c>
      <c r="AR25" s="69">
        <f t="shared" si="62"/>
        <v>0</v>
      </c>
      <c r="AS25" s="69">
        <f t="shared" si="63"/>
        <v>0</v>
      </c>
      <c r="AT25" s="69">
        <f t="shared" si="64"/>
        <v>0</v>
      </c>
      <c r="AU25" s="69">
        <f t="shared" si="65"/>
        <v>0</v>
      </c>
      <c r="AV25" s="69">
        <f t="shared" si="66"/>
        <v>0</v>
      </c>
      <c r="AW25" s="69"/>
      <c r="AX25" s="68">
        <v>20</v>
      </c>
      <c r="AY25" s="69">
        <f t="shared" si="67"/>
        <v>0</v>
      </c>
      <c r="AZ25" s="69">
        <f t="shared" si="68"/>
        <v>0</v>
      </c>
      <c r="BA25" s="69">
        <f t="shared" si="69"/>
        <v>0</v>
      </c>
      <c r="BB25" s="69">
        <f t="shared" si="70"/>
        <v>0</v>
      </c>
      <c r="BC25" s="69">
        <f t="shared" si="71"/>
        <v>0</v>
      </c>
      <c r="BD25" s="69">
        <f t="shared" si="72"/>
        <v>0</v>
      </c>
      <c r="BE25" s="69">
        <f t="shared" si="73"/>
        <v>0</v>
      </c>
      <c r="BF25" s="69">
        <f t="shared" si="74"/>
        <v>0</v>
      </c>
      <c r="BG25" s="69">
        <f t="shared" si="75"/>
        <v>0</v>
      </c>
      <c r="BH25" s="73"/>
      <c r="BI25" s="73"/>
      <c r="BJ25" s="68">
        <v>20</v>
      </c>
      <c r="BK25" s="69">
        <f t="shared" si="76"/>
        <v>0</v>
      </c>
      <c r="BL25" s="69">
        <f t="shared" si="77"/>
        <v>0</v>
      </c>
      <c r="BM25" s="69">
        <f t="shared" si="78"/>
        <v>0</v>
      </c>
      <c r="BN25" s="69">
        <f t="shared" si="79"/>
        <v>0</v>
      </c>
      <c r="BO25" s="69">
        <f t="shared" si="80"/>
        <v>0</v>
      </c>
      <c r="BP25" s="69">
        <f t="shared" si="81"/>
        <v>0</v>
      </c>
      <c r="BQ25" s="69">
        <f t="shared" si="82"/>
        <v>0</v>
      </c>
      <c r="BR25" s="69">
        <f t="shared" si="83"/>
        <v>0</v>
      </c>
      <c r="BS25" s="69">
        <f t="shared" si="84"/>
        <v>0</v>
      </c>
      <c r="BT25" s="73"/>
      <c r="BU25" s="73"/>
      <c r="BV25" s="73"/>
      <c r="BW25" s="73"/>
      <c r="BX25" s="73"/>
      <c r="BY25" s="73"/>
      <c r="BZ25" s="77">
        <v>20</v>
      </c>
      <c r="CA25" s="62" t="str">
        <f t="shared" si="85"/>
        <v>Roma</v>
      </c>
      <c r="CB25" s="62">
        <f t="shared" si="47"/>
        <v>10</v>
      </c>
      <c r="CC25" s="62">
        <f t="shared" si="0"/>
        <v>0</v>
      </c>
      <c r="CD25" s="62">
        <f t="shared" si="1"/>
        <v>2</v>
      </c>
      <c r="CE25" s="62">
        <f t="shared" si="2"/>
        <v>8</v>
      </c>
      <c r="CF25" s="62">
        <f t="shared" si="3"/>
        <v>7</v>
      </c>
      <c r="CG25" s="62">
        <f t="shared" si="4"/>
        <v>31</v>
      </c>
      <c r="CH25" s="62">
        <f t="shared" si="5"/>
        <v>-24</v>
      </c>
      <c r="CI25" s="62">
        <f t="shared" si="6"/>
        <v>2</v>
      </c>
      <c r="CJ25" s="73"/>
      <c r="CK25" s="74"/>
      <c r="CL25" s="51">
        <f>(10^10)*CI25+(10^8)*CC25+(10^6)*(50+CH25)+(10^4)*CF25+(10^2)*CB25+(13-BZ25)</f>
        <v>20026070993</v>
      </c>
      <c r="CM25" s="74"/>
      <c r="CN25" s="74">
        <v>20</v>
      </c>
      <c r="CO25" s="51">
        <f t="shared" si="49"/>
        <v>20026070993</v>
      </c>
      <c r="CP25" s="74"/>
      <c r="CQ25" s="74">
        <v>20</v>
      </c>
      <c r="CR25" s="51">
        <f t="shared" si="50"/>
        <v>20</v>
      </c>
      <c r="CS25" s="74"/>
    </row>
    <row r="26" spans="2:97" ht="21" customHeight="1" x14ac:dyDescent="0.35">
      <c r="B26" s="192"/>
      <c r="C26" s="192"/>
      <c r="D26" s="192"/>
      <c r="E26" s="192"/>
      <c r="F26" s="192"/>
      <c r="G26" s="192"/>
      <c r="H26" s="192"/>
      <c r="I26" s="192"/>
      <c r="J26" s="192"/>
      <c r="K26" s="192"/>
      <c r="L26" s="73"/>
      <c r="M26" s="73"/>
      <c r="N26" s="73"/>
      <c r="O26" s="73"/>
      <c r="P26" s="78"/>
      <c r="Q26" s="69"/>
      <c r="R26" s="69"/>
      <c r="S26" s="69"/>
      <c r="T26" s="69"/>
      <c r="U26" s="69"/>
      <c r="V26" s="69"/>
      <c r="W26" s="69"/>
      <c r="X26" s="69"/>
      <c r="Y26" s="69"/>
      <c r="Z26" s="58"/>
      <c r="AA26" s="58"/>
      <c r="AB26" s="140"/>
      <c r="AC26" s="140"/>
      <c r="AD26" s="140"/>
      <c r="AE26" s="140"/>
      <c r="AF26" s="140"/>
      <c r="AG26" s="140"/>
      <c r="AH26" s="140"/>
      <c r="AI26" s="140"/>
      <c r="AJ26" s="140"/>
      <c r="AK26" s="140"/>
      <c r="AL26" s="79"/>
      <c r="AM26" s="140"/>
      <c r="AN26" s="140"/>
      <c r="AO26" s="140"/>
      <c r="AP26" s="140"/>
      <c r="AQ26" s="140"/>
      <c r="AR26" s="140"/>
      <c r="AS26" s="140"/>
      <c r="AT26" s="140"/>
      <c r="AU26" s="140"/>
      <c r="AV26" s="140"/>
      <c r="AW26" s="73"/>
      <c r="AX26" s="140"/>
      <c r="AY26" s="140"/>
      <c r="AZ26" s="140"/>
      <c r="BA26" s="140"/>
      <c r="BB26" s="140"/>
      <c r="BC26" s="140"/>
      <c r="BD26" s="140"/>
      <c r="BE26" s="140"/>
      <c r="BF26" s="140"/>
      <c r="BG26" s="140"/>
      <c r="BH26" s="73"/>
      <c r="BI26" s="73"/>
      <c r="BJ26" s="140"/>
      <c r="BK26" s="140"/>
      <c r="BL26" s="140"/>
      <c r="BM26" s="140"/>
      <c r="BN26" s="140"/>
      <c r="BO26" s="140"/>
      <c r="BP26" s="140"/>
      <c r="BQ26" s="140"/>
      <c r="BR26" s="140"/>
      <c r="BS26" s="140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  <c r="CE26" s="73"/>
      <c r="CF26" s="73"/>
      <c r="CG26" s="73"/>
      <c r="CH26" s="73"/>
      <c r="CI26" s="73"/>
      <c r="CJ26" s="73"/>
      <c r="CK26" s="74"/>
      <c r="CL26" s="74"/>
      <c r="CM26" s="74"/>
      <c r="CN26" s="74"/>
      <c r="CO26" s="74"/>
      <c r="CP26" s="74"/>
      <c r="CQ26" s="74"/>
      <c r="CR26" s="74"/>
      <c r="CS26" s="74"/>
    </row>
    <row r="27" spans="2:97" ht="21" customHeight="1" x14ac:dyDescent="0.35">
      <c r="B27" s="192"/>
      <c r="C27" s="192"/>
      <c r="D27" s="192"/>
      <c r="E27" s="192"/>
      <c r="F27" s="192"/>
      <c r="G27" s="192"/>
      <c r="H27" s="192"/>
      <c r="I27" s="192"/>
      <c r="J27" s="192"/>
      <c r="K27" s="192"/>
      <c r="L27" s="73"/>
      <c r="M27" s="73"/>
      <c r="N27" s="73"/>
      <c r="O27" s="73"/>
      <c r="P27" s="78"/>
      <c r="Q27" s="69"/>
      <c r="R27" s="69"/>
      <c r="S27" s="69"/>
      <c r="T27" s="69"/>
      <c r="U27" s="69"/>
      <c r="V27" s="69"/>
      <c r="W27" s="69"/>
      <c r="X27" s="69"/>
      <c r="Y27" s="69"/>
      <c r="Z27" s="58"/>
      <c r="AA27" s="58"/>
      <c r="AB27" s="245" t="s">
        <v>61</v>
      </c>
      <c r="AC27" s="245"/>
      <c r="AD27" s="245"/>
      <c r="AE27" s="245"/>
      <c r="AF27" s="245"/>
      <c r="AG27" s="245"/>
      <c r="AH27" s="245"/>
      <c r="AI27" s="245"/>
      <c r="AJ27" s="245"/>
      <c r="AK27" s="245"/>
      <c r="AL27" s="79"/>
      <c r="AM27" s="245" t="s">
        <v>34</v>
      </c>
      <c r="AN27" s="245"/>
      <c r="AO27" s="245"/>
      <c r="AP27" s="245"/>
      <c r="AQ27" s="245"/>
      <c r="AR27" s="245"/>
      <c r="AS27" s="245"/>
      <c r="AT27" s="245"/>
      <c r="AU27" s="245"/>
      <c r="AV27" s="245"/>
      <c r="AW27" s="73"/>
      <c r="AX27" s="245" t="s">
        <v>35</v>
      </c>
      <c r="AY27" s="245"/>
      <c r="AZ27" s="245"/>
      <c r="BA27" s="245"/>
      <c r="BB27" s="245"/>
      <c r="BC27" s="245"/>
      <c r="BD27" s="245"/>
      <c r="BE27" s="245"/>
      <c r="BF27" s="245"/>
      <c r="BG27" s="245"/>
      <c r="BH27" s="73"/>
      <c r="BI27" s="73"/>
      <c r="BJ27" s="245" t="s">
        <v>48</v>
      </c>
      <c r="BK27" s="245"/>
      <c r="BL27" s="245"/>
      <c r="BM27" s="245"/>
      <c r="BN27" s="245"/>
      <c r="BO27" s="245"/>
      <c r="BP27" s="245"/>
      <c r="BQ27" s="245"/>
      <c r="BR27" s="245"/>
      <c r="BS27" s="245"/>
      <c r="BT27" s="73"/>
      <c r="BU27" s="73"/>
      <c r="BV27" s="73"/>
      <c r="BW27" s="73"/>
      <c r="BX27" s="73"/>
      <c r="BY27" s="73"/>
      <c r="BZ27" s="73"/>
      <c r="CA27" s="73"/>
      <c r="CB27" s="73"/>
      <c r="CC27" s="73"/>
      <c r="CD27" s="73"/>
      <c r="CE27" s="73"/>
      <c r="CF27" s="73"/>
      <c r="CG27" s="73"/>
      <c r="CH27" s="73"/>
      <c r="CI27" s="73"/>
      <c r="CJ27" s="73"/>
      <c r="CK27" s="74"/>
      <c r="CL27" s="74"/>
      <c r="CM27" s="74"/>
      <c r="CN27" s="74"/>
      <c r="CO27" s="74"/>
      <c r="CP27" s="74"/>
      <c r="CQ27" s="74"/>
      <c r="CR27" s="74"/>
      <c r="CS27" s="74"/>
    </row>
    <row r="28" spans="2:97" ht="21" customHeight="1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0"/>
      <c r="AA28" s="73"/>
      <c r="AB28" s="65" t="s">
        <v>19</v>
      </c>
      <c r="AC28" s="65" t="s">
        <v>1</v>
      </c>
      <c r="AD28" s="65" t="s">
        <v>2</v>
      </c>
      <c r="AE28" s="65" t="s">
        <v>3</v>
      </c>
      <c r="AF28" s="65" t="s">
        <v>4</v>
      </c>
      <c r="AG28" s="65" t="s">
        <v>5</v>
      </c>
      <c r="AH28" s="65" t="s">
        <v>6</v>
      </c>
      <c r="AI28" s="65" t="s">
        <v>7</v>
      </c>
      <c r="AJ28" s="65" t="s">
        <v>8</v>
      </c>
      <c r="AK28" s="66" t="s">
        <v>9</v>
      </c>
      <c r="AL28" s="69"/>
      <c r="AM28" s="65" t="s">
        <v>19</v>
      </c>
      <c r="AN28" s="65" t="s">
        <v>1</v>
      </c>
      <c r="AO28" s="65" t="s">
        <v>2</v>
      </c>
      <c r="AP28" s="65" t="s">
        <v>3</v>
      </c>
      <c r="AQ28" s="65" t="s">
        <v>4</v>
      </c>
      <c r="AR28" s="65" t="s">
        <v>5</v>
      </c>
      <c r="AS28" s="65" t="s">
        <v>6</v>
      </c>
      <c r="AT28" s="65" t="s">
        <v>7</v>
      </c>
      <c r="AU28" s="65" t="s">
        <v>8</v>
      </c>
      <c r="AV28" s="66" t="s">
        <v>9</v>
      </c>
      <c r="AW28" s="73"/>
      <c r="AX28" s="65" t="s">
        <v>19</v>
      </c>
      <c r="AY28" s="65" t="s">
        <v>1</v>
      </c>
      <c r="AZ28" s="65" t="s">
        <v>2</v>
      </c>
      <c r="BA28" s="65" t="s">
        <v>3</v>
      </c>
      <c r="BB28" s="65" t="s">
        <v>4</v>
      </c>
      <c r="BC28" s="65" t="s">
        <v>5</v>
      </c>
      <c r="BD28" s="65" t="s">
        <v>6</v>
      </c>
      <c r="BE28" s="65" t="s">
        <v>7</v>
      </c>
      <c r="BF28" s="65" t="s">
        <v>8</v>
      </c>
      <c r="BG28" s="66" t="s">
        <v>9</v>
      </c>
      <c r="BH28" s="73"/>
      <c r="BI28" s="73"/>
      <c r="BJ28" s="65" t="s">
        <v>19</v>
      </c>
      <c r="BK28" s="65" t="s">
        <v>1</v>
      </c>
      <c r="BL28" s="65" t="s">
        <v>2</v>
      </c>
      <c r="BM28" s="65" t="s">
        <v>3</v>
      </c>
      <c r="BN28" s="65" t="s">
        <v>4</v>
      </c>
      <c r="BO28" s="65" t="s">
        <v>5</v>
      </c>
      <c r="BP28" s="65" t="s">
        <v>6</v>
      </c>
      <c r="BQ28" s="65" t="s">
        <v>7</v>
      </c>
      <c r="BR28" s="65" t="s">
        <v>8</v>
      </c>
      <c r="BS28" s="66" t="s">
        <v>9</v>
      </c>
      <c r="BT28" s="73"/>
      <c r="BU28" s="73"/>
      <c r="BV28" s="73"/>
      <c r="BW28" s="73"/>
      <c r="BX28" s="73"/>
      <c r="BY28" s="73"/>
      <c r="BZ28" s="73"/>
      <c r="CA28" s="73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73"/>
      <c r="CM28" s="73"/>
      <c r="CN28" s="73"/>
      <c r="CO28" s="73"/>
      <c r="CP28" s="73"/>
      <c r="CQ28" s="73"/>
      <c r="CR28" s="73"/>
      <c r="CS28" s="73"/>
    </row>
    <row r="29" spans="2:97" ht="21" customHeight="1" x14ac:dyDescent="0.25"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0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80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53">
        <f>Jogos!S200</f>
        <v>3</v>
      </c>
      <c r="AY29" s="53" t="str">
        <f>Jogos!T200</f>
        <v>Juventus</v>
      </c>
      <c r="AZ29" s="53">
        <f>Jogos!U200</f>
        <v>1</v>
      </c>
      <c r="BA29" s="53">
        <f>Jogos!V200</f>
        <v>1</v>
      </c>
      <c r="BB29" s="53">
        <f>Jogos!W200</f>
        <v>0</v>
      </c>
      <c r="BC29" s="53">
        <f>Jogos!X200</f>
        <v>0</v>
      </c>
      <c r="BD29" s="53">
        <f>Jogos!Y200</f>
        <v>5</v>
      </c>
      <c r="BE29" s="53">
        <f>Jogos!Z200</f>
        <v>1</v>
      </c>
      <c r="BF29" s="53">
        <f>Jogos!AA200</f>
        <v>4</v>
      </c>
      <c r="BG29" s="53">
        <f>Jogos!AB200</f>
        <v>3</v>
      </c>
      <c r="BH29" s="73"/>
      <c r="BI29" s="73"/>
      <c r="BJ29" s="53">
        <f>Jogos!S225</f>
        <v>3</v>
      </c>
      <c r="BK29" s="53" t="str">
        <f>Jogos!T225</f>
        <v>Juventus</v>
      </c>
      <c r="BL29" s="53">
        <f>Jogos!U225</f>
        <v>1</v>
      </c>
      <c r="BM29" s="53">
        <f>Jogos!V225</f>
        <v>0</v>
      </c>
      <c r="BN29" s="53">
        <f>Jogos!W225</f>
        <v>1</v>
      </c>
      <c r="BO29" s="53">
        <f>Jogos!X225</f>
        <v>0</v>
      </c>
      <c r="BP29" s="53">
        <f>Jogos!Y225</f>
        <v>1</v>
      </c>
      <c r="BQ29" s="53">
        <f>Jogos!Z225</f>
        <v>1</v>
      </c>
      <c r="BR29" s="53">
        <f>Jogos!AA225</f>
        <v>0</v>
      </c>
      <c r="BS29" s="53">
        <f>Jogos!AB225</f>
        <v>1</v>
      </c>
      <c r="BT29" s="73"/>
      <c r="BU29" s="73"/>
      <c r="BV29" s="73"/>
      <c r="BW29" s="73"/>
      <c r="BX29" s="73"/>
      <c r="BY29" s="73"/>
      <c r="BZ29" s="73"/>
      <c r="CA29" s="73"/>
      <c r="CB29" s="73"/>
      <c r="CC29" s="73"/>
      <c r="CD29" s="73"/>
      <c r="CE29" s="73"/>
      <c r="CF29" s="73"/>
      <c r="CG29" s="73"/>
      <c r="CH29" s="73"/>
      <c r="CI29" s="73"/>
      <c r="CJ29" s="73"/>
      <c r="CK29" s="73"/>
      <c r="CL29" s="73"/>
      <c r="CM29" s="73"/>
      <c r="CN29" s="73"/>
      <c r="CO29" s="73"/>
      <c r="CP29" s="73"/>
      <c r="CQ29" s="73"/>
      <c r="CR29" s="73"/>
      <c r="CS29" s="73"/>
    </row>
    <row r="30" spans="2:97" ht="21" customHeight="1" x14ac:dyDescent="0.25"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69"/>
      <c r="AA30" s="73"/>
      <c r="AB30" s="53">
        <f>Jogos!AE155</f>
        <v>5</v>
      </c>
      <c r="AC30" s="53" t="str">
        <f>Jogos!AF155</f>
        <v>Real Madrid</v>
      </c>
      <c r="AD30" s="53">
        <f>Jogos!AG155</f>
        <v>1</v>
      </c>
      <c r="AE30" s="53">
        <f>Jogos!AH155</f>
        <v>1</v>
      </c>
      <c r="AF30" s="53">
        <f>Jogos!AI155</f>
        <v>0</v>
      </c>
      <c r="AG30" s="53">
        <f>Jogos!AJ155</f>
        <v>0</v>
      </c>
      <c r="AH30" s="53">
        <f>Jogos!AK155</f>
        <v>2</v>
      </c>
      <c r="AI30" s="53">
        <f>Jogos!AL155</f>
        <v>1</v>
      </c>
      <c r="AJ30" s="53">
        <f>Jogos!AM155</f>
        <v>1</v>
      </c>
      <c r="AK30" s="53">
        <f>Jogos!AN155</f>
        <v>3</v>
      </c>
      <c r="AL30" s="70"/>
      <c r="AM30" s="53">
        <f>Jogos!S178</f>
        <v>17</v>
      </c>
      <c r="AN30" s="53" t="str">
        <f>Jogos!T178</f>
        <v>Liverpool</v>
      </c>
      <c r="AO30" s="53">
        <f>Jogos!U178</f>
        <v>1</v>
      </c>
      <c r="AP30" s="53">
        <f>Jogos!V178</f>
        <v>0</v>
      </c>
      <c r="AQ30" s="53">
        <f>Jogos!W178</f>
        <v>1</v>
      </c>
      <c r="AR30" s="53">
        <f>Jogos!X178</f>
        <v>0</v>
      </c>
      <c r="AS30" s="53">
        <f>Jogos!Y178</f>
        <v>1</v>
      </c>
      <c r="AT30" s="53">
        <f>Jogos!Z178</f>
        <v>1</v>
      </c>
      <c r="AU30" s="53">
        <f>Jogos!AA178</f>
        <v>0</v>
      </c>
      <c r="AV30" s="53">
        <f>Jogos!AB178</f>
        <v>1</v>
      </c>
      <c r="AW30" s="73">
        <v>10</v>
      </c>
      <c r="AX30" s="53">
        <f>Jogos!S201</f>
        <v>8</v>
      </c>
      <c r="AY30" s="53" t="str">
        <f>Jogos!T201</f>
        <v>B. München</v>
      </c>
      <c r="AZ30" s="53">
        <f>Jogos!U201</f>
        <v>1</v>
      </c>
      <c r="BA30" s="53">
        <f>Jogos!V201</f>
        <v>0</v>
      </c>
      <c r="BB30" s="53">
        <f>Jogos!W201</f>
        <v>1</v>
      </c>
      <c r="BC30" s="53">
        <f>Jogos!X201</f>
        <v>0</v>
      </c>
      <c r="BD30" s="53">
        <f>Jogos!Y201</f>
        <v>2</v>
      </c>
      <c r="BE30" s="53">
        <f>Jogos!Z201</f>
        <v>2</v>
      </c>
      <c r="BF30" s="53">
        <f>Jogos!AA201</f>
        <v>0</v>
      </c>
      <c r="BG30" s="53">
        <f>Jogos!AB201</f>
        <v>1</v>
      </c>
      <c r="BH30" s="73"/>
      <c r="BI30" s="73"/>
      <c r="BJ30" s="53">
        <f>Jogos!S226</f>
        <v>8</v>
      </c>
      <c r="BK30" s="53" t="str">
        <f>Jogos!T226</f>
        <v>B. München</v>
      </c>
      <c r="BL30" s="53">
        <f>Jogos!U226</f>
        <v>1</v>
      </c>
      <c r="BM30" s="53">
        <f>Jogos!V226</f>
        <v>0</v>
      </c>
      <c r="BN30" s="53">
        <f>Jogos!W226</f>
        <v>1</v>
      </c>
      <c r="BO30" s="53">
        <f>Jogos!X226</f>
        <v>0</v>
      </c>
      <c r="BP30" s="53">
        <f>Jogos!Y226</f>
        <v>1</v>
      </c>
      <c r="BQ30" s="53">
        <f>Jogos!Z226</f>
        <v>1</v>
      </c>
      <c r="BR30" s="53">
        <f>Jogos!AA226</f>
        <v>0</v>
      </c>
      <c r="BS30" s="53">
        <f>Jogos!AB226</f>
        <v>1</v>
      </c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</row>
    <row r="31" spans="2:97" ht="21" customHeight="1" x14ac:dyDescent="0.25"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69"/>
      <c r="AA31" s="73"/>
      <c r="AB31" s="53">
        <f>Jogos!AE156</f>
        <v>18</v>
      </c>
      <c r="AC31" s="53" t="str">
        <f>Jogos!AF156</f>
        <v>B. Leverkusen</v>
      </c>
      <c r="AD31" s="53">
        <f>Jogos!AG156</f>
        <v>1</v>
      </c>
      <c r="AE31" s="53">
        <f>Jogos!AH156</f>
        <v>0</v>
      </c>
      <c r="AF31" s="53">
        <f>Jogos!AI156</f>
        <v>0</v>
      </c>
      <c r="AG31" s="53">
        <f>Jogos!AJ156</f>
        <v>1</v>
      </c>
      <c r="AH31" s="53">
        <f>Jogos!AK156</f>
        <v>0</v>
      </c>
      <c r="AI31" s="53">
        <f>Jogos!AL156</f>
        <v>1</v>
      </c>
      <c r="AJ31" s="53">
        <f>Jogos!AM156</f>
        <v>-1</v>
      </c>
      <c r="AK31" s="53">
        <f>Jogos!AN156</f>
        <v>0</v>
      </c>
      <c r="AL31" s="70"/>
      <c r="AM31" s="53">
        <f>Jogos!S179</f>
        <v>3</v>
      </c>
      <c r="AN31" s="53" t="str">
        <f>Jogos!T179</f>
        <v>Juventus</v>
      </c>
      <c r="AO31" s="53">
        <f>Jogos!U179</f>
        <v>1</v>
      </c>
      <c r="AP31" s="53">
        <f>Jogos!V179</f>
        <v>1</v>
      </c>
      <c r="AQ31" s="53">
        <f>Jogos!W179</f>
        <v>0</v>
      </c>
      <c r="AR31" s="53">
        <f>Jogos!X179</f>
        <v>0</v>
      </c>
      <c r="AS31" s="53">
        <f>Jogos!Y179</f>
        <v>3</v>
      </c>
      <c r="AT31" s="53">
        <f>Jogos!Z179</f>
        <v>1</v>
      </c>
      <c r="AU31" s="53">
        <f>Jogos!AA179</f>
        <v>2</v>
      </c>
      <c r="AV31" s="53">
        <f>Jogos!AB179</f>
        <v>3</v>
      </c>
      <c r="AW31" s="73">
        <v>10</v>
      </c>
      <c r="AX31" s="53">
        <f>Jogos!S202</f>
        <v>4</v>
      </c>
      <c r="AY31" s="53" t="str">
        <f>Jogos!T202</f>
        <v>PSG</v>
      </c>
      <c r="AZ31" s="53">
        <f>Jogos!U202</f>
        <v>1</v>
      </c>
      <c r="BA31" s="53">
        <f>Jogos!V202</f>
        <v>0</v>
      </c>
      <c r="BB31" s="53">
        <f>Jogos!W202</f>
        <v>1</v>
      </c>
      <c r="BC31" s="53">
        <f>Jogos!X202</f>
        <v>0</v>
      </c>
      <c r="BD31" s="53">
        <f>Jogos!Y202</f>
        <v>2</v>
      </c>
      <c r="BE31" s="53">
        <f>Jogos!Z202</f>
        <v>2</v>
      </c>
      <c r="BF31" s="53">
        <f>Jogos!AA202</f>
        <v>0</v>
      </c>
      <c r="BG31" s="53">
        <f>Jogos!AB202</f>
        <v>1</v>
      </c>
      <c r="BH31" s="73"/>
      <c r="BI31" s="73"/>
      <c r="BJ31" s="53">
        <f>Jogos!S227</f>
        <v>14</v>
      </c>
      <c r="BK31" s="53" t="str">
        <f>Jogos!T227</f>
        <v>PSG</v>
      </c>
      <c r="BL31" s="53">
        <f>Jogos!U227</f>
        <v>1</v>
      </c>
      <c r="BM31" s="53">
        <f>Jogos!V227</f>
        <v>1</v>
      </c>
      <c r="BN31" s="53">
        <f>Jogos!W227</f>
        <v>0</v>
      </c>
      <c r="BO31" s="53">
        <f>Jogos!X227</f>
        <v>0</v>
      </c>
      <c r="BP31" s="53">
        <f>Jogos!Y227</f>
        <v>4</v>
      </c>
      <c r="BQ31" s="53">
        <f>Jogos!Z227</f>
        <v>1</v>
      </c>
      <c r="BR31" s="53">
        <f>Jogos!AA227</f>
        <v>3</v>
      </c>
      <c r="BS31" s="53">
        <f>Jogos!AB227</f>
        <v>3</v>
      </c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</row>
    <row r="32" spans="2:97" ht="21" customHeight="1" x14ac:dyDescent="0.25"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69"/>
      <c r="AA32" s="73"/>
      <c r="AB32" s="53">
        <f>Jogos!AE157</f>
        <v>14</v>
      </c>
      <c r="AC32" s="53" t="str">
        <f>Jogos!AF157</f>
        <v>PSG</v>
      </c>
      <c r="AD32" s="53">
        <f>Jogos!AG157</f>
        <v>1</v>
      </c>
      <c r="AE32" s="53">
        <f>Jogos!AH157</f>
        <v>1</v>
      </c>
      <c r="AF32" s="53">
        <f>Jogos!AI157</f>
        <v>0</v>
      </c>
      <c r="AG32" s="53">
        <f>Jogos!AJ157</f>
        <v>0</v>
      </c>
      <c r="AH32" s="53">
        <f>Jogos!AK157</f>
        <v>3</v>
      </c>
      <c r="AI32" s="53">
        <f>Jogos!AL157</f>
        <v>1</v>
      </c>
      <c r="AJ32" s="53">
        <f>Jogos!AM157</f>
        <v>2</v>
      </c>
      <c r="AK32" s="53">
        <f>Jogos!AN157</f>
        <v>3</v>
      </c>
      <c r="AL32" s="70"/>
      <c r="AM32" s="53">
        <f>Jogos!S180</f>
        <v>11</v>
      </c>
      <c r="AN32" s="53" t="str">
        <f>Jogos!T180</f>
        <v>Ajax</v>
      </c>
      <c r="AO32" s="53">
        <f>Jogos!U180</f>
        <v>1</v>
      </c>
      <c r="AP32" s="53">
        <f>Jogos!V180</f>
        <v>0</v>
      </c>
      <c r="AQ32" s="53">
        <f>Jogos!W180</f>
        <v>0</v>
      </c>
      <c r="AR32" s="53">
        <f>Jogos!X180</f>
        <v>1</v>
      </c>
      <c r="AS32" s="53">
        <f>Jogos!Y180</f>
        <v>1</v>
      </c>
      <c r="AT32" s="53">
        <f>Jogos!Z180</f>
        <v>5</v>
      </c>
      <c r="AU32" s="53">
        <f>Jogos!AA180</f>
        <v>-4</v>
      </c>
      <c r="AV32" s="53">
        <f>Jogos!AB180</f>
        <v>0</v>
      </c>
      <c r="AW32" s="73">
        <v>10</v>
      </c>
      <c r="AX32" s="53">
        <f>Jogos!S203</f>
        <v>14</v>
      </c>
      <c r="AY32" s="53" t="str">
        <f>Jogos!T203</f>
        <v>Arsenal</v>
      </c>
      <c r="AZ32" s="53">
        <f>Jogos!U203</f>
        <v>1</v>
      </c>
      <c r="BA32" s="53">
        <f>Jogos!V203</f>
        <v>0</v>
      </c>
      <c r="BB32" s="53">
        <f>Jogos!W203</f>
        <v>0</v>
      </c>
      <c r="BC32" s="53">
        <f>Jogos!X203</f>
        <v>1</v>
      </c>
      <c r="BD32" s="53">
        <f>Jogos!Y203</f>
        <v>1</v>
      </c>
      <c r="BE32" s="53">
        <f>Jogos!Z203</f>
        <v>5</v>
      </c>
      <c r="BF32" s="53">
        <f>Jogos!AA203</f>
        <v>-4</v>
      </c>
      <c r="BG32" s="53">
        <f>Jogos!AB203</f>
        <v>0</v>
      </c>
      <c r="BH32" s="73"/>
      <c r="BI32" s="73"/>
      <c r="BJ32" s="53">
        <f>Jogos!S228</f>
        <v>4</v>
      </c>
      <c r="BK32" s="53" t="str">
        <f>Jogos!T228</f>
        <v>Arsenal</v>
      </c>
      <c r="BL32" s="53">
        <f>Jogos!U228</f>
        <v>1</v>
      </c>
      <c r="BM32" s="53">
        <f>Jogos!V228</f>
        <v>0</v>
      </c>
      <c r="BN32" s="53">
        <f>Jogos!W228</f>
        <v>0</v>
      </c>
      <c r="BO32" s="53">
        <f>Jogos!X228</f>
        <v>1</v>
      </c>
      <c r="BP32" s="53">
        <f>Jogos!Y228</f>
        <v>1</v>
      </c>
      <c r="BQ32" s="53">
        <f>Jogos!Z228</f>
        <v>4</v>
      </c>
      <c r="BR32" s="53">
        <f>Jogos!AA228</f>
        <v>-3</v>
      </c>
      <c r="BS32" s="53">
        <f>Jogos!AB228</f>
        <v>0</v>
      </c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/>
      <c r="CS32" s="73"/>
    </row>
    <row r="33" spans="2:97" ht="21" customHeight="1" x14ac:dyDescent="0.25"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69"/>
      <c r="AA33" s="73"/>
      <c r="AB33" s="53">
        <f>Jogos!AE158</f>
        <v>13</v>
      </c>
      <c r="AC33" s="53" t="str">
        <f>Jogos!AF158</f>
        <v>Barcelona</v>
      </c>
      <c r="AD33" s="53">
        <f>Jogos!AG158</f>
        <v>1</v>
      </c>
      <c r="AE33" s="53">
        <f>Jogos!AH158</f>
        <v>1</v>
      </c>
      <c r="AF33" s="53">
        <f>Jogos!AI158</f>
        <v>0</v>
      </c>
      <c r="AG33" s="53">
        <f>Jogos!AJ158</f>
        <v>0</v>
      </c>
      <c r="AH33" s="53">
        <f>Jogos!AK158</f>
        <v>3</v>
      </c>
      <c r="AI33" s="53">
        <f>Jogos!AL158</f>
        <v>0</v>
      </c>
      <c r="AJ33" s="53">
        <f>Jogos!AM158</f>
        <v>3</v>
      </c>
      <c r="AK33" s="53">
        <f>Jogos!AN158</f>
        <v>3</v>
      </c>
      <c r="AL33" s="70"/>
      <c r="AM33" s="53">
        <f>Jogos!S181</f>
        <v>8</v>
      </c>
      <c r="AN33" s="53" t="str">
        <f>Jogos!T181</f>
        <v>B. München</v>
      </c>
      <c r="AO33" s="53">
        <f>Jogos!U181</f>
        <v>1</v>
      </c>
      <c r="AP33" s="53">
        <f>Jogos!V181</f>
        <v>1</v>
      </c>
      <c r="AQ33" s="53">
        <f>Jogos!W181</f>
        <v>0</v>
      </c>
      <c r="AR33" s="53">
        <f>Jogos!X181</f>
        <v>0</v>
      </c>
      <c r="AS33" s="53">
        <f>Jogos!Y181</f>
        <v>4</v>
      </c>
      <c r="AT33" s="53">
        <f>Jogos!Z181</f>
        <v>1</v>
      </c>
      <c r="AU33" s="53">
        <f>Jogos!AA181</f>
        <v>3</v>
      </c>
      <c r="AV33" s="53">
        <f>Jogos!AB181</f>
        <v>3</v>
      </c>
      <c r="AW33" s="73">
        <v>10</v>
      </c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</row>
    <row r="34" spans="2:97" ht="21" customHeight="1" x14ac:dyDescent="0.25"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69"/>
      <c r="AA34" s="73"/>
      <c r="AB34" s="53">
        <f>Jogos!AE159</f>
        <v>19</v>
      </c>
      <c r="AC34" s="53" t="str">
        <f>Jogos!AF159</f>
        <v>RB Leipzig</v>
      </c>
      <c r="AD34" s="53">
        <f>Jogos!AG159</f>
        <v>1</v>
      </c>
      <c r="AE34" s="53">
        <f>Jogos!AH159</f>
        <v>0</v>
      </c>
      <c r="AF34" s="53">
        <f>Jogos!AI159</f>
        <v>0</v>
      </c>
      <c r="AG34" s="53">
        <f>Jogos!AJ159</f>
        <v>1</v>
      </c>
      <c r="AH34" s="53">
        <f>Jogos!AK159</f>
        <v>1</v>
      </c>
      <c r="AI34" s="53">
        <f>Jogos!AL159</f>
        <v>2</v>
      </c>
      <c r="AJ34" s="53">
        <f>Jogos!AM159</f>
        <v>-1</v>
      </c>
      <c r="AK34" s="53">
        <f>Jogos!AN159</f>
        <v>0</v>
      </c>
      <c r="AL34" s="70"/>
      <c r="AM34" s="53">
        <f>Jogos!S182</f>
        <v>4</v>
      </c>
      <c r="AN34" s="53" t="str">
        <f>Jogos!T182</f>
        <v>Arsenal</v>
      </c>
      <c r="AO34" s="53">
        <f>Jogos!U182</f>
        <v>1</v>
      </c>
      <c r="AP34" s="53">
        <f>Jogos!V182</f>
        <v>0</v>
      </c>
      <c r="AQ34" s="53">
        <f>Jogos!W182</f>
        <v>1</v>
      </c>
      <c r="AR34" s="53">
        <f>Jogos!X182</f>
        <v>0</v>
      </c>
      <c r="AS34" s="53">
        <f>Jogos!Y182</f>
        <v>1</v>
      </c>
      <c r="AT34" s="53">
        <f>Jogos!Z182</f>
        <v>1</v>
      </c>
      <c r="AU34" s="53">
        <f>Jogos!AA182</f>
        <v>0</v>
      </c>
      <c r="AV34" s="53">
        <f>Jogos!AB182</f>
        <v>1</v>
      </c>
      <c r="AW34" s="73">
        <v>3</v>
      </c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</row>
    <row r="35" spans="2:97" ht="21" customHeight="1" x14ac:dyDescent="0.25"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69"/>
      <c r="AA35" s="73"/>
      <c r="AB35" s="53">
        <f>Jogos!AE160</f>
        <v>4</v>
      </c>
      <c r="AC35" s="53" t="str">
        <f>Jogos!AF160</f>
        <v>Arsenal</v>
      </c>
      <c r="AD35" s="53">
        <f>Jogos!AG160</f>
        <v>1</v>
      </c>
      <c r="AE35" s="53">
        <f>Jogos!AH160</f>
        <v>1</v>
      </c>
      <c r="AF35" s="53">
        <f>Jogos!AI160</f>
        <v>0</v>
      </c>
      <c r="AG35" s="53">
        <f>Jogos!AJ160</f>
        <v>0</v>
      </c>
      <c r="AH35" s="53">
        <f>Jogos!AK160</f>
        <v>1</v>
      </c>
      <c r="AI35" s="53">
        <f>Jogos!AL160</f>
        <v>0</v>
      </c>
      <c r="AJ35" s="53">
        <f>Jogos!AM160</f>
        <v>1</v>
      </c>
      <c r="AK35" s="53">
        <f>Jogos!AN160</f>
        <v>3</v>
      </c>
      <c r="AL35" s="70"/>
      <c r="AM35" s="53">
        <f>Jogos!S183</f>
        <v>13</v>
      </c>
      <c r="AN35" s="53" t="str">
        <f>Jogos!T183</f>
        <v>Barcelona</v>
      </c>
      <c r="AO35" s="53">
        <f>Jogos!U183</f>
        <v>1</v>
      </c>
      <c r="AP35" s="53">
        <f>Jogos!V183</f>
        <v>0</v>
      </c>
      <c r="AQ35" s="53">
        <f>Jogos!W183</f>
        <v>0</v>
      </c>
      <c r="AR35" s="53">
        <f>Jogos!X183</f>
        <v>1</v>
      </c>
      <c r="AS35" s="53">
        <f>Jogos!Y183</f>
        <v>1</v>
      </c>
      <c r="AT35" s="53">
        <f>Jogos!Z183</f>
        <v>3</v>
      </c>
      <c r="AU35" s="53">
        <f>Jogos!AA183</f>
        <v>-2</v>
      </c>
      <c r="AV35" s="53">
        <f>Jogos!AB183</f>
        <v>0</v>
      </c>
      <c r="AW35" s="73">
        <v>3</v>
      </c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</row>
    <row r="36" spans="2:97" ht="21" customHeight="1" x14ac:dyDescent="0.25"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69"/>
      <c r="AA36" s="73"/>
      <c r="AB36" s="53">
        <f>Jogos!AE161</f>
        <v>9</v>
      </c>
      <c r="AC36" s="53" t="str">
        <f>Jogos!AF161</f>
        <v>Man. City</v>
      </c>
      <c r="AD36" s="53">
        <f>Jogos!AG161</f>
        <v>1</v>
      </c>
      <c r="AE36" s="53">
        <f>Jogos!AH161</f>
        <v>0</v>
      </c>
      <c r="AF36" s="53">
        <f>Jogos!AI161</f>
        <v>0</v>
      </c>
      <c r="AG36" s="53">
        <f>Jogos!AJ161</f>
        <v>1</v>
      </c>
      <c r="AH36" s="53">
        <f>Jogos!AK161</f>
        <v>1</v>
      </c>
      <c r="AI36" s="53">
        <f>Jogos!AL161</f>
        <v>3</v>
      </c>
      <c r="AJ36" s="53">
        <f>Jogos!AM161</f>
        <v>-2</v>
      </c>
      <c r="AK36" s="53">
        <f>Jogos!AN161</f>
        <v>0</v>
      </c>
      <c r="AL36" s="70"/>
      <c r="AM36" s="53">
        <f>Jogos!S184</f>
        <v>14</v>
      </c>
      <c r="AN36" s="53" t="str">
        <f>Jogos!T184</f>
        <v>PSG</v>
      </c>
      <c r="AO36" s="53">
        <f>Jogos!U184</f>
        <v>1</v>
      </c>
      <c r="AP36" s="53">
        <f>Jogos!V184</f>
        <v>1</v>
      </c>
      <c r="AQ36" s="53">
        <f>Jogos!W184</f>
        <v>-1</v>
      </c>
      <c r="AR36" s="53">
        <f>Jogos!X184</f>
        <v>1</v>
      </c>
      <c r="AS36" s="53">
        <f>Jogos!Y184</f>
        <v>5</v>
      </c>
      <c r="AT36" s="53">
        <f>Jogos!Z184</f>
        <v>1</v>
      </c>
      <c r="AU36" s="53">
        <f>Jogos!AA184</f>
        <v>4</v>
      </c>
      <c r="AV36" s="53">
        <f>Jogos!AB184</f>
        <v>2</v>
      </c>
      <c r="AW36" s="73">
        <v>3</v>
      </c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</row>
    <row r="37" spans="2:97" ht="21" customHeight="1" x14ac:dyDescent="0.25">
      <c r="B37" s="73"/>
      <c r="C37" s="73"/>
      <c r="D37" s="73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69"/>
      <c r="AA37" s="73"/>
      <c r="AB37" s="53">
        <f>Jogos!AE162</f>
        <v>1</v>
      </c>
      <c r="AC37" s="53" t="str">
        <f>Jogos!AF162</f>
        <v>Internazionale</v>
      </c>
      <c r="AD37" s="53">
        <f>Jogos!AG162</f>
        <v>1</v>
      </c>
      <c r="AE37" s="53">
        <f>Jogos!AH162</f>
        <v>0</v>
      </c>
      <c r="AF37" s="53">
        <f>Jogos!AI162</f>
        <v>0</v>
      </c>
      <c r="AG37" s="53">
        <f>Jogos!AJ162</f>
        <v>1</v>
      </c>
      <c r="AH37" s="53">
        <f>Jogos!AK162</f>
        <v>0</v>
      </c>
      <c r="AI37" s="53">
        <f>Jogos!AL162</f>
        <v>3</v>
      </c>
      <c r="AJ37" s="53">
        <f>Jogos!AM162</f>
        <v>-3</v>
      </c>
      <c r="AK37" s="53">
        <f>Jogos!AN162</f>
        <v>0</v>
      </c>
      <c r="AL37" s="70"/>
      <c r="AM37" s="53">
        <f>Jogos!S185</f>
        <v>5</v>
      </c>
      <c r="AN37" s="53" t="str">
        <f>Jogos!T185</f>
        <v>Real Madrid</v>
      </c>
      <c r="AO37" s="53">
        <f>Jogos!U185</f>
        <v>1</v>
      </c>
      <c r="AP37" s="53">
        <f>Jogos!V185</f>
        <v>0</v>
      </c>
      <c r="AQ37" s="53">
        <f>Jogos!W185</f>
        <v>1</v>
      </c>
      <c r="AR37" s="53">
        <f>Jogos!X185</f>
        <v>0</v>
      </c>
      <c r="AS37" s="53">
        <f>Jogos!Y185</f>
        <v>1</v>
      </c>
      <c r="AT37" s="53">
        <f>Jogos!Z185</f>
        <v>4</v>
      </c>
      <c r="AU37" s="53">
        <f>Jogos!AA185</f>
        <v>-3</v>
      </c>
      <c r="AV37" s="53">
        <f>Jogos!AB185</f>
        <v>1</v>
      </c>
      <c r="AW37" s="73">
        <v>3</v>
      </c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</row>
    <row r="38" spans="2:97" ht="21" customHeight="1" x14ac:dyDescent="0.25"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69"/>
      <c r="AA38" s="7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80"/>
      <c r="AM38" s="5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</row>
    <row r="39" spans="2:97" ht="21" customHeight="1" x14ac:dyDescent="0.25"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69"/>
      <c r="AA39" s="7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80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</row>
    <row r="40" spans="2:97" ht="21" customHeight="1" x14ac:dyDescent="0.25">
      <c r="B40" s="73"/>
      <c r="C40" s="73"/>
      <c r="D40" s="73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69"/>
      <c r="AA40" s="7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80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</row>
    <row r="41" spans="2:97" ht="21" customHeight="1" x14ac:dyDescent="0.25">
      <c r="B41" s="73"/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69"/>
      <c r="AA41" s="7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80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</row>
    <row r="42" spans="2:97" ht="21" customHeight="1" x14ac:dyDescent="0.25"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69"/>
      <c r="AA42" s="7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80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</row>
    <row r="43" spans="2:97" ht="21" customHeight="1" x14ac:dyDescent="0.25"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69"/>
      <c r="AA43" s="7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80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</row>
    <row r="44" spans="2:97" ht="21" customHeight="1" x14ac:dyDescent="0.25"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69"/>
      <c r="AA44" s="7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80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</row>
    <row r="45" spans="2:97" ht="21" customHeight="1" x14ac:dyDescent="0.25">
      <c r="B45" s="73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69"/>
      <c r="AA45" s="7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80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</row>
    <row r="46" spans="2:97" ht="21" customHeight="1" x14ac:dyDescent="0.25"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54"/>
      <c r="AA46" s="73"/>
      <c r="AB46" s="53"/>
      <c r="AC46" s="73"/>
      <c r="AD46" s="73"/>
      <c r="AE46" s="73"/>
      <c r="AF46" s="73"/>
      <c r="AG46" s="73"/>
      <c r="AH46" s="73"/>
      <c r="AI46" s="73"/>
      <c r="AJ46" s="73"/>
      <c r="AK46" s="73"/>
      <c r="AL46" s="80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</row>
    <row r="47" spans="2:97" ht="21" customHeight="1" x14ac:dyDescent="0.25"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0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80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</row>
    <row r="48" spans="2:97" ht="21" customHeight="1" x14ac:dyDescent="0.25">
      <c r="B48" s="73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0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80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</row>
    <row r="49" spans="2:94" ht="21" customHeight="1" x14ac:dyDescent="0.25"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0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80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</row>
    <row r="50" spans="2:94" ht="21" customHeight="1" x14ac:dyDescent="0.25"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0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80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73"/>
      <c r="CM50" s="73"/>
      <c r="CN50" s="73"/>
      <c r="CO50" s="73"/>
      <c r="CP50" s="73"/>
    </row>
    <row r="51" spans="2:94" ht="21" customHeight="1" x14ac:dyDescent="0.25">
      <c r="Z51" s="70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80"/>
      <c r="AM51" s="73"/>
      <c r="AN51" s="73"/>
      <c r="AO51" s="73"/>
      <c r="AP51" s="73"/>
      <c r="AQ51" s="73"/>
      <c r="AR51" s="73"/>
      <c r="AS51" s="73"/>
      <c r="AT51" s="73"/>
      <c r="AU51" s="73"/>
      <c r="AV51" s="73"/>
    </row>
    <row r="52" spans="2:94" ht="21" customHeight="1" x14ac:dyDescent="0.25">
      <c r="Z52" s="70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80"/>
      <c r="AM52" s="73"/>
      <c r="AN52" s="73"/>
      <c r="AO52" s="73"/>
      <c r="AP52" s="73"/>
      <c r="AQ52" s="73"/>
      <c r="AR52" s="73"/>
      <c r="AS52" s="73"/>
      <c r="AT52" s="73"/>
      <c r="AU52" s="73"/>
      <c r="AV52" s="73"/>
    </row>
    <row r="53" spans="2:94" ht="21" customHeight="1" x14ac:dyDescent="0.25">
      <c r="Z53" s="70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</row>
    <row r="54" spans="2:94" ht="21" customHeight="1" x14ac:dyDescent="0.25">
      <c r="Z54" s="70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</row>
    <row r="55" spans="2:94" ht="21" customHeight="1" x14ac:dyDescent="0.25">
      <c r="Z55" s="70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</row>
    <row r="56" spans="2:94" ht="21" customHeight="1" x14ac:dyDescent="0.25">
      <c r="Z56" s="70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</row>
    <row r="57" spans="2:94" ht="21" customHeight="1" x14ac:dyDescent="0.25">
      <c r="Z57" s="70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</row>
    <row r="58" spans="2:94" ht="21" customHeight="1" x14ac:dyDescent="0.25">
      <c r="Z58" s="70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</row>
    <row r="59" spans="2:94" ht="21" customHeight="1" x14ac:dyDescent="0.25">
      <c r="Z59" s="70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</row>
    <row r="60" spans="2:94" ht="21" customHeight="1" x14ac:dyDescent="0.25">
      <c r="Z60" s="70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</row>
    <row r="61" spans="2:94" ht="21" customHeight="1" x14ac:dyDescent="0.25">
      <c r="Z61" s="70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</row>
    <row r="62" spans="2:94" ht="21" customHeight="1" x14ac:dyDescent="0.25"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</row>
    <row r="63" spans="2:94" ht="21" customHeight="1" x14ac:dyDescent="0.25"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</row>
    <row r="64" spans="2:94" ht="21" customHeight="1" x14ac:dyDescent="0.25"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</row>
    <row r="65" spans="26:48" ht="21" customHeight="1" x14ac:dyDescent="0.25"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</row>
    <row r="66" spans="26:48" ht="21" customHeight="1" x14ac:dyDescent="0.25"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</row>
    <row r="67" spans="26:48" ht="21" customHeight="1" x14ac:dyDescent="0.25">
      <c r="Z67" s="73"/>
    </row>
    <row r="68" spans="26:48" ht="21" customHeight="1" x14ac:dyDescent="0.25">
      <c r="Z68" s="73"/>
    </row>
  </sheetData>
  <sheetProtection algorithmName="SHA-512" hashValue="tDubbvEtyVVIbojPKFVZZQpmqfDi+HHjDw/uxuwtAWRiif0pflJOs+Ti8GWi8XEENG2V7P6eJO09myALFAzaTw==" saltValue="KTMzawiGSpi9VcszYpLWRg==" spinCount="100000" sheet="1" objects="1" scenarios="1" selectLockedCells="1" selectUnlockedCells="1"/>
  <mergeCells count="10">
    <mergeCell ref="AX27:BG27"/>
    <mergeCell ref="BJ27:BS27"/>
    <mergeCell ref="B2:K2"/>
    <mergeCell ref="P2:Y2"/>
    <mergeCell ref="AB2:AK2"/>
    <mergeCell ref="AX2:BG2"/>
    <mergeCell ref="BJ2:BS2"/>
    <mergeCell ref="AM2:AV2"/>
    <mergeCell ref="AM27:AV27"/>
    <mergeCell ref="AB27:AK27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4:I12"/>
  <sheetViews>
    <sheetView workbookViewId="0">
      <selection activeCell="I9" sqref="I9"/>
    </sheetView>
  </sheetViews>
  <sheetFormatPr defaultRowHeight="15" x14ac:dyDescent="0.25"/>
  <cols>
    <col min="7" max="7" width="9.140625" style="27"/>
  </cols>
  <sheetData>
    <row r="4" spans="1:9" x14ac:dyDescent="0.25">
      <c r="B4" t="s">
        <v>62</v>
      </c>
      <c r="E4" t="s">
        <v>63</v>
      </c>
      <c r="H4" t="s">
        <v>64</v>
      </c>
    </row>
    <row r="5" spans="1:9" x14ac:dyDescent="0.25">
      <c r="A5">
        <v>1</v>
      </c>
      <c r="B5" t="e">
        <f>#REF!</f>
        <v>#REF!</v>
      </c>
      <c r="C5" t="e">
        <f>#REF!</f>
        <v>#REF!</v>
      </c>
      <c r="E5" t="e">
        <f>#REF!</f>
        <v>#REF!</v>
      </c>
      <c r="F5" t="e">
        <f>#REF!</f>
        <v>#REF!</v>
      </c>
      <c r="H5" t="e">
        <f>#REF!</f>
        <v>#REF!</v>
      </c>
      <c r="I5" t="e">
        <f>#REF!</f>
        <v>#REF!</v>
      </c>
    </row>
    <row r="6" spans="1:9" x14ac:dyDescent="0.25">
      <c r="A6">
        <v>2</v>
      </c>
      <c r="B6" t="e">
        <f>#REF!</f>
        <v>#REF!</v>
      </c>
      <c r="C6" t="e">
        <f>#REF!</f>
        <v>#REF!</v>
      </c>
      <c r="E6" t="e">
        <f>#REF!</f>
        <v>#REF!</v>
      </c>
      <c r="F6" t="e">
        <f>#REF!</f>
        <v>#REF!</v>
      </c>
      <c r="H6" t="e">
        <f>#REF!</f>
        <v>#REF!</v>
      </c>
      <c r="I6" t="e">
        <f>#REF!</f>
        <v>#REF!</v>
      </c>
    </row>
    <row r="7" spans="1:9" x14ac:dyDescent="0.25">
      <c r="A7">
        <v>3</v>
      </c>
      <c r="B7" t="e">
        <f>#REF!</f>
        <v>#REF!</v>
      </c>
      <c r="C7" t="e">
        <f>#REF!</f>
        <v>#REF!</v>
      </c>
      <c r="E7" t="e">
        <f>#REF!</f>
        <v>#REF!</v>
      </c>
      <c r="F7" t="e">
        <f>#REF!</f>
        <v>#REF!</v>
      </c>
      <c r="H7" t="e">
        <f>#REF!</f>
        <v>#REF!</v>
      </c>
      <c r="I7" t="e">
        <f>#REF!</f>
        <v>#REF!</v>
      </c>
    </row>
    <row r="8" spans="1:9" x14ac:dyDescent="0.25">
      <c r="A8">
        <v>4</v>
      </c>
      <c r="B8" t="e">
        <f>#REF!</f>
        <v>#REF!</v>
      </c>
      <c r="C8" t="e">
        <f>#REF!</f>
        <v>#REF!</v>
      </c>
      <c r="E8" t="e">
        <f>#REF!</f>
        <v>#REF!</v>
      </c>
      <c r="F8" t="e">
        <f>#REF!</f>
        <v>#REF!</v>
      </c>
      <c r="H8" t="e">
        <f>#REF!</f>
        <v>#REF!</v>
      </c>
      <c r="I8" t="e">
        <f>#REF!</f>
        <v>#REF!</v>
      </c>
    </row>
    <row r="9" spans="1:9" x14ac:dyDescent="0.25">
      <c r="A9">
        <v>5</v>
      </c>
      <c r="B9" t="e">
        <f>#REF!</f>
        <v>#REF!</v>
      </c>
      <c r="C9" t="e">
        <f>#REF!</f>
        <v>#REF!</v>
      </c>
      <c r="E9" t="e">
        <f>#REF!</f>
        <v>#REF!</v>
      </c>
      <c r="F9" t="e">
        <f>#REF!</f>
        <v>#REF!</v>
      </c>
    </row>
    <row r="10" spans="1:9" x14ac:dyDescent="0.25">
      <c r="A10">
        <v>6</v>
      </c>
      <c r="B10" t="e">
        <f>#REF!</f>
        <v>#REF!</v>
      </c>
      <c r="C10" t="e">
        <f>#REF!</f>
        <v>#REF!</v>
      </c>
      <c r="E10" t="e">
        <f>#REF!</f>
        <v>#REF!</v>
      </c>
      <c r="F10" t="e">
        <f>#REF!</f>
        <v>#REF!</v>
      </c>
    </row>
    <row r="11" spans="1:9" x14ac:dyDescent="0.25">
      <c r="A11">
        <v>7</v>
      </c>
      <c r="B11" t="e">
        <f>#REF!</f>
        <v>#REF!</v>
      </c>
      <c r="C11" t="e">
        <f>#REF!</f>
        <v>#REF!</v>
      </c>
      <c r="E11" t="e">
        <f>#REF!</f>
        <v>#REF!</v>
      </c>
      <c r="F11" t="e">
        <f>#REF!</f>
        <v>#REF!</v>
      </c>
    </row>
    <row r="12" spans="1:9" x14ac:dyDescent="0.25">
      <c r="A12">
        <v>8</v>
      </c>
      <c r="B12" t="e">
        <f>#REF!</f>
        <v>#REF!</v>
      </c>
      <c r="C12" t="e">
        <f>#REF!</f>
        <v>#REF!</v>
      </c>
      <c r="E12" t="e">
        <f>#REF!</f>
        <v>#REF!</v>
      </c>
      <c r="F12" t="e">
        <f>#REF!</f>
        <v>#REF!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Geral 1º Turno</vt:lpstr>
      <vt:lpstr>Classificação</vt:lpstr>
      <vt:lpstr>Jogos</vt:lpstr>
      <vt:lpstr>Geral 2º Turno</vt:lpstr>
      <vt:lpstr>Geral</vt:lpstr>
      <vt:lpstr>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grego</cp:lastModifiedBy>
  <dcterms:created xsi:type="dcterms:W3CDTF">2012-03-15T20:28:09Z</dcterms:created>
  <dcterms:modified xsi:type="dcterms:W3CDTF">2020-02-03T22:06:37Z</dcterms:modified>
</cp:coreProperties>
</file>