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X:\Campeonatos\78º Campeonato\"/>
    </mc:Choice>
  </mc:AlternateContent>
  <xr:revisionPtr revIDLastSave="0" documentId="13_ncr:1_{8E0528AD-DE3D-4D29-BB13-D74B9F465590}" xr6:coauthVersionLast="43" xr6:coauthVersionMax="43" xr10:uidLastSave="{00000000-0000-0000-0000-000000000000}"/>
  <bookViews>
    <workbookView xWindow="-120" yWindow="-120" windowWidth="38640" windowHeight="15525" firstSheet="1" activeTab="1" xr2:uid="{00000000-000D-0000-FFFF-FFFF00000000}"/>
  </bookViews>
  <sheets>
    <sheet name="Geral 1º Turno" sheetId="3" state="hidden" r:id="rId1"/>
    <sheet name="Classificação" sheetId="4" r:id="rId2"/>
    <sheet name="Jogos" sheetId="5" r:id="rId3"/>
    <sheet name="Geral 2º Turno" sheetId="7" state="hidden" r:id="rId4"/>
    <sheet name="Geral" sheetId="8" r:id="rId5"/>
    <sheet name="Lista" sheetId="10" state="hidden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W255" i="5" l="1"/>
  <c r="V255" i="5"/>
  <c r="U255" i="5"/>
  <c r="S255" i="5"/>
  <c r="R255" i="5"/>
  <c r="R256" i="5"/>
  <c r="W254" i="5"/>
  <c r="V254" i="5"/>
  <c r="U254" i="5"/>
  <c r="S254" i="5"/>
  <c r="R254" i="5"/>
  <c r="W257" i="5"/>
  <c r="W256" i="5"/>
  <c r="W253" i="5"/>
  <c r="W252" i="5"/>
  <c r="W251" i="5"/>
  <c r="W250" i="5"/>
  <c r="V257" i="5"/>
  <c r="V256" i="5"/>
  <c r="V253" i="5"/>
  <c r="V252" i="5"/>
  <c r="V251" i="5"/>
  <c r="V250" i="5"/>
  <c r="U257" i="5"/>
  <c r="U256" i="5"/>
  <c r="U253" i="5"/>
  <c r="U252" i="5"/>
  <c r="U251" i="5"/>
  <c r="U250" i="5"/>
  <c r="S257" i="5"/>
  <c r="S256" i="5"/>
  <c r="S253" i="5"/>
  <c r="S252" i="5"/>
  <c r="S251" i="5"/>
  <c r="S250" i="5"/>
  <c r="R257" i="5"/>
  <c r="AO39" i="8"/>
  <c r="R253" i="5"/>
  <c r="R252" i="5"/>
  <c r="R251" i="5"/>
  <c r="R250" i="5"/>
  <c r="R222" i="5" l="1"/>
  <c r="S222" i="5"/>
  <c r="U222" i="5"/>
  <c r="V222" i="5"/>
  <c r="W222" i="5"/>
  <c r="Q29" i="8"/>
  <c r="Q28" i="8"/>
  <c r="Q27" i="8"/>
  <c r="Q26" i="8"/>
  <c r="Q25" i="8"/>
  <c r="Q24" i="8"/>
  <c r="Q23" i="8"/>
  <c r="Q22" i="8"/>
  <c r="Q21" i="8"/>
  <c r="Q20" i="8"/>
  <c r="Q19" i="8"/>
  <c r="Q18" i="8"/>
  <c r="Q17" i="8"/>
  <c r="Q16" i="8"/>
  <c r="Q15" i="8"/>
  <c r="Q14" i="8"/>
  <c r="Q13" i="8"/>
  <c r="Q12" i="8"/>
  <c r="Q11" i="8"/>
  <c r="Q10" i="8"/>
  <c r="Q9" i="8"/>
  <c r="Q8" i="8"/>
  <c r="Q7" i="8"/>
  <c r="Q6" i="8"/>
  <c r="X222" i="5" l="1"/>
  <c r="T222" i="5"/>
  <c r="Y222" i="5" s="1"/>
  <c r="B154" i="5"/>
  <c r="CA29" i="8" l="1"/>
  <c r="CA28" i="8"/>
  <c r="CA27" i="8"/>
  <c r="CA26" i="8"/>
  <c r="CA25" i="8"/>
  <c r="CA24" i="8"/>
  <c r="P29" i="8"/>
  <c r="P28" i="8"/>
  <c r="P27" i="8"/>
  <c r="P26" i="8"/>
  <c r="P25" i="8"/>
  <c r="P24" i="8"/>
  <c r="P23" i="8"/>
  <c r="P22" i="8"/>
  <c r="P21" i="8"/>
  <c r="P20" i="8"/>
  <c r="P19" i="8"/>
  <c r="P18" i="8"/>
  <c r="P15" i="8"/>
  <c r="P16" i="8"/>
  <c r="P17" i="8"/>
  <c r="U214" i="5"/>
  <c r="U213" i="5"/>
  <c r="U212" i="5"/>
  <c r="U211" i="5"/>
  <c r="U210" i="5"/>
  <c r="U209" i="5"/>
  <c r="U208" i="5"/>
  <c r="U207" i="5"/>
  <c r="U206" i="5"/>
  <c r="U205" i="5"/>
  <c r="U204" i="5"/>
  <c r="U203" i="5"/>
  <c r="U199" i="5"/>
  <c r="U198" i="5"/>
  <c r="U197" i="5"/>
  <c r="U196" i="5"/>
  <c r="U195" i="5"/>
  <c r="U194" i="5"/>
  <c r="U193" i="5"/>
  <c r="U192" i="5"/>
  <c r="U191" i="5"/>
  <c r="U190" i="5"/>
  <c r="U189" i="5"/>
  <c r="U188" i="5"/>
  <c r="S214" i="5" l="1"/>
  <c r="S213" i="5"/>
  <c r="S212" i="5"/>
  <c r="S211" i="5"/>
  <c r="S210" i="5"/>
  <c r="S209" i="5"/>
  <c r="S208" i="5"/>
  <c r="S207" i="5"/>
  <c r="S206" i="5"/>
  <c r="S205" i="5"/>
  <c r="S204" i="5"/>
  <c r="S203" i="5"/>
  <c r="S199" i="5"/>
  <c r="S198" i="5"/>
  <c r="S197" i="5"/>
  <c r="S196" i="5"/>
  <c r="S195" i="5"/>
  <c r="S194" i="5"/>
  <c r="S193" i="5"/>
  <c r="S192" i="5"/>
  <c r="S191" i="5"/>
  <c r="S190" i="5"/>
  <c r="S189" i="5"/>
  <c r="S188" i="5"/>
  <c r="W288" i="5"/>
  <c r="BQ36" i="8" s="1"/>
  <c r="V288" i="5"/>
  <c r="BP36" i="8" s="1"/>
  <c r="U288" i="5"/>
  <c r="BO36" i="8" s="1"/>
  <c r="S288" i="5"/>
  <c r="BM36" i="8" s="1"/>
  <c r="R288" i="5"/>
  <c r="BL36" i="8" s="1"/>
  <c r="W287" i="5"/>
  <c r="BQ35" i="8" s="1"/>
  <c r="V287" i="5"/>
  <c r="U287" i="5"/>
  <c r="BO35" i="8" s="1"/>
  <c r="S287" i="5"/>
  <c r="BM35" i="8" s="1"/>
  <c r="R287" i="5"/>
  <c r="W279" i="5"/>
  <c r="BQ34" i="8" s="1"/>
  <c r="V279" i="5"/>
  <c r="BP34" i="8" s="1"/>
  <c r="U279" i="5"/>
  <c r="BO34" i="8" s="1"/>
  <c r="S279" i="5"/>
  <c r="BM34" i="8" s="1"/>
  <c r="R279" i="5"/>
  <c r="BL34" i="8" s="1"/>
  <c r="W278" i="5"/>
  <c r="BQ33" i="8" s="1"/>
  <c r="V278" i="5"/>
  <c r="BP33" i="8" s="1"/>
  <c r="U278" i="5"/>
  <c r="BO33" i="8" s="1"/>
  <c r="S278" i="5"/>
  <c r="BM33" i="8" s="1"/>
  <c r="R278" i="5"/>
  <c r="BL33" i="8" s="1"/>
  <c r="W270" i="5"/>
  <c r="BE36" i="8" s="1"/>
  <c r="V270" i="5"/>
  <c r="BD36" i="8" s="1"/>
  <c r="U270" i="5"/>
  <c r="BC36" i="8" s="1"/>
  <c r="S270" i="5"/>
  <c r="BA36" i="8" s="1"/>
  <c r="R270" i="5"/>
  <c r="AZ36" i="8" s="1"/>
  <c r="W269" i="5"/>
  <c r="BE35" i="8" s="1"/>
  <c r="V269" i="5"/>
  <c r="BD35" i="8" s="1"/>
  <c r="U269" i="5"/>
  <c r="BC35" i="8" s="1"/>
  <c r="S269" i="5"/>
  <c r="BA35" i="8" s="1"/>
  <c r="R269" i="5"/>
  <c r="AZ35" i="8" s="1"/>
  <c r="W268" i="5"/>
  <c r="BE34" i="8" s="1"/>
  <c r="V268" i="5"/>
  <c r="BD34" i="8" s="1"/>
  <c r="U268" i="5"/>
  <c r="BC34" i="8" s="1"/>
  <c r="S268" i="5"/>
  <c r="BA34" i="8" s="1"/>
  <c r="R268" i="5"/>
  <c r="AZ34" i="8" s="1"/>
  <c r="W267" i="5"/>
  <c r="BE33" i="8" s="1"/>
  <c r="V267" i="5"/>
  <c r="BD33" i="8" s="1"/>
  <c r="U267" i="5"/>
  <c r="BC33" i="8" s="1"/>
  <c r="S267" i="5"/>
  <c r="BA33" i="8" s="1"/>
  <c r="R267" i="5"/>
  <c r="AZ33" i="8" s="1"/>
  <c r="AT41" i="8"/>
  <c r="AS41" i="8"/>
  <c r="AR41" i="8"/>
  <c r="AP41" i="8"/>
  <c r="AO41" i="8"/>
  <c r="AT40" i="8"/>
  <c r="AS40" i="8"/>
  <c r="AR40" i="8"/>
  <c r="AP40" i="8"/>
  <c r="AO40" i="8"/>
  <c r="AT39" i="8"/>
  <c r="AS39" i="8"/>
  <c r="AR39" i="8"/>
  <c r="AP39" i="8"/>
  <c r="AT38" i="8"/>
  <c r="AS38" i="8"/>
  <c r="AR38" i="8"/>
  <c r="AP38" i="8"/>
  <c r="AO38" i="8"/>
  <c r="AT37" i="8"/>
  <c r="AS37" i="8"/>
  <c r="AR37" i="8"/>
  <c r="AP37" i="8"/>
  <c r="AO37" i="8"/>
  <c r="AT36" i="8"/>
  <c r="AS36" i="8"/>
  <c r="AR36" i="8"/>
  <c r="AP36" i="8"/>
  <c r="AO36" i="8"/>
  <c r="AT35" i="8"/>
  <c r="AS35" i="8"/>
  <c r="AR35" i="8"/>
  <c r="AP35" i="8"/>
  <c r="AO35" i="8"/>
  <c r="AT34" i="8"/>
  <c r="AS34" i="8"/>
  <c r="AR34" i="8"/>
  <c r="AP34" i="8"/>
  <c r="AO34" i="8"/>
  <c r="A242" i="5"/>
  <c r="A239" i="5"/>
  <c r="W237" i="5"/>
  <c r="AI49" i="8" s="1"/>
  <c r="V237" i="5"/>
  <c r="AH49" i="8" s="1"/>
  <c r="U237" i="5"/>
  <c r="AG49" i="8" s="1"/>
  <c r="S237" i="5"/>
  <c r="AE49" i="8" s="1"/>
  <c r="R237" i="5"/>
  <c r="AD49" i="8" s="1"/>
  <c r="W236" i="5"/>
  <c r="AI48" i="8" s="1"/>
  <c r="V236" i="5"/>
  <c r="AH48" i="8" s="1"/>
  <c r="U236" i="5"/>
  <c r="AG48" i="8" s="1"/>
  <c r="S236" i="5"/>
  <c r="AE48" i="8" s="1"/>
  <c r="R236" i="5"/>
  <c r="AD48" i="8" s="1"/>
  <c r="W235" i="5"/>
  <c r="AI47" i="8" s="1"/>
  <c r="V235" i="5"/>
  <c r="AH47" i="8" s="1"/>
  <c r="U235" i="5"/>
  <c r="AG47" i="8" s="1"/>
  <c r="S235" i="5"/>
  <c r="AE47" i="8" s="1"/>
  <c r="R235" i="5"/>
  <c r="AD47" i="8" s="1"/>
  <c r="W234" i="5"/>
  <c r="AI46" i="8" s="1"/>
  <c r="V234" i="5"/>
  <c r="AH46" i="8" s="1"/>
  <c r="U234" i="5"/>
  <c r="AG46" i="8" s="1"/>
  <c r="S234" i="5"/>
  <c r="AE46" i="8" s="1"/>
  <c r="R234" i="5"/>
  <c r="AD46" i="8" s="1"/>
  <c r="W233" i="5"/>
  <c r="AI45" i="8" s="1"/>
  <c r="V233" i="5"/>
  <c r="AH45" i="8" s="1"/>
  <c r="U233" i="5"/>
  <c r="AG45" i="8" s="1"/>
  <c r="S233" i="5"/>
  <c r="AE45" i="8" s="1"/>
  <c r="R233" i="5"/>
  <c r="AD45" i="8" s="1"/>
  <c r="W232" i="5"/>
  <c r="AI44" i="8" s="1"/>
  <c r="V232" i="5"/>
  <c r="AH44" i="8" s="1"/>
  <c r="U232" i="5"/>
  <c r="AG44" i="8" s="1"/>
  <c r="S232" i="5"/>
  <c r="AE44" i="8" s="1"/>
  <c r="R232" i="5"/>
  <c r="AD44" i="8" s="1"/>
  <c r="W231" i="5"/>
  <c r="AI43" i="8" s="1"/>
  <c r="V231" i="5"/>
  <c r="U231" i="5"/>
  <c r="AG43" i="8" s="1"/>
  <c r="S231" i="5"/>
  <c r="AE43" i="8" s="1"/>
  <c r="R231" i="5"/>
  <c r="AD43" i="8" s="1"/>
  <c r="W230" i="5"/>
  <c r="AI42" i="8" s="1"/>
  <c r="V230" i="5"/>
  <c r="AH42" i="8" s="1"/>
  <c r="U230" i="5"/>
  <c r="AG42" i="8" s="1"/>
  <c r="S230" i="5"/>
  <c r="AE42" i="8" s="1"/>
  <c r="R230" i="5"/>
  <c r="AD42" i="8" s="1"/>
  <c r="A230" i="5"/>
  <c r="W229" i="5"/>
  <c r="AI41" i="8" s="1"/>
  <c r="V229" i="5"/>
  <c r="AH41" i="8" s="1"/>
  <c r="U229" i="5"/>
  <c r="AG41" i="8" s="1"/>
  <c r="S229" i="5"/>
  <c r="AE41" i="8" s="1"/>
  <c r="R229" i="5"/>
  <c r="AD41" i="8" s="1"/>
  <c r="W228" i="5"/>
  <c r="AI40" i="8" s="1"/>
  <c r="V228" i="5"/>
  <c r="U228" i="5"/>
  <c r="AG40" i="8" s="1"/>
  <c r="S228" i="5"/>
  <c r="AE40" i="8" s="1"/>
  <c r="R228" i="5"/>
  <c r="AD40" i="8" s="1"/>
  <c r="W227" i="5"/>
  <c r="AI39" i="8" s="1"/>
  <c r="V227" i="5"/>
  <c r="AH39" i="8" s="1"/>
  <c r="U227" i="5"/>
  <c r="AG39" i="8" s="1"/>
  <c r="S227" i="5"/>
  <c r="AE39" i="8" s="1"/>
  <c r="R227" i="5"/>
  <c r="AD39" i="8" s="1"/>
  <c r="A227" i="5"/>
  <c r="W226" i="5"/>
  <c r="AI38" i="8" s="1"/>
  <c r="V226" i="5"/>
  <c r="AH38" i="8" s="1"/>
  <c r="U226" i="5"/>
  <c r="AG38" i="8" s="1"/>
  <c r="S226" i="5"/>
  <c r="AE38" i="8" s="1"/>
  <c r="R226" i="5"/>
  <c r="AD38" i="8" s="1"/>
  <c r="W225" i="5"/>
  <c r="AI37" i="8" s="1"/>
  <c r="V225" i="5"/>
  <c r="AH37" i="8" s="1"/>
  <c r="U225" i="5"/>
  <c r="AG37" i="8" s="1"/>
  <c r="S225" i="5"/>
  <c r="AE37" i="8" s="1"/>
  <c r="R225" i="5"/>
  <c r="AD37" i="8" s="1"/>
  <c r="W224" i="5"/>
  <c r="AI36" i="8" s="1"/>
  <c r="V224" i="5"/>
  <c r="AH36" i="8" s="1"/>
  <c r="U224" i="5"/>
  <c r="AG36" i="8" s="1"/>
  <c r="S224" i="5"/>
  <c r="AE36" i="8" s="1"/>
  <c r="R224" i="5"/>
  <c r="AD36" i="8" s="1"/>
  <c r="G224" i="5"/>
  <c r="A224" i="5"/>
  <c r="W223" i="5"/>
  <c r="AI35" i="8" s="1"/>
  <c r="V223" i="5"/>
  <c r="AH35" i="8" s="1"/>
  <c r="U223" i="5"/>
  <c r="AG35" i="8" s="1"/>
  <c r="S223" i="5"/>
  <c r="AE35" i="8" s="1"/>
  <c r="R223" i="5"/>
  <c r="AD35" i="8" s="1"/>
  <c r="AI34" i="8"/>
  <c r="AH34" i="8"/>
  <c r="AG34" i="8"/>
  <c r="AE34" i="8"/>
  <c r="AD34" i="8"/>
  <c r="G221" i="5"/>
  <c r="A221" i="5"/>
  <c r="X287" i="5" l="1"/>
  <c r="BR35" i="8" s="1"/>
  <c r="BP35" i="8"/>
  <c r="T287" i="5"/>
  <c r="BL35" i="8"/>
  <c r="X257" i="5"/>
  <c r="AU41" i="8" s="1"/>
  <c r="X231" i="5"/>
  <c r="AJ43" i="8" s="1"/>
  <c r="AH43" i="8"/>
  <c r="X228" i="5"/>
  <c r="AJ40" i="8" s="1"/>
  <c r="AH40" i="8"/>
  <c r="X235" i="5"/>
  <c r="AJ47" i="8" s="1"/>
  <c r="AJ34" i="8"/>
  <c r="T226" i="5"/>
  <c r="X250" i="5"/>
  <c r="AU34" i="8" s="1"/>
  <c r="X288" i="5"/>
  <c r="BR36" i="8" s="1"/>
  <c r="T268" i="5"/>
  <c r="X269" i="5"/>
  <c r="BF35" i="8" s="1"/>
  <c r="X226" i="5"/>
  <c r="AJ38" i="8" s="1"/>
  <c r="T229" i="5"/>
  <c r="X224" i="5"/>
  <c r="AJ36" i="8" s="1"/>
  <c r="X225" i="5"/>
  <c r="AJ37" i="8" s="1"/>
  <c r="T236" i="5"/>
  <c r="T223" i="5"/>
  <c r="T225" i="5"/>
  <c r="AF37" i="8" s="1"/>
  <c r="X230" i="5"/>
  <c r="AJ42" i="8" s="1"/>
  <c r="X234" i="5"/>
  <c r="AJ46" i="8" s="1"/>
  <c r="X279" i="5"/>
  <c r="BR34" i="8" s="1"/>
  <c r="T256" i="5"/>
  <c r="AQ40" i="8" s="1"/>
  <c r="T267" i="5"/>
  <c r="T269" i="5"/>
  <c r="BB35" i="8" s="1"/>
  <c r="X270" i="5"/>
  <c r="BF36" i="8" s="1"/>
  <c r="T253" i="5"/>
  <c r="X254" i="5"/>
  <c r="AU38" i="8" s="1"/>
  <c r="T257" i="5"/>
  <c r="X267" i="5"/>
  <c r="BF33" i="8" s="1"/>
  <c r="X278" i="5"/>
  <c r="BR33" i="8" s="1"/>
  <c r="X233" i="5"/>
  <c r="AJ45" i="8" s="1"/>
  <c r="X227" i="5"/>
  <c r="AJ39" i="8" s="1"/>
  <c r="T234" i="5"/>
  <c r="T237" i="5"/>
  <c r="T250" i="5"/>
  <c r="X251" i="5"/>
  <c r="AU35" i="8" s="1"/>
  <c r="T270" i="5"/>
  <c r="T279" i="5"/>
  <c r="X237" i="5"/>
  <c r="AJ49" i="8" s="1"/>
  <c r="X229" i="5"/>
  <c r="AJ41" i="8" s="1"/>
  <c r="X232" i="5"/>
  <c r="AJ44" i="8" s="1"/>
  <c r="X236" i="5"/>
  <c r="AJ48" i="8" s="1"/>
  <c r="T252" i="5"/>
  <c r="X253" i="5"/>
  <c r="AU37" i="8" s="1"/>
  <c r="T254" i="5"/>
  <c r="X255" i="5"/>
  <c r="AU39" i="8" s="1"/>
  <c r="X268" i="5"/>
  <c r="BF34" i="8" s="1"/>
  <c r="T278" i="5"/>
  <c r="T227" i="5"/>
  <c r="T251" i="5"/>
  <c r="T255" i="5"/>
  <c r="AQ39" i="8" s="1"/>
  <c r="T232" i="5"/>
  <c r="X223" i="5"/>
  <c r="AJ35" i="8" s="1"/>
  <c r="T224" i="5"/>
  <c r="T230" i="5"/>
  <c r="T233" i="5"/>
  <c r="T228" i="5"/>
  <c r="T231" i="5"/>
  <c r="T235" i="5"/>
  <c r="X252" i="5"/>
  <c r="AU36" i="8" s="1"/>
  <c r="X256" i="5"/>
  <c r="AU40" i="8" s="1"/>
  <c r="T288" i="5"/>
  <c r="Y278" i="5" l="1"/>
  <c r="BS33" i="8" s="1"/>
  <c r="BN33" i="8"/>
  <c r="Y279" i="5"/>
  <c r="BS34" i="8" s="1"/>
  <c r="BN34" i="8"/>
  <c r="Y287" i="5"/>
  <c r="BS35" i="8" s="1"/>
  <c r="BN35" i="8"/>
  <c r="Y288" i="5"/>
  <c r="BS36" i="8" s="1"/>
  <c r="BN36" i="8"/>
  <c r="Y269" i="5"/>
  <c r="BG35" i="8" s="1"/>
  <c r="Y268" i="5"/>
  <c r="BG34" i="8" s="1"/>
  <c r="BB34" i="8"/>
  <c r="Y267" i="5"/>
  <c r="BG33" i="8" s="1"/>
  <c r="BB33" i="8"/>
  <c r="Y270" i="5"/>
  <c r="BG36" i="8" s="1"/>
  <c r="BB36" i="8"/>
  <c r="Y255" i="5"/>
  <c r="AV39" i="8" s="1"/>
  <c r="Y252" i="5"/>
  <c r="AV36" i="8" s="1"/>
  <c r="AQ36" i="8"/>
  <c r="Y253" i="5"/>
  <c r="AV37" i="8" s="1"/>
  <c r="AQ37" i="8"/>
  <c r="Y254" i="5"/>
  <c r="AQ38" i="8"/>
  <c r="Y251" i="5"/>
  <c r="AV35" i="8" s="1"/>
  <c r="AQ35" i="8"/>
  <c r="Y250" i="5"/>
  <c r="AQ34" i="8"/>
  <c r="Y256" i="5"/>
  <c r="Y257" i="5"/>
  <c r="AV41" i="8" s="1"/>
  <c r="AQ41" i="8"/>
  <c r="Y232" i="5"/>
  <c r="AK44" i="8" s="1"/>
  <c r="AF44" i="8"/>
  <c r="Y227" i="5"/>
  <c r="AK39" i="8" s="1"/>
  <c r="AF39" i="8"/>
  <c r="Y229" i="5"/>
  <c r="AK41" i="8" s="1"/>
  <c r="AF41" i="8"/>
  <c r="Y233" i="5"/>
  <c r="AK45" i="8" s="1"/>
  <c r="AF45" i="8"/>
  <c r="Y231" i="5"/>
  <c r="AK43" i="8" s="1"/>
  <c r="AF43" i="8"/>
  <c r="Y230" i="5"/>
  <c r="AK42" i="8" s="1"/>
  <c r="AF42" i="8"/>
  <c r="Y228" i="5"/>
  <c r="AK40" i="8" s="1"/>
  <c r="AF40" i="8"/>
  <c r="Y226" i="5"/>
  <c r="AK38" i="8" s="1"/>
  <c r="AF38" i="8"/>
  <c r="Y235" i="5"/>
  <c r="AK47" i="8" s="1"/>
  <c r="AF47" i="8"/>
  <c r="Y237" i="5"/>
  <c r="AK49" i="8" s="1"/>
  <c r="AF49" i="8"/>
  <c r="AK34" i="8"/>
  <c r="AF34" i="8"/>
  <c r="Y224" i="5"/>
  <c r="AK36" i="8" s="1"/>
  <c r="AF36" i="8"/>
  <c r="Y225" i="5"/>
  <c r="AK37" i="8" s="1"/>
  <c r="Y236" i="5"/>
  <c r="AK48" i="8" s="1"/>
  <c r="AF48" i="8"/>
  <c r="Y234" i="5"/>
  <c r="AK46" i="8" s="1"/>
  <c r="AF46" i="8"/>
  <c r="Y223" i="5"/>
  <c r="AK35" i="8" s="1"/>
  <c r="AF35" i="8"/>
  <c r="V38" i="4"/>
  <c r="W29" i="8" s="1"/>
  <c r="U38" i="4"/>
  <c r="V29" i="8" s="1"/>
  <c r="T38" i="4"/>
  <c r="U29" i="8" s="1"/>
  <c r="R38" i="4"/>
  <c r="S29" i="8" s="1"/>
  <c r="Q38" i="4"/>
  <c r="R29" i="8" s="1"/>
  <c r="V37" i="4"/>
  <c r="W28" i="8" s="1"/>
  <c r="U37" i="4"/>
  <c r="V28" i="8" s="1"/>
  <c r="T37" i="4"/>
  <c r="U28" i="8" s="1"/>
  <c r="R37" i="4"/>
  <c r="S28" i="8" s="1"/>
  <c r="Q37" i="4"/>
  <c r="R28" i="8" s="1"/>
  <c r="V36" i="4"/>
  <c r="W27" i="8" s="1"/>
  <c r="U36" i="4"/>
  <c r="V27" i="8" s="1"/>
  <c r="T36" i="4"/>
  <c r="U27" i="8" s="1"/>
  <c r="R36" i="4"/>
  <c r="S27" i="8" s="1"/>
  <c r="Q36" i="4"/>
  <c r="R27" i="8" s="1"/>
  <c r="V35" i="4"/>
  <c r="W26" i="8" s="1"/>
  <c r="U35" i="4"/>
  <c r="V26" i="8" s="1"/>
  <c r="T35" i="4"/>
  <c r="U26" i="8" s="1"/>
  <c r="R35" i="4"/>
  <c r="S26" i="8" s="1"/>
  <c r="Q35" i="4"/>
  <c r="R26" i="8" s="1"/>
  <c r="T30" i="4"/>
  <c r="U21" i="8" s="1"/>
  <c r="T31" i="4"/>
  <c r="U22" i="8" s="1"/>
  <c r="T32" i="4"/>
  <c r="U23" i="8" s="1"/>
  <c r="T33" i="4"/>
  <c r="U24" i="8" s="1"/>
  <c r="T34" i="4"/>
  <c r="U25" i="8" s="1"/>
  <c r="V34" i="4"/>
  <c r="W25" i="8" s="1"/>
  <c r="U34" i="4"/>
  <c r="V25" i="8" s="1"/>
  <c r="R34" i="4"/>
  <c r="S25" i="8" s="1"/>
  <c r="Q34" i="4"/>
  <c r="R25" i="8" s="1"/>
  <c r="V33" i="4"/>
  <c r="W24" i="8" s="1"/>
  <c r="U33" i="4"/>
  <c r="V24" i="8" s="1"/>
  <c r="R33" i="4"/>
  <c r="S24" i="8" s="1"/>
  <c r="Q33" i="4"/>
  <c r="R24" i="8" s="1"/>
  <c r="V32" i="4"/>
  <c r="W23" i="8" s="1"/>
  <c r="U32" i="4"/>
  <c r="V23" i="8" s="1"/>
  <c r="R32" i="4"/>
  <c r="S23" i="8" s="1"/>
  <c r="Q32" i="4"/>
  <c r="R23" i="8" s="1"/>
  <c r="V31" i="4"/>
  <c r="W22" i="8" s="1"/>
  <c r="U31" i="4"/>
  <c r="V22" i="8" s="1"/>
  <c r="R31" i="4"/>
  <c r="S22" i="8" s="1"/>
  <c r="Q31" i="4"/>
  <c r="R22" i="8" s="1"/>
  <c r="V30" i="4"/>
  <c r="W21" i="8" s="1"/>
  <c r="U30" i="4"/>
  <c r="V21" i="8" s="1"/>
  <c r="R30" i="4"/>
  <c r="S21" i="8" s="1"/>
  <c r="Q30" i="4"/>
  <c r="R21" i="8" s="1"/>
  <c r="V29" i="4"/>
  <c r="W20" i="8" s="1"/>
  <c r="U29" i="4"/>
  <c r="V20" i="8" s="1"/>
  <c r="T29" i="4"/>
  <c r="U20" i="8" s="1"/>
  <c r="R29" i="4"/>
  <c r="S20" i="8" s="1"/>
  <c r="Q29" i="4"/>
  <c r="R20" i="8" s="1"/>
  <c r="V28" i="4"/>
  <c r="W19" i="8" s="1"/>
  <c r="U28" i="4"/>
  <c r="V19" i="8" s="1"/>
  <c r="U27" i="4"/>
  <c r="V18" i="8" s="1"/>
  <c r="T28" i="4"/>
  <c r="U19" i="8" s="1"/>
  <c r="R28" i="4"/>
  <c r="S19" i="8" s="1"/>
  <c r="V27" i="4"/>
  <c r="W18" i="8" s="1"/>
  <c r="R27" i="4"/>
  <c r="S18" i="8" s="1"/>
  <c r="Q28" i="4"/>
  <c r="R19" i="8" s="1"/>
  <c r="T27" i="4"/>
  <c r="U18" i="8" s="1"/>
  <c r="Q27" i="4"/>
  <c r="R18" i="8" s="1"/>
  <c r="Q21" i="4"/>
  <c r="R17" i="8" s="1"/>
  <c r="Q20" i="4"/>
  <c r="R16" i="8" s="1"/>
  <c r="Q19" i="4"/>
  <c r="R15" i="8" s="1"/>
  <c r="Q18" i="4"/>
  <c r="R14" i="8" s="1"/>
  <c r="Q17" i="4"/>
  <c r="R13" i="8" s="1"/>
  <c r="Q16" i="4"/>
  <c r="R12" i="8" s="1"/>
  <c r="Q15" i="4"/>
  <c r="R11" i="8" s="1"/>
  <c r="Q14" i="4"/>
  <c r="R10" i="8" s="1"/>
  <c r="Q13" i="4"/>
  <c r="R9" i="8" s="1"/>
  <c r="Q12" i="4"/>
  <c r="R8" i="8" s="1"/>
  <c r="Q11" i="4"/>
  <c r="R7" i="8" s="1"/>
  <c r="Q10" i="4"/>
  <c r="R6" i="8" s="1"/>
  <c r="V20" i="4"/>
  <c r="W16" i="8" s="1"/>
  <c r="V19" i="4"/>
  <c r="W15" i="8" s="1"/>
  <c r="V18" i="4"/>
  <c r="W14" i="8" s="1"/>
  <c r="V17" i="4"/>
  <c r="W13" i="8" s="1"/>
  <c r="V16" i="4"/>
  <c r="W12" i="8" s="1"/>
  <c r="V15" i="4"/>
  <c r="W11" i="8" s="1"/>
  <c r="V14" i="4"/>
  <c r="W10" i="8" s="1"/>
  <c r="V13" i="4"/>
  <c r="W9" i="8" s="1"/>
  <c r="U20" i="4"/>
  <c r="V16" i="8" s="1"/>
  <c r="U19" i="4"/>
  <c r="V15" i="8" s="1"/>
  <c r="U18" i="4"/>
  <c r="V14" i="8" s="1"/>
  <c r="U17" i="4"/>
  <c r="V13" i="8" s="1"/>
  <c r="U16" i="4"/>
  <c r="V12" i="8" s="1"/>
  <c r="U15" i="4"/>
  <c r="V11" i="8" s="1"/>
  <c r="U14" i="4"/>
  <c r="V10" i="8" s="1"/>
  <c r="U13" i="4"/>
  <c r="V9" i="8" s="1"/>
  <c r="T20" i="4"/>
  <c r="U16" i="8" s="1"/>
  <c r="T19" i="4"/>
  <c r="U15" i="8" s="1"/>
  <c r="T18" i="4"/>
  <c r="U14" i="8" s="1"/>
  <c r="T17" i="4"/>
  <c r="U13" i="8" s="1"/>
  <c r="T16" i="4"/>
  <c r="U12" i="8" s="1"/>
  <c r="T15" i="4"/>
  <c r="U11" i="8" s="1"/>
  <c r="T14" i="4"/>
  <c r="U10" i="8" s="1"/>
  <c r="T13" i="4"/>
  <c r="U9" i="8" s="1"/>
  <c r="R21" i="4"/>
  <c r="S17" i="8" s="1"/>
  <c r="R20" i="4"/>
  <c r="S16" i="8" s="1"/>
  <c r="R19" i="4"/>
  <c r="S15" i="8" s="1"/>
  <c r="R18" i="4"/>
  <c r="S14" i="8" s="1"/>
  <c r="R17" i="4"/>
  <c r="S13" i="8" s="1"/>
  <c r="R16" i="4"/>
  <c r="S12" i="8" s="1"/>
  <c r="R15" i="4"/>
  <c r="S11" i="8" s="1"/>
  <c r="R14" i="4"/>
  <c r="S10" i="8" s="1"/>
  <c r="R13" i="4"/>
  <c r="S9" i="8" s="1"/>
  <c r="AV38" i="8" l="1"/>
  <c r="AV40" i="8"/>
  <c r="AV34" i="8"/>
  <c r="W19" i="4"/>
  <c r="X15" i="8" s="1"/>
  <c r="W18" i="4"/>
  <c r="X14" i="8" s="1"/>
  <c r="W16" i="4"/>
  <c r="X12" i="8" s="1"/>
  <c r="W17" i="4"/>
  <c r="X13" i="8" s="1"/>
  <c r="W15" i="4"/>
  <c r="X11" i="8" s="1"/>
  <c r="W13" i="4"/>
  <c r="X9" i="8" s="1"/>
  <c r="W14" i="4"/>
  <c r="X10" i="8" s="1"/>
  <c r="V12" i="4"/>
  <c r="W8" i="8" s="1"/>
  <c r="V11" i="4"/>
  <c r="W7" i="8" s="1"/>
  <c r="U12" i="4"/>
  <c r="V8" i="8" s="1"/>
  <c r="T12" i="4"/>
  <c r="U8" i="8" s="1"/>
  <c r="R12" i="4"/>
  <c r="S8" i="8" s="1"/>
  <c r="U11" i="4"/>
  <c r="V7" i="8" s="1"/>
  <c r="T11" i="4"/>
  <c r="U7" i="8" s="1"/>
  <c r="R11" i="4"/>
  <c r="S7" i="8" s="1"/>
  <c r="T21" i="4"/>
  <c r="U17" i="8" s="1"/>
  <c r="T10" i="4"/>
  <c r="U6" i="8" s="1"/>
  <c r="R10" i="4"/>
  <c r="S6" i="8" s="1"/>
  <c r="V21" i="4"/>
  <c r="W17" i="8" s="1"/>
  <c r="U21" i="4"/>
  <c r="V17" i="8" s="1"/>
  <c r="V10" i="4"/>
  <c r="W6" i="8" s="1"/>
  <c r="U10" i="4"/>
  <c r="V6" i="8" s="1"/>
  <c r="S20" i="4"/>
  <c r="T16" i="8" s="1"/>
  <c r="S19" i="4"/>
  <c r="T15" i="8" s="1"/>
  <c r="S18" i="4"/>
  <c r="T14" i="8" s="1"/>
  <c r="S17" i="4"/>
  <c r="T13" i="8" s="1"/>
  <c r="S16" i="4"/>
  <c r="T12" i="8" s="1"/>
  <c r="S15" i="4"/>
  <c r="T11" i="8" s="1"/>
  <c r="S14" i="4"/>
  <c r="T10" i="8" s="1"/>
  <c r="S13" i="4"/>
  <c r="T9" i="8" s="1"/>
  <c r="M176" i="5"/>
  <c r="M174" i="5"/>
  <c r="M172" i="5"/>
  <c r="M170" i="5"/>
  <c r="M168" i="5"/>
  <c r="M166" i="5"/>
  <c r="M164" i="5"/>
  <c r="M162" i="5"/>
  <c r="M160" i="5"/>
  <c r="M158" i="5"/>
  <c r="M156" i="5"/>
  <c r="M154" i="5"/>
  <c r="I176" i="5"/>
  <c r="I174" i="5"/>
  <c r="I172" i="5"/>
  <c r="I170" i="5"/>
  <c r="I168" i="5"/>
  <c r="I166" i="5"/>
  <c r="I164" i="5"/>
  <c r="I162" i="5"/>
  <c r="I160" i="5"/>
  <c r="I158" i="5"/>
  <c r="I156" i="5"/>
  <c r="I154" i="5"/>
  <c r="I147" i="5"/>
  <c r="I145" i="5"/>
  <c r="I143" i="5"/>
  <c r="I141" i="5"/>
  <c r="I139" i="5"/>
  <c r="I137" i="5"/>
  <c r="I135" i="5"/>
  <c r="I133" i="5"/>
  <c r="I131" i="5"/>
  <c r="I129" i="5"/>
  <c r="I127" i="5"/>
  <c r="I125" i="5"/>
  <c r="M147" i="5"/>
  <c r="M145" i="5"/>
  <c r="M143" i="5"/>
  <c r="M141" i="5"/>
  <c r="M139" i="5"/>
  <c r="M137" i="5"/>
  <c r="M135" i="5"/>
  <c r="M133" i="5"/>
  <c r="M131" i="5"/>
  <c r="M129" i="5"/>
  <c r="M127" i="5"/>
  <c r="M125" i="5"/>
  <c r="M118" i="5"/>
  <c r="M116" i="5"/>
  <c r="M114" i="5"/>
  <c r="M112" i="5"/>
  <c r="M110" i="5"/>
  <c r="M108" i="5"/>
  <c r="M106" i="5"/>
  <c r="M104" i="5"/>
  <c r="M102" i="5"/>
  <c r="M100" i="5"/>
  <c r="M98" i="5"/>
  <c r="M96" i="5"/>
  <c r="I118" i="5"/>
  <c r="I116" i="5"/>
  <c r="I114" i="5"/>
  <c r="I112" i="5"/>
  <c r="I110" i="5"/>
  <c r="I108" i="5"/>
  <c r="I106" i="5"/>
  <c r="I104" i="5"/>
  <c r="I102" i="5"/>
  <c r="I100" i="5"/>
  <c r="I98" i="5"/>
  <c r="I89" i="5"/>
  <c r="I87" i="5"/>
  <c r="I85" i="5"/>
  <c r="I83" i="5"/>
  <c r="I81" i="5"/>
  <c r="I79" i="5"/>
  <c r="I77" i="5"/>
  <c r="I75" i="5"/>
  <c r="I73" i="5"/>
  <c r="I71" i="5"/>
  <c r="I69" i="5"/>
  <c r="I67" i="5"/>
  <c r="M89" i="5"/>
  <c r="M87" i="5"/>
  <c r="M85" i="5"/>
  <c r="M83" i="5"/>
  <c r="M81" i="5"/>
  <c r="M79" i="5"/>
  <c r="M77" i="5"/>
  <c r="M75" i="5"/>
  <c r="M71" i="5"/>
  <c r="M69" i="5"/>
  <c r="M60" i="5"/>
  <c r="M58" i="5"/>
  <c r="M56" i="5"/>
  <c r="M54" i="5"/>
  <c r="M52" i="5"/>
  <c r="M50" i="5"/>
  <c r="M48" i="5"/>
  <c r="M46" i="5"/>
  <c r="M44" i="5"/>
  <c r="M42" i="5"/>
  <c r="M40" i="5"/>
  <c r="M38" i="5"/>
  <c r="I60" i="5"/>
  <c r="I58" i="5"/>
  <c r="I56" i="5"/>
  <c r="I54" i="5"/>
  <c r="I52" i="5"/>
  <c r="I50" i="5"/>
  <c r="I48" i="5"/>
  <c r="I46" i="5"/>
  <c r="I44" i="5"/>
  <c r="I42" i="5"/>
  <c r="I40" i="5"/>
  <c r="I38" i="5"/>
  <c r="I31" i="5"/>
  <c r="I29" i="5"/>
  <c r="I27" i="5"/>
  <c r="I25" i="5"/>
  <c r="I23" i="5"/>
  <c r="I21" i="5"/>
  <c r="I19" i="5"/>
  <c r="I17" i="5"/>
  <c r="I15" i="5"/>
  <c r="I13" i="5"/>
  <c r="I11" i="5"/>
  <c r="I9" i="5"/>
  <c r="M31" i="5"/>
  <c r="M29" i="5"/>
  <c r="M27" i="5"/>
  <c r="M25" i="5"/>
  <c r="M23" i="5"/>
  <c r="M21" i="5"/>
  <c r="M19" i="5"/>
  <c r="M17" i="5"/>
  <c r="M15" i="5"/>
  <c r="M13" i="5"/>
  <c r="M11" i="5"/>
  <c r="M9" i="5"/>
  <c r="B176" i="5"/>
  <c r="B174" i="5"/>
  <c r="B172" i="5"/>
  <c r="B170" i="5"/>
  <c r="B168" i="5"/>
  <c r="B166" i="5"/>
  <c r="B164" i="5"/>
  <c r="B162" i="5"/>
  <c r="B160" i="5"/>
  <c r="B158" i="5"/>
  <c r="B156" i="5"/>
  <c r="F176" i="5"/>
  <c r="F174" i="5"/>
  <c r="F172" i="5"/>
  <c r="F170" i="5"/>
  <c r="F168" i="5"/>
  <c r="F166" i="5"/>
  <c r="F164" i="5"/>
  <c r="F162" i="5"/>
  <c r="F160" i="5"/>
  <c r="F158" i="5"/>
  <c r="F156" i="5"/>
  <c r="F154" i="5"/>
  <c r="F147" i="5"/>
  <c r="F145" i="5"/>
  <c r="F143" i="5"/>
  <c r="F141" i="5"/>
  <c r="F139" i="5"/>
  <c r="F137" i="5"/>
  <c r="F135" i="5"/>
  <c r="F133" i="5"/>
  <c r="F131" i="5"/>
  <c r="F129" i="5"/>
  <c r="F127" i="5"/>
  <c r="F125" i="5"/>
  <c r="B147" i="5"/>
  <c r="B145" i="5"/>
  <c r="B143" i="5"/>
  <c r="B114" i="5"/>
  <c r="B112" i="5"/>
  <c r="B110" i="5"/>
  <c r="B108" i="5"/>
  <c r="B106" i="5"/>
  <c r="B104" i="5"/>
  <c r="B102" i="5"/>
  <c r="B100" i="5"/>
  <c r="B98" i="5"/>
  <c r="B96" i="5"/>
  <c r="F118" i="5"/>
  <c r="F116" i="5"/>
  <c r="F114" i="5"/>
  <c r="B118" i="5"/>
  <c r="B116" i="5"/>
  <c r="F89" i="5"/>
  <c r="F87" i="5"/>
  <c r="F85" i="5"/>
  <c r="F83" i="5"/>
  <c r="F81" i="5"/>
  <c r="F79" i="5"/>
  <c r="F77" i="5"/>
  <c r="F75" i="5"/>
  <c r="F73" i="5"/>
  <c r="F71" i="5"/>
  <c r="F69" i="5"/>
  <c r="F67" i="5"/>
  <c r="B89" i="5"/>
  <c r="B87" i="5"/>
  <c r="B85" i="5"/>
  <c r="B60" i="5"/>
  <c r="B58" i="5"/>
  <c r="B56" i="5"/>
  <c r="B54" i="5"/>
  <c r="B52" i="5"/>
  <c r="B50" i="5"/>
  <c r="B48" i="5"/>
  <c r="B46" i="5"/>
  <c r="B44" i="5"/>
  <c r="F60" i="5"/>
  <c r="F58" i="5"/>
  <c r="F56" i="5"/>
  <c r="B42" i="5"/>
  <c r="B40" i="5"/>
  <c r="B38" i="5"/>
  <c r="X13" i="4" l="1"/>
  <c r="Y9" i="8" s="1"/>
  <c r="X14" i="4"/>
  <c r="Y10" i="8" s="1"/>
  <c r="X18" i="4"/>
  <c r="Y14" i="8" s="1"/>
  <c r="X16" i="4"/>
  <c r="Y12" i="8" s="1"/>
  <c r="X17" i="4"/>
  <c r="Y13" i="8" s="1"/>
  <c r="X15" i="4"/>
  <c r="Y11" i="8" s="1"/>
  <c r="X19" i="4"/>
  <c r="Y15" i="8" s="1"/>
  <c r="W11" i="4"/>
  <c r="X7" i="8" s="1"/>
  <c r="S21" i="4"/>
  <c r="T17" i="8" s="1"/>
  <c r="W21" i="4"/>
  <c r="X17" i="8" s="1"/>
  <c r="W12" i="4"/>
  <c r="X8" i="8" s="1"/>
  <c r="S12" i="4"/>
  <c r="T8" i="8" s="1"/>
  <c r="S11" i="4"/>
  <c r="T7" i="8" s="1"/>
  <c r="F31" i="5"/>
  <c r="F29" i="5"/>
  <c r="F27" i="5"/>
  <c r="B31" i="5"/>
  <c r="B29" i="5"/>
  <c r="B27" i="5"/>
  <c r="X11" i="4" l="1"/>
  <c r="Y7" i="8" s="1"/>
  <c r="X12" i="4"/>
  <c r="Y8" i="8" s="1"/>
  <c r="X21" i="4"/>
  <c r="Y17" i="8" s="1"/>
  <c r="S38" i="4"/>
  <c r="T29" i="8" s="1"/>
  <c r="W36" i="4"/>
  <c r="X27" i="8" s="1"/>
  <c r="S36" i="4"/>
  <c r="W37" i="4"/>
  <c r="X28" i="8" s="1"/>
  <c r="S37" i="4"/>
  <c r="W38" i="4"/>
  <c r="X29" i="8" s="1"/>
  <c r="W20" i="4"/>
  <c r="X16" i="8" s="1"/>
  <c r="X20" i="4"/>
  <c r="Y16" i="8" s="1"/>
  <c r="X37" i="4" l="1"/>
  <c r="Y28" i="8" s="1"/>
  <c r="T28" i="8"/>
  <c r="X36" i="4"/>
  <c r="Y27" i="8" s="1"/>
  <c r="T27" i="8"/>
  <c r="X38" i="4"/>
  <c r="Y29" i="8" s="1"/>
  <c r="AA21" i="4"/>
  <c r="T199" i="5" s="1"/>
  <c r="AA36" i="4"/>
  <c r="T212" i="5" s="1"/>
  <c r="AA20" i="4"/>
  <c r="T198" i="5" s="1"/>
  <c r="AA19" i="4"/>
  <c r="T197" i="5" s="1"/>
  <c r="AA37" i="4" l="1"/>
  <c r="T213" i="5" s="1"/>
  <c r="AA38" i="4"/>
  <c r="T214" i="5" s="1"/>
  <c r="P14" i="8"/>
  <c r="P13" i="8"/>
  <c r="P12" i="8"/>
  <c r="P11" i="8"/>
  <c r="P10" i="8"/>
  <c r="P9" i="8"/>
  <c r="P8" i="8"/>
  <c r="P7" i="8"/>
  <c r="P6" i="8"/>
  <c r="CA23" i="8"/>
  <c r="CA22" i="8"/>
  <c r="CA21" i="8"/>
  <c r="CA20" i="8"/>
  <c r="CA19" i="8"/>
  <c r="CA18" i="8"/>
  <c r="CA17" i="8"/>
  <c r="CA16" i="8"/>
  <c r="CA15" i="8"/>
  <c r="CA14" i="8"/>
  <c r="CA13" i="8"/>
  <c r="CA12" i="8"/>
  <c r="CA11" i="8"/>
  <c r="CA10" i="8"/>
  <c r="CA9" i="8"/>
  <c r="CA8" i="8"/>
  <c r="CA7" i="8"/>
  <c r="CA6" i="8"/>
  <c r="H8" i="10"/>
  <c r="H6" i="10"/>
  <c r="H5" i="10"/>
  <c r="E10" i="10"/>
  <c r="E11" i="10" l="1"/>
  <c r="H7" i="10"/>
  <c r="E9" i="10"/>
  <c r="E12" i="10"/>
  <c r="M73" i="5" l="1"/>
  <c r="I96" i="5"/>
  <c r="M67" i="5"/>
  <c r="AL23" i="7" l="1"/>
  <c r="P23" i="7"/>
  <c r="BY23" i="7" s="1"/>
  <c r="AL22" i="7"/>
  <c r="P22" i="7"/>
  <c r="BY22" i="7" s="1"/>
  <c r="AL21" i="7"/>
  <c r="P21" i="7"/>
  <c r="BY21" i="7" s="1"/>
  <c r="AL20" i="7"/>
  <c r="P20" i="7"/>
  <c r="BY20" i="7" s="1"/>
  <c r="AL19" i="7"/>
  <c r="P19" i="7"/>
  <c r="BY19" i="7" s="1"/>
  <c r="AL18" i="7"/>
  <c r="P18" i="7"/>
  <c r="BY18" i="7" s="1"/>
  <c r="AL17" i="7"/>
  <c r="P17" i="7"/>
  <c r="BY17" i="7" s="1"/>
  <c r="AL16" i="7"/>
  <c r="P16" i="7"/>
  <c r="BY16" i="7" s="1"/>
  <c r="AL15" i="7"/>
  <c r="P15" i="7"/>
  <c r="BY15" i="7" s="1"/>
  <c r="AL14" i="7"/>
  <c r="P14" i="7"/>
  <c r="BY14" i="7" s="1"/>
  <c r="AL13" i="7"/>
  <c r="P13" i="7"/>
  <c r="BY13" i="7" s="1"/>
  <c r="AL12" i="7"/>
  <c r="P12" i="7"/>
  <c r="BY12" i="7" s="1"/>
  <c r="AL11" i="7"/>
  <c r="P11" i="7"/>
  <c r="BY11" i="7" s="1"/>
  <c r="AL10" i="7"/>
  <c r="P10" i="7"/>
  <c r="AL9" i="7"/>
  <c r="P9" i="7"/>
  <c r="BY9" i="7" s="1"/>
  <c r="AL8" i="7"/>
  <c r="P8" i="7"/>
  <c r="BY8" i="7" s="1"/>
  <c r="AL7" i="7"/>
  <c r="P7" i="7"/>
  <c r="BY7" i="7" s="1"/>
  <c r="AL6" i="7"/>
  <c r="P6" i="7"/>
  <c r="BY6" i="7" s="1"/>
  <c r="B75" i="5"/>
  <c r="B131" i="5"/>
  <c r="BP27" i="7"/>
  <c r="BN27" i="7"/>
  <c r="BL27" i="7"/>
  <c r="BK27" i="7"/>
  <c r="BO26" i="7"/>
  <c r="BL26" i="7"/>
  <c r="BK26" i="7"/>
  <c r="BD29" i="7"/>
  <c r="BC29" i="7"/>
  <c r="BB29" i="7"/>
  <c r="AY29" i="7"/>
  <c r="BD28" i="7"/>
  <c r="BC28" i="7"/>
  <c r="BB28" i="7"/>
  <c r="AZ28" i="7"/>
  <c r="AY28" i="7"/>
  <c r="BD27" i="7"/>
  <c r="BB27" i="7"/>
  <c r="AZ27" i="7"/>
  <c r="AY27" i="7"/>
  <c r="BD26" i="7"/>
  <c r="BC26" i="7"/>
  <c r="BB26" i="7"/>
  <c r="AZ26" i="7"/>
  <c r="AY26" i="7"/>
  <c r="AS34" i="7"/>
  <c r="AR34" i="7"/>
  <c r="AQ34" i="7"/>
  <c r="AO34" i="7"/>
  <c r="AN34" i="7"/>
  <c r="AS33" i="7"/>
  <c r="AR33" i="7"/>
  <c r="AQ33" i="7"/>
  <c r="AO33" i="7"/>
  <c r="AN33" i="7"/>
  <c r="AS32" i="7"/>
  <c r="AR32" i="7"/>
  <c r="AQ32" i="7"/>
  <c r="AO32" i="7"/>
  <c r="AN32" i="7"/>
  <c r="AS31" i="7"/>
  <c r="AQ31" i="7"/>
  <c r="AO31" i="7"/>
  <c r="AS30" i="7"/>
  <c r="AR30" i="7"/>
  <c r="AQ30" i="7"/>
  <c r="AN30" i="7"/>
  <c r="AS29" i="7"/>
  <c r="AR29" i="7"/>
  <c r="AQ29" i="7"/>
  <c r="AO29" i="7"/>
  <c r="AN29" i="7"/>
  <c r="AS28" i="7"/>
  <c r="AQ28" i="7"/>
  <c r="AO28" i="7"/>
  <c r="AN28" i="7"/>
  <c r="AS27" i="7"/>
  <c r="AR27" i="7"/>
  <c r="AQ27" i="7"/>
  <c r="AO27" i="7"/>
  <c r="AN27" i="7"/>
  <c r="W11" i="7"/>
  <c r="V19" i="7"/>
  <c r="W23" i="7"/>
  <c r="W22" i="7"/>
  <c r="W21" i="7"/>
  <c r="W20" i="7"/>
  <c r="W19" i="7"/>
  <c r="W18" i="7"/>
  <c r="W17" i="7"/>
  <c r="W16" i="7"/>
  <c r="W15" i="7"/>
  <c r="W14" i="7"/>
  <c r="W13" i="7"/>
  <c r="W12" i="7"/>
  <c r="W10" i="7"/>
  <c r="W9" i="7"/>
  <c r="W8" i="7"/>
  <c r="W7" i="7"/>
  <c r="W6" i="7"/>
  <c r="V23" i="7"/>
  <c r="V22" i="7"/>
  <c r="V21" i="7"/>
  <c r="V20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U23" i="7"/>
  <c r="U22" i="7"/>
  <c r="U21" i="7"/>
  <c r="U20" i="7"/>
  <c r="U19" i="7"/>
  <c r="U18" i="7"/>
  <c r="U17" i="7"/>
  <c r="U16" i="7"/>
  <c r="U15" i="7"/>
  <c r="U14" i="7"/>
  <c r="U13" i="7"/>
  <c r="U12" i="7"/>
  <c r="U11" i="7"/>
  <c r="U10" i="7"/>
  <c r="U9" i="7"/>
  <c r="U8" i="7"/>
  <c r="U7" i="7"/>
  <c r="U6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R23" i="7"/>
  <c r="R22" i="7"/>
  <c r="R21" i="7"/>
  <c r="R20" i="7"/>
  <c r="R19" i="7"/>
  <c r="R18" i="7"/>
  <c r="R17" i="7"/>
  <c r="R16" i="7"/>
  <c r="R15" i="7"/>
  <c r="R14" i="7"/>
  <c r="R13" i="7"/>
  <c r="R12" i="7"/>
  <c r="R11" i="7"/>
  <c r="R10" i="7"/>
  <c r="R9" i="7"/>
  <c r="R8" i="7"/>
  <c r="R7" i="7"/>
  <c r="R6" i="7"/>
  <c r="F100" i="5" l="1"/>
  <c r="BQ27" i="7"/>
  <c r="BE28" i="7"/>
  <c r="BQ26" i="7"/>
  <c r="AT31" i="7"/>
  <c r="F52" i="5"/>
  <c r="F38" i="5"/>
  <c r="Q8" i="7"/>
  <c r="BZ8" i="7" s="1"/>
  <c r="Q20" i="7"/>
  <c r="BZ20" i="7" s="1"/>
  <c r="F44" i="5"/>
  <c r="B21" i="5"/>
  <c r="B81" i="5"/>
  <c r="B13" i="5"/>
  <c r="F17" i="5"/>
  <c r="F25" i="5"/>
  <c r="B137" i="5"/>
  <c r="Q16" i="7"/>
  <c r="BZ16" i="7" s="1"/>
  <c r="Q12" i="7"/>
  <c r="BZ12" i="7" s="1"/>
  <c r="F40" i="5"/>
  <c r="B129" i="5"/>
  <c r="F108" i="5"/>
  <c r="F9" i="5"/>
  <c r="F11" i="5"/>
  <c r="F19" i="5"/>
  <c r="Q15" i="7"/>
  <c r="BZ15" i="7" s="1"/>
  <c r="F54" i="5"/>
  <c r="Q10" i="7"/>
  <c r="BZ10" i="7" s="1"/>
  <c r="Q23" i="7"/>
  <c r="BZ23" i="7" s="1"/>
  <c r="B83" i="5"/>
  <c r="Q6" i="7"/>
  <c r="BZ6" i="7" s="1"/>
  <c r="Q11" i="7"/>
  <c r="BZ11" i="7" s="1"/>
  <c r="Q18" i="7"/>
  <c r="BZ18" i="7" s="1"/>
  <c r="B125" i="5"/>
  <c r="B9" i="5"/>
  <c r="F48" i="5"/>
  <c r="Q7" i="7"/>
  <c r="BZ7" i="7" s="1"/>
  <c r="Q19" i="7"/>
  <c r="BZ19" i="7" s="1"/>
  <c r="B73" i="5"/>
  <c r="Q9" i="7"/>
  <c r="BZ9" i="7" s="1"/>
  <c r="F102" i="5"/>
  <c r="Q13" i="7"/>
  <c r="BZ13" i="7" s="1"/>
  <c r="B139" i="5"/>
  <c r="B23" i="5"/>
  <c r="F110" i="5"/>
  <c r="Q17" i="7"/>
  <c r="BZ17" i="7" s="1"/>
  <c r="B15" i="5"/>
  <c r="F96" i="5"/>
  <c r="B67" i="5"/>
  <c r="F104" i="5"/>
  <c r="F112" i="5"/>
  <c r="Q14" i="7"/>
  <c r="BZ14" i="7" s="1"/>
  <c r="Q21" i="7"/>
  <c r="BZ21" i="7" s="1"/>
  <c r="BY10" i="7"/>
  <c r="F46" i="5"/>
  <c r="BE27" i="7"/>
  <c r="AT28" i="7"/>
  <c r="BE26" i="7"/>
  <c r="BA26" i="7"/>
  <c r="BC27" i="7"/>
  <c r="AU33" i="7"/>
  <c r="AT33" i="7"/>
  <c r="AT34" i="7"/>
  <c r="AT29" i="7"/>
  <c r="AU29" i="7"/>
  <c r="AP30" i="7"/>
  <c r="AT30" i="7"/>
  <c r="AO30" i="7"/>
  <c r="AP31" i="7"/>
  <c r="AT32" i="7"/>
  <c r="AN31" i="7"/>
  <c r="AR31" i="7"/>
  <c r="AR28" i="7"/>
  <c r="Q22" i="7"/>
  <c r="BZ22" i="7" s="1"/>
  <c r="BE29" i="7"/>
  <c r="BA29" i="7"/>
  <c r="AZ29" i="7"/>
  <c r="BA28" i="7"/>
  <c r="BM26" i="7"/>
  <c r="BP26" i="7"/>
  <c r="BM27" i="7"/>
  <c r="BO27" i="7"/>
  <c r="BN26" i="7"/>
  <c r="AT27" i="7"/>
  <c r="F13" i="5"/>
  <c r="F21" i="5"/>
  <c r="F15" i="5"/>
  <c r="F23" i="5"/>
  <c r="F42" i="5"/>
  <c r="F50" i="5"/>
  <c r="B69" i="5"/>
  <c r="B77" i="5"/>
  <c r="F98" i="5"/>
  <c r="B71" i="5"/>
  <c r="B17" i="5"/>
  <c r="B133" i="5"/>
  <c r="F106" i="5"/>
  <c r="B79" i="5"/>
  <c r="B25" i="5"/>
  <c r="B141" i="5"/>
  <c r="B11" i="5"/>
  <c r="B127" i="5"/>
  <c r="B19" i="5"/>
  <c r="B135" i="5"/>
  <c r="S32" i="4"/>
  <c r="T23" i="8" s="1"/>
  <c r="S34" i="4"/>
  <c r="T25" i="8" s="1"/>
  <c r="W28" i="4"/>
  <c r="X19" i="8" s="1"/>
  <c r="W35" i="4"/>
  <c r="X26" i="8" s="1"/>
  <c r="S10" i="4"/>
  <c r="T6" i="8" s="1"/>
  <c r="S30" i="4"/>
  <c r="T21" i="8" s="1"/>
  <c r="W30" i="4"/>
  <c r="X21" i="8" s="1"/>
  <c r="S27" i="4"/>
  <c r="T18" i="8" s="1"/>
  <c r="S29" i="4"/>
  <c r="T20" i="8" s="1"/>
  <c r="W31" i="4"/>
  <c r="X22" i="8" s="1"/>
  <c r="S35" i="4"/>
  <c r="T26" i="8" s="1"/>
  <c r="W34" i="4"/>
  <c r="X25" i="8" s="1"/>
  <c r="S33" i="4"/>
  <c r="T24" i="8" s="1"/>
  <c r="W33" i="4"/>
  <c r="X24" i="8" s="1"/>
  <c r="W32" i="4"/>
  <c r="X23" i="8" s="1"/>
  <c r="S31" i="4"/>
  <c r="T22" i="8" s="1"/>
  <c r="W29" i="4"/>
  <c r="X20" i="8" s="1"/>
  <c r="S28" i="4"/>
  <c r="T19" i="8" s="1"/>
  <c r="W10" i="4"/>
  <c r="X6" i="8" s="1"/>
  <c r="W27" i="4"/>
  <c r="X18" i="8" s="1"/>
  <c r="BP27" i="3"/>
  <c r="BP26" i="3"/>
  <c r="BO27" i="3"/>
  <c r="BO26" i="3"/>
  <c r="BN27" i="3"/>
  <c r="BN26" i="3"/>
  <c r="BL26" i="3"/>
  <c r="BK27" i="3"/>
  <c r="X20" i="7" l="1"/>
  <c r="X22" i="7"/>
  <c r="X9" i="7"/>
  <c r="X21" i="7"/>
  <c r="X19" i="7"/>
  <c r="X16" i="7"/>
  <c r="X15" i="7"/>
  <c r="X8" i="7"/>
  <c r="X10" i="7"/>
  <c r="X11" i="7"/>
  <c r="X18" i="7"/>
  <c r="X23" i="7"/>
  <c r="X12" i="7"/>
  <c r="X6" i="7"/>
  <c r="X17" i="7"/>
  <c r="X14" i="7"/>
  <c r="X7" i="7"/>
  <c r="X13" i="7"/>
  <c r="T22" i="7"/>
  <c r="AP33" i="7"/>
  <c r="BF29" i="7"/>
  <c r="AU31" i="7"/>
  <c r="X34" i="4"/>
  <c r="Y25" i="8" s="1"/>
  <c r="X31" i="4"/>
  <c r="Y22" i="8" s="1"/>
  <c r="T19" i="7"/>
  <c r="T14" i="7"/>
  <c r="X29" i="4"/>
  <c r="Y20" i="8" s="1"/>
  <c r="T17" i="7"/>
  <c r="T10" i="7"/>
  <c r="T12" i="7"/>
  <c r="T13" i="7"/>
  <c r="X27" i="4"/>
  <c r="Y18" i="8" s="1"/>
  <c r="T15" i="7"/>
  <c r="X10" i="4"/>
  <c r="Y6" i="8" s="1"/>
  <c r="T6" i="7"/>
  <c r="X32" i="4"/>
  <c r="Y23" i="8" s="1"/>
  <c r="T20" i="7"/>
  <c r="T11" i="7"/>
  <c r="X33" i="4"/>
  <c r="Y24" i="8" s="1"/>
  <c r="T21" i="7"/>
  <c r="X35" i="4"/>
  <c r="Y26" i="8" s="1"/>
  <c r="T23" i="7"/>
  <c r="T7" i="7"/>
  <c r="T9" i="7"/>
  <c r="X30" i="4"/>
  <c r="Y21" i="8" s="1"/>
  <c r="T18" i="7"/>
  <c r="BF26" i="7"/>
  <c r="AP29" i="7"/>
  <c r="BF28" i="7"/>
  <c r="BA27" i="7"/>
  <c r="AP34" i="7"/>
  <c r="AP32" i="7"/>
  <c r="AP27" i="7"/>
  <c r="AP28" i="7"/>
  <c r="BL27" i="3"/>
  <c r="BR27" i="3"/>
  <c r="BK26" i="3"/>
  <c r="BR26" i="3"/>
  <c r="X28" i="4"/>
  <c r="Y19" i="8" s="1"/>
  <c r="T16" i="7"/>
  <c r="T8" i="7"/>
  <c r="BR26" i="7"/>
  <c r="BR27" i="7"/>
  <c r="BM27" i="3"/>
  <c r="BQ27" i="3"/>
  <c r="BQ26" i="3"/>
  <c r="AL23" i="3"/>
  <c r="AL22" i="3"/>
  <c r="AL21" i="3"/>
  <c r="AL20" i="3"/>
  <c r="AL19" i="3"/>
  <c r="AL18" i="3"/>
  <c r="AL17" i="3"/>
  <c r="AL16" i="3"/>
  <c r="AL15" i="3"/>
  <c r="P15" i="3"/>
  <c r="BY15" i="3" s="1"/>
  <c r="AL14" i="3"/>
  <c r="AL13" i="3"/>
  <c r="AL12" i="3"/>
  <c r="AL11" i="3"/>
  <c r="AL10" i="3"/>
  <c r="AL9" i="3"/>
  <c r="AL8" i="3"/>
  <c r="AL7" i="3"/>
  <c r="AL6" i="3"/>
  <c r="P6" i="3"/>
  <c r="BY6" i="3" s="1"/>
  <c r="R10" i="3"/>
  <c r="P23" i="3"/>
  <c r="BY23" i="3" s="1"/>
  <c r="P22" i="3"/>
  <c r="BY22" i="3" s="1"/>
  <c r="P21" i="3"/>
  <c r="BY21" i="3" s="1"/>
  <c r="P20" i="3"/>
  <c r="BY20" i="3" s="1"/>
  <c r="P19" i="3"/>
  <c r="BY19" i="3" s="1"/>
  <c r="P18" i="3"/>
  <c r="BY18" i="3" s="1"/>
  <c r="P17" i="3"/>
  <c r="BY17" i="3" s="1"/>
  <c r="P16" i="3"/>
  <c r="BY16" i="3" s="1"/>
  <c r="P14" i="3"/>
  <c r="BY14" i="3" s="1"/>
  <c r="P13" i="3"/>
  <c r="BY13" i="3" s="1"/>
  <c r="P12" i="3"/>
  <c r="BY12" i="3" s="1"/>
  <c r="P11" i="3"/>
  <c r="BY11" i="3" s="1"/>
  <c r="P10" i="3"/>
  <c r="BY10" i="3" s="1"/>
  <c r="P9" i="3"/>
  <c r="BY9" i="3" s="1"/>
  <c r="P8" i="3"/>
  <c r="BY8" i="3" s="1"/>
  <c r="P7" i="3"/>
  <c r="BY7" i="3" s="1"/>
  <c r="Q23" i="3"/>
  <c r="BZ23" i="3" s="1"/>
  <c r="Q22" i="3"/>
  <c r="BZ22" i="3" s="1"/>
  <c r="Q21" i="3"/>
  <c r="BZ21" i="3" s="1"/>
  <c r="Q20" i="3"/>
  <c r="BZ20" i="3" s="1"/>
  <c r="Q19" i="3"/>
  <c r="BZ19" i="3" s="1"/>
  <c r="Q18" i="3"/>
  <c r="BZ18" i="3" s="1"/>
  <c r="Q17" i="3"/>
  <c r="BZ17" i="3" s="1"/>
  <c r="Q16" i="3"/>
  <c r="BZ16" i="3" s="1"/>
  <c r="Q15" i="3"/>
  <c r="BZ15" i="3" s="1"/>
  <c r="Q14" i="3"/>
  <c r="BZ14" i="3" s="1"/>
  <c r="Q13" i="3"/>
  <c r="BZ13" i="3" s="1"/>
  <c r="Q12" i="3"/>
  <c r="BZ12" i="3" s="1"/>
  <c r="Q11" i="3"/>
  <c r="BZ11" i="3" s="1"/>
  <c r="Q10" i="3"/>
  <c r="BZ10" i="3" s="1"/>
  <c r="Q9" i="3"/>
  <c r="BZ9" i="3" s="1"/>
  <c r="Q8" i="3"/>
  <c r="BZ8" i="3" s="1"/>
  <c r="Q7" i="3"/>
  <c r="BZ7" i="3" s="1"/>
  <c r="Q6" i="3"/>
  <c r="BZ6" i="3" s="1"/>
  <c r="Y22" i="7" l="1"/>
  <c r="Z22" i="7" s="1"/>
  <c r="Y16" i="7"/>
  <c r="Z16" i="7" s="1"/>
  <c r="Y9" i="7"/>
  <c r="Z9" i="7" s="1"/>
  <c r="AA10" i="4"/>
  <c r="T188" i="5" s="1"/>
  <c r="Y13" i="7"/>
  <c r="Z13" i="7" s="1"/>
  <c r="Y10" i="7"/>
  <c r="Z10" i="7" s="1"/>
  <c r="Y14" i="7"/>
  <c r="Z14" i="7" s="1"/>
  <c r="Y8" i="7"/>
  <c r="Z8" i="7" s="1"/>
  <c r="Y18" i="7"/>
  <c r="Z18" i="7" s="1"/>
  <c r="Y7" i="7"/>
  <c r="Z7" i="7" s="1"/>
  <c r="Y21" i="7"/>
  <c r="Z21" i="7" s="1"/>
  <c r="Y20" i="7"/>
  <c r="Z20" i="7" s="1"/>
  <c r="Y12" i="7"/>
  <c r="Z12" i="7" s="1"/>
  <c r="Y19" i="7"/>
  <c r="Z19" i="7" s="1"/>
  <c r="Y15" i="7"/>
  <c r="Z15" i="7" s="1"/>
  <c r="AA27" i="4"/>
  <c r="T203" i="5" s="1"/>
  <c r="Y17" i="7"/>
  <c r="Z17" i="7" s="1"/>
  <c r="AA29" i="4"/>
  <c r="T205" i="5" s="1"/>
  <c r="Y6" i="7"/>
  <c r="Z6" i="7" s="1"/>
  <c r="AA32" i="4"/>
  <c r="T208" i="5" s="1"/>
  <c r="AA30" i="4"/>
  <c r="T206" i="5" s="1"/>
  <c r="AA33" i="4"/>
  <c r="T209" i="5" s="1"/>
  <c r="AA13" i="4"/>
  <c r="T191" i="5" s="1"/>
  <c r="AA11" i="4"/>
  <c r="T189" i="5" s="1"/>
  <c r="AA12" i="4"/>
  <c r="T190" i="5" s="1"/>
  <c r="AA34" i="4"/>
  <c r="T210" i="5" s="1"/>
  <c r="AA18" i="4"/>
  <c r="T196" i="5" s="1"/>
  <c r="AA17" i="4"/>
  <c r="T195" i="5" s="1"/>
  <c r="AA31" i="4"/>
  <c r="T207" i="5" s="1"/>
  <c r="AA35" i="4"/>
  <c r="T211" i="5" s="1"/>
  <c r="Y23" i="7"/>
  <c r="Z23" i="7" s="1"/>
  <c r="AA15" i="4"/>
  <c r="T193" i="5" s="1"/>
  <c r="Y11" i="7"/>
  <c r="Z11" i="7" s="1"/>
  <c r="AA16" i="4"/>
  <c r="T194" i="5" s="1"/>
  <c r="AA14" i="4"/>
  <c r="T192" i="5" s="1"/>
  <c r="AU30" i="7"/>
  <c r="BF27" i="7"/>
  <c r="AU34" i="7"/>
  <c r="AU32" i="7"/>
  <c r="AU28" i="7"/>
  <c r="AU27" i="7"/>
  <c r="BM26" i="3"/>
  <c r="AA28" i="4"/>
  <c r="T204" i="5" s="1"/>
  <c r="BD29" i="3"/>
  <c r="BD27" i="3"/>
  <c r="BD26" i="3"/>
  <c r="BC29" i="3"/>
  <c r="BC28" i="3"/>
  <c r="BC27" i="3"/>
  <c r="BB29" i="3"/>
  <c r="BB28" i="3"/>
  <c r="BB27" i="3"/>
  <c r="BB26" i="3"/>
  <c r="AZ29" i="3"/>
  <c r="AZ28" i="3"/>
  <c r="AZ27" i="3"/>
  <c r="AZ26" i="3"/>
  <c r="AY29" i="3"/>
  <c r="AY27" i="3"/>
  <c r="AQ34" i="3"/>
  <c r="AQ33" i="3"/>
  <c r="AQ32" i="3"/>
  <c r="AQ31" i="3"/>
  <c r="AQ30" i="3"/>
  <c r="AQ29" i="3"/>
  <c r="AQ28" i="3"/>
  <c r="AS34" i="3"/>
  <c r="AS33" i="3"/>
  <c r="AS32" i="3"/>
  <c r="AS31" i="3"/>
  <c r="AS30" i="3"/>
  <c r="AS29" i="3"/>
  <c r="AS28" i="3"/>
  <c r="AS27" i="3"/>
  <c r="AR34" i="3"/>
  <c r="AR32" i="3"/>
  <c r="AR30" i="3"/>
  <c r="AR28" i="3"/>
  <c r="AO34" i="3"/>
  <c r="AO33" i="3"/>
  <c r="AO32" i="3"/>
  <c r="AO31" i="3"/>
  <c r="AO30" i="3"/>
  <c r="AO29" i="3"/>
  <c r="AO28" i="3"/>
  <c r="AO27" i="3"/>
  <c r="AN34" i="3"/>
  <c r="AN32" i="3"/>
  <c r="AN31" i="3"/>
  <c r="AN28" i="3"/>
  <c r="AN27" i="3"/>
  <c r="X213" i="5" l="1"/>
  <c r="AB213" i="5" s="1"/>
  <c r="X209" i="5"/>
  <c r="AB209" i="5" s="1"/>
  <c r="X205" i="5"/>
  <c r="AB205" i="5" s="1"/>
  <c r="I196" i="5" s="1"/>
  <c r="X214" i="5"/>
  <c r="AB214" i="5" s="1"/>
  <c r="X206" i="5"/>
  <c r="AB206" i="5" s="1"/>
  <c r="I199" i="5" s="1"/>
  <c r="X212" i="5"/>
  <c r="AB212" i="5" s="1"/>
  <c r="X208" i="5"/>
  <c r="AB208" i="5" s="1"/>
  <c r="M196" i="5" s="1"/>
  <c r="AC231" i="5" s="1"/>
  <c r="X204" i="5"/>
  <c r="AB204" i="5" s="1"/>
  <c r="X211" i="5"/>
  <c r="AB211" i="5" s="1"/>
  <c r="X207" i="5"/>
  <c r="AB207" i="5" s="1"/>
  <c r="M199" i="5" s="1"/>
  <c r="X203" i="5"/>
  <c r="AB203" i="5" s="1"/>
  <c r="X210" i="5"/>
  <c r="AB210" i="5" s="1"/>
  <c r="X191" i="5"/>
  <c r="AB191" i="5" s="1"/>
  <c r="X198" i="5"/>
  <c r="AB198" i="5" s="1"/>
  <c r="X194" i="5"/>
  <c r="AB194" i="5" s="1"/>
  <c r="X190" i="5"/>
  <c r="AB190" i="5" s="1"/>
  <c r="X188" i="5"/>
  <c r="AB188" i="5" s="1"/>
  <c r="X195" i="5"/>
  <c r="AB195" i="5" s="1"/>
  <c r="X197" i="5"/>
  <c r="AB197" i="5" s="1"/>
  <c r="X193" i="5"/>
  <c r="AB193" i="5" s="1"/>
  <c r="F196" i="5" s="1"/>
  <c r="X189" i="5"/>
  <c r="AB189" i="5" s="1"/>
  <c r="X196" i="5"/>
  <c r="AB196" i="5" s="1"/>
  <c r="X192" i="5"/>
  <c r="AB192" i="5" s="1"/>
  <c r="X199" i="5"/>
  <c r="AB199" i="5" s="1"/>
  <c r="AE38" i="4"/>
  <c r="AH38" i="4" s="1"/>
  <c r="AE34" i="4"/>
  <c r="AH34" i="4" s="1"/>
  <c r="AE30" i="4"/>
  <c r="AH30" i="4" s="1"/>
  <c r="AE33" i="4"/>
  <c r="AH33" i="4" s="1"/>
  <c r="AE29" i="4"/>
  <c r="AH29" i="4" s="1"/>
  <c r="AE37" i="4"/>
  <c r="AH37" i="4" s="1"/>
  <c r="AE36" i="4"/>
  <c r="AH36" i="4" s="1"/>
  <c r="AE32" i="4"/>
  <c r="AH32" i="4" s="1"/>
  <c r="AE28" i="4"/>
  <c r="AH28" i="4" s="1"/>
  <c r="AE31" i="4"/>
  <c r="AH31" i="4" s="1"/>
  <c r="AE27" i="4"/>
  <c r="AH27" i="4" s="1"/>
  <c r="AE35" i="4"/>
  <c r="AH35" i="4" s="1"/>
  <c r="AE13" i="4"/>
  <c r="AH13" i="4" s="1"/>
  <c r="AE14" i="4"/>
  <c r="AH14" i="4" s="1"/>
  <c r="AE18" i="4"/>
  <c r="AH18" i="4" s="1"/>
  <c r="AE20" i="4"/>
  <c r="AE19" i="4"/>
  <c r="AE10" i="4"/>
  <c r="AH10" i="4" s="1"/>
  <c r="AE21" i="4"/>
  <c r="AE16" i="4"/>
  <c r="AH16" i="4" s="1"/>
  <c r="AE15" i="4"/>
  <c r="AE17" i="4"/>
  <c r="AH17" i="4" s="1"/>
  <c r="AE12" i="4"/>
  <c r="AH12" i="4" s="1"/>
  <c r="AE11" i="4"/>
  <c r="AH11" i="4" s="1"/>
  <c r="AT31" i="3"/>
  <c r="AR31" i="3"/>
  <c r="BA28" i="3"/>
  <c r="AY28" i="3"/>
  <c r="BF26" i="3"/>
  <c r="AY26" i="3"/>
  <c r="BE26" i="3"/>
  <c r="BC26" i="3"/>
  <c r="AP29" i="3"/>
  <c r="AN29" i="3"/>
  <c r="AT29" i="3"/>
  <c r="AR29" i="3"/>
  <c r="AL30" i="7"/>
  <c r="AN33" i="3"/>
  <c r="AT33" i="3"/>
  <c r="AR33" i="3"/>
  <c r="AN30" i="3"/>
  <c r="AT30" i="3"/>
  <c r="AT27" i="3"/>
  <c r="AR27" i="3"/>
  <c r="AP27" i="3"/>
  <c r="AQ27" i="3"/>
  <c r="AM30" i="7"/>
  <c r="AM34" i="7"/>
  <c r="BE27" i="3"/>
  <c r="BE29" i="3"/>
  <c r="BD28" i="3"/>
  <c r="BA29" i="3"/>
  <c r="AP31" i="3"/>
  <c r="AT34" i="3"/>
  <c r="AT32" i="3"/>
  <c r="AT28" i="3"/>
  <c r="B194" i="5" l="1"/>
  <c r="B196" i="5"/>
  <c r="AC224" i="5" s="1"/>
  <c r="B195" i="5"/>
  <c r="F197" i="5"/>
  <c r="Q234" i="5" s="1"/>
  <c r="AC46" i="8" s="1"/>
  <c r="F199" i="5"/>
  <c r="AC234" i="5" s="1"/>
  <c r="F191" i="5"/>
  <c r="F193" i="5"/>
  <c r="AC236" i="5" s="1"/>
  <c r="B193" i="5"/>
  <c r="AC223" i="5" s="1"/>
  <c r="B191" i="5"/>
  <c r="B192" i="5"/>
  <c r="P223" i="5" s="1"/>
  <c r="B197" i="5"/>
  <c r="B199" i="5"/>
  <c r="AC225" i="5" s="1"/>
  <c r="F188" i="5"/>
  <c r="F190" i="5"/>
  <c r="AC237" i="5" s="1"/>
  <c r="B190" i="5"/>
  <c r="AC222" i="5" s="1"/>
  <c r="B189" i="5"/>
  <c r="P222" i="5" s="1"/>
  <c r="AA222" i="5" s="1"/>
  <c r="F198" i="5"/>
  <c r="P234" i="5" s="1"/>
  <c r="F192" i="5"/>
  <c r="P241" i="5" s="1"/>
  <c r="B198" i="5"/>
  <c r="F195" i="5"/>
  <c r="F194" i="5"/>
  <c r="Q235" i="5" s="1"/>
  <c r="AC47" i="8" s="1"/>
  <c r="F189" i="5"/>
  <c r="B188" i="5"/>
  <c r="I192" i="5"/>
  <c r="I191" i="5"/>
  <c r="M195" i="5"/>
  <c r="M194" i="5"/>
  <c r="Q231" i="5" s="1"/>
  <c r="AC43" i="8" s="1"/>
  <c r="I198" i="5"/>
  <c r="I197" i="5"/>
  <c r="M188" i="5"/>
  <c r="Q233" i="5" s="1"/>
  <c r="AC45" i="8" s="1"/>
  <c r="M189" i="5"/>
  <c r="I188" i="5"/>
  <c r="I189" i="5"/>
  <c r="I195" i="5"/>
  <c r="I194" i="5"/>
  <c r="M198" i="5"/>
  <c r="M197" i="5"/>
  <c r="Q230" i="5" s="1"/>
  <c r="AC42" i="8" s="1"/>
  <c r="M191" i="5"/>
  <c r="Q232" i="5" s="1"/>
  <c r="AC44" i="8" s="1"/>
  <c r="M192" i="5"/>
  <c r="AC235" i="5"/>
  <c r="M190" i="5"/>
  <c r="AC233" i="5" s="1"/>
  <c r="I193" i="5"/>
  <c r="AC227" i="5" s="1"/>
  <c r="I190" i="5"/>
  <c r="AC226" i="5" s="1"/>
  <c r="AC228" i="5"/>
  <c r="AC230" i="5"/>
  <c r="M193" i="5"/>
  <c r="AC232" i="5" s="1"/>
  <c r="AC229" i="5"/>
  <c r="D36" i="4"/>
  <c r="L36" i="4"/>
  <c r="H36" i="4"/>
  <c r="K36" i="4"/>
  <c r="G36" i="4"/>
  <c r="J36" i="4"/>
  <c r="F36" i="4"/>
  <c r="I36" i="4"/>
  <c r="E36" i="4"/>
  <c r="K31" i="4"/>
  <c r="G31" i="4"/>
  <c r="J31" i="4"/>
  <c r="F31" i="4"/>
  <c r="I31" i="4"/>
  <c r="E31" i="4"/>
  <c r="L31" i="4"/>
  <c r="H31" i="4"/>
  <c r="L34" i="4"/>
  <c r="H34" i="4"/>
  <c r="K34" i="4"/>
  <c r="G34" i="4"/>
  <c r="J34" i="4"/>
  <c r="F34" i="4"/>
  <c r="I34" i="4"/>
  <c r="E34" i="4"/>
  <c r="D28" i="4"/>
  <c r="K28" i="4"/>
  <c r="G28" i="4"/>
  <c r="J28" i="4"/>
  <c r="F28" i="4"/>
  <c r="I28" i="4"/>
  <c r="E28" i="4"/>
  <c r="L28" i="4"/>
  <c r="H28" i="4"/>
  <c r="H29" i="4"/>
  <c r="K29" i="4"/>
  <c r="G29" i="4"/>
  <c r="J29" i="4"/>
  <c r="F29" i="4"/>
  <c r="I29" i="4"/>
  <c r="E29" i="4"/>
  <c r="L29" i="4"/>
  <c r="D38" i="4"/>
  <c r="L38" i="4"/>
  <c r="H38" i="4"/>
  <c r="K38" i="4"/>
  <c r="G38" i="4"/>
  <c r="J38" i="4"/>
  <c r="F38" i="4"/>
  <c r="I38" i="4"/>
  <c r="E38" i="4"/>
  <c r="D27" i="4"/>
  <c r="H27" i="4"/>
  <c r="K27" i="4"/>
  <c r="G27" i="4"/>
  <c r="J27" i="4"/>
  <c r="F27" i="4"/>
  <c r="I27" i="4"/>
  <c r="E27" i="4"/>
  <c r="L27" i="4"/>
  <c r="L30" i="4"/>
  <c r="K30" i="4"/>
  <c r="G30" i="4"/>
  <c r="J30" i="4"/>
  <c r="F30" i="4"/>
  <c r="I30" i="4"/>
  <c r="E30" i="4"/>
  <c r="H30" i="4"/>
  <c r="D37" i="4"/>
  <c r="L37" i="4"/>
  <c r="H37" i="4"/>
  <c r="K37" i="4"/>
  <c r="G37" i="4"/>
  <c r="J37" i="4"/>
  <c r="F37" i="4"/>
  <c r="I37" i="4"/>
  <c r="E37" i="4"/>
  <c r="L35" i="4"/>
  <c r="H35" i="4"/>
  <c r="K35" i="4"/>
  <c r="G35" i="4"/>
  <c r="J35" i="4"/>
  <c r="F35" i="4"/>
  <c r="I35" i="4"/>
  <c r="E35" i="4"/>
  <c r="H32" i="4"/>
  <c r="K32" i="4"/>
  <c r="G32" i="4"/>
  <c r="J32" i="4"/>
  <c r="F32" i="4"/>
  <c r="I32" i="4"/>
  <c r="E32" i="4"/>
  <c r="L32" i="4"/>
  <c r="L33" i="4"/>
  <c r="H33" i="4"/>
  <c r="K33" i="4"/>
  <c r="G33" i="4"/>
  <c r="J33" i="4"/>
  <c r="F33" i="4"/>
  <c r="I33" i="4"/>
  <c r="E33" i="4"/>
  <c r="L17" i="4"/>
  <c r="H17" i="4"/>
  <c r="K17" i="4"/>
  <c r="G17" i="4"/>
  <c r="J17" i="4"/>
  <c r="F17" i="4"/>
  <c r="I17" i="4"/>
  <c r="E17" i="4"/>
  <c r="L13" i="4"/>
  <c r="H13" i="4"/>
  <c r="K13" i="4"/>
  <c r="G13" i="4"/>
  <c r="J13" i="4"/>
  <c r="F13" i="4"/>
  <c r="I13" i="4"/>
  <c r="E13" i="4"/>
  <c r="L10" i="4"/>
  <c r="H10" i="4"/>
  <c r="K10" i="4"/>
  <c r="G10" i="4"/>
  <c r="J10" i="4"/>
  <c r="F10" i="4"/>
  <c r="I10" i="4"/>
  <c r="E10" i="4"/>
  <c r="L11" i="4"/>
  <c r="H11" i="4"/>
  <c r="K11" i="4"/>
  <c r="G11" i="4"/>
  <c r="J11" i="4"/>
  <c r="F11" i="4"/>
  <c r="I11" i="4"/>
  <c r="E11" i="4"/>
  <c r="L14" i="4"/>
  <c r="H14" i="4"/>
  <c r="K14" i="4"/>
  <c r="G14" i="4"/>
  <c r="J14" i="4"/>
  <c r="F14" i="4"/>
  <c r="I14" i="4"/>
  <c r="E14" i="4"/>
  <c r="L16" i="4"/>
  <c r="H16" i="4"/>
  <c r="K16" i="4"/>
  <c r="G16" i="4"/>
  <c r="J16" i="4"/>
  <c r="F16" i="4"/>
  <c r="I16" i="4"/>
  <c r="E16" i="4"/>
  <c r="L12" i="4"/>
  <c r="H12" i="4"/>
  <c r="K12" i="4"/>
  <c r="G12" i="4"/>
  <c r="J12" i="4"/>
  <c r="F12" i="4"/>
  <c r="I12" i="4"/>
  <c r="E12" i="4"/>
  <c r="L18" i="4"/>
  <c r="H18" i="4"/>
  <c r="K18" i="4"/>
  <c r="G18" i="4"/>
  <c r="J18" i="4"/>
  <c r="F18" i="4"/>
  <c r="I18" i="4"/>
  <c r="E18" i="4"/>
  <c r="AH21" i="4"/>
  <c r="AH15" i="4"/>
  <c r="AH19" i="4"/>
  <c r="AH20" i="4"/>
  <c r="D31" i="4"/>
  <c r="D33" i="4"/>
  <c r="D35" i="4"/>
  <c r="D34" i="4"/>
  <c r="D32" i="4"/>
  <c r="D17" i="4"/>
  <c r="D18" i="4"/>
  <c r="D16" i="4"/>
  <c r="D12" i="4"/>
  <c r="D14" i="4"/>
  <c r="D10" i="4"/>
  <c r="D11" i="4"/>
  <c r="D13" i="4"/>
  <c r="C7" i="10"/>
  <c r="C8" i="10"/>
  <c r="C6" i="10"/>
  <c r="F5" i="10"/>
  <c r="E5" i="10"/>
  <c r="C11" i="10"/>
  <c r="C9" i="10"/>
  <c r="E6" i="10"/>
  <c r="F6" i="10"/>
  <c r="F7" i="10"/>
  <c r="E7" i="10"/>
  <c r="C10" i="10"/>
  <c r="E8" i="10"/>
  <c r="F8" i="10"/>
  <c r="C12" i="10"/>
  <c r="C5" i="10"/>
  <c r="AL27" i="7"/>
  <c r="BA26" i="3"/>
  <c r="AL34" i="7"/>
  <c r="AM31" i="7"/>
  <c r="AL31" i="7"/>
  <c r="AM27" i="7"/>
  <c r="AM28" i="7"/>
  <c r="AU31" i="3"/>
  <c r="BF28" i="3"/>
  <c r="AP32" i="3"/>
  <c r="AU29" i="3"/>
  <c r="AL32" i="7"/>
  <c r="AP34" i="3"/>
  <c r="AP33" i="3"/>
  <c r="AP30" i="3"/>
  <c r="AP28" i="3"/>
  <c r="AL33" i="7"/>
  <c r="AM29" i="7"/>
  <c r="AM33" i="7"/>
  <c r="AM32" i="7"/>
  <c r="AL28" i="7"/>
  <c r="AL29" i="7"/>
  <c r="BA27" i="3"/>
  <c r="BE28" i="3"/>
  <c r="W23" i="3"/>
  <c r="W22" i="3"/>
  <c r="W21" i="3"/>
  <c r="W20" i="3"/>
  <c r="W19" i="3"/>
  <c r="W18" i="3"/>
  <c r="W17" i="3"/>
  <c r="W16" i="3"/>
  <c r="W15" i="3"/>
  <c r="W14" i="3"/>
  <c r="W13" i="3"/>
  <c r="W12" i="3"/>
  <c r="W11" i="3"/>
  <c r="W10" i="3"/>
  <c r="W9" i="3"/>
  <c r="W8" i="3"/>
  <c r="W7" i="3"/>
  <c r="W6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U23" i="3"/>
  <c r="U22" i="3"/>
  <c r="U21" i="3"/>
  <c r="U20" i="3"/>
  <c r="U19" i="3"/>
  <c r="U18" i="3"/>
  <c r="U17" i="3"/>
  <c r="U16" i="3"/>
  <c r="U15" i="3"/>
  <c r="U14" i="3"/>
  <c r="U13" i="3"/>
  <c r="U12" i="3"/>
  <c r="U11" i="3"/>
  <c r="U10" i="3"/>
  <c r="U9" i="3"/>
  <c r="U8" i="3"/>
  <c r="U7" i="3"/>
  <c r="U6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9" i="3"/>
  <c r="R8" i="3"/>
  <c r="R7" i="3"/>
  <c r="R6" i="3"/>
  <c r="P243" i="5" l="1"/>
  <c r="Q243" i="5"/>
  <c r="P244" i="5"/>
  <c r="P240" i="5"/>
  <c r="P230" i="5"/>
  <c r="AB42" i="8" s="1"/>
  <c r="Q240" i="5"/>
  <c r="Q245" i="5"/>
  <c r="Q246" i="5"/>
  <c r="Q247" i="5"/>
  <c r="Q242" i="5"/>
  <c r="Q222" i="5"/>
  <c r="AC34" i="8" s="1"/>
  <c r="Q244" i="5"/>
  <c r="N27" i="4"/>
  <c r="M27" i="4" s="1"/>
  <c r="N32" i="4"/>
  <c r="M32" i="4" s="1"/>
  <c r="N29" i="4"/>
  <c r="M29" i="4" s="1"/>
  <c r="N34" i="4"/>
  <c r="M34" i="4" s="1"/>
  <c r="N36" i="4"/>
  <c r="M36" i="4" s="1"/>
  <c r="N38" i="4"/>
  <c r="M38" i="4" s="1"/>
  <c r="N28" i="4"/>
  <c r="M28" i="4" s="1"/>
  <c r="N31" i="4"/>
  <c r="M31" i="4" s="1"/>
  <c r="N30" i="4"/>
  <c r="M30" i="4" s="1"/>
  <c r="N18" i="4"/>
  <c r="M18" i="4" s="1"/>
  <c r="N12" i="4"/>
  <c r="M12" i="4" s="1"/>
  <c r="N16" i="4"/>
  <c r="M16" i="4" s="1"/>
  <c r="N14" i="4"/>
  <c r="M14" i="4" s="1"/>
  <c r="N11" i="4"/>
  <c r="M11" i="4" s="1"/>
  <c r="N10" i="4"/>
  <c r="M10" i="4" s="1"/>
  <c r="N13" i="4"/>
  <c r="M13" i="4" s="1"/>
  <c r="N17" i="4"/>
  <c r="M17" i="4" s="1"/>
  <c r="N33" i="4"/>
  <c r="M33" i="4" s="1"/>
  <c r="N35" i="4"/>
  <c r="M35" i="4" s="1"/>
  <c r="N37" i="4"/>
  <c r="M37" i="4" s="1"/>
  <c r="AE222" i="5"/>
  <c r="P232" i="5"/>
  <c r="AA232" i="5" s="1"/>
  <c r="AE232" i="5" s="1"/>
  <c r="P246" i="5"/>
  <c r="P233" i="5"/>
  <c r="AB45" i="8" s="1"/>
  <c r="P247" i="5"/>
  <c r="P231" i="5"/>
  <c r="AB43" i="8" s="1"/>
  <c r="P245" i="5"/>
  <c r="P235" i="5"/>
  <c r="AA235" i="5" s="1"/>
  <c r="AE235" i="5" s="1"/>
  <c r="P242" i="5"/>
  <c r="Q223" i="5"/>
  <c r="AC35" i="8" s="1"/>
  <c r="Q241" i="5"/>
  <c r="AA234" i="5"/>
  <c r="AE234" i="5" s="1"/>
  <c r="R243" i="5" s="1"/>
  <c r="AB46" i="8"/>
  <c r="AA231" i="5"/>
  <c r="AE231" i="5" s="1"/>
  <c r="AA223" i="5"/>
  <c r="AE223" i="5" s="1"/>
  <c r="AB35" i="8"/>
  <c r="AB34" i="8"/>
  <c r="P228" i="5"/>
  <c r="Q225" i="5"/>
  <c r="AC37" i="8" s="1"/>
  <c r="Q228" i="5"/>
  <c r="AC40" i="8" s="1"/>
  <c r="Q227" i="5"/>
  <c r="AC39" i="8" s="1"/>
  <c r="Q236" i="5"/>
  <c r="AC48" i="8" s="1"/>
  <c r="Q224" i="5"/>
  <c r="AC36" i="8" s="1"/>
  <c r="P227" i="5"/>
  <c r="Q237" i="5"/>
  <c r="AC49" i="8" s="1"/>
  <c r="P229" i="5"/>
  <c r="P225" i="5"/>
  <c r="Q226" i="5"/>
  <c r="AC38" i="8" s="1"/>
  <c r="P224" i="5"/>
  <c r="P236" i="5"/>
  <c r="P237" i="5"/>
  <c r="Q229" i="5"/>
  <c r="AC41" i="8" s="1"/>
  <c r="P226" i="5"/>
  <c r="L19" i="4"/>
  <c r="H19" i="4"/>
  <c r="K19" i="4"/>
  <c r="G19" i="4"/>
  <c r="J19" i="4"/>
  <c r="F19" i="4"/>
  <c r="I19" i="4"/>
  <c r="E19" i="4"/>
  <c r="L15" i="4"/>
  <c r="H15" i="4"/>
  <c r="K15" i="4"/>
  <c r="G15" i="4"/>
  <c r="J15" i="4"/>
  <c r="F15" i="4"/>
  <c r="I15" i="4"/>
  <c r="E15" i="4"/>
  <c r="D21" i="4"/>
  <c r="L21" i="4"/>
  <c r="H21" i="4"/>
  <c r="K21" i="4"/>
  <c r="G21" i="4"/>
  <c r="J21" i="4"/>
  <c r="F21" i="4"/>
  <c r="I21" i="4"/>
  <c r="E21" i="4"/>
  <c r="L20" i="4"/>
  <c r="H20" i="4"/>
  <c r="K20" i="4"/>
  <c r="G20" i="4"/>
  <c r="J20" i="4"/>
  <c r="F20" i="4"/>
  <c r="I20" i="4"/>
  <c r="E20" i="4"/>
  <c r="D19" i="4"/>
  <c r="D20" i="4"/>
  <c r="D15" i="4"/>
  <c r="D30" i="4"/>
  <c r="D29" i="4"/>
  <c r="B12" i="10"/>
  <c r="B8" i="10"/>
  <c r="B11" i="10"/>
  <c r="B6" i="10"/>
  <c r="B9" i="10"/>
  <c r="B5" i="10"/>
  <c r="B7" i="10"/>
  <c r="B10" i="10"/>
  <c r="AQ7" i="7"/>
  <c r="AR7" i="7"/>
  <c r="AO7" i="7"/>
  <c r="AN7" i="7"/>
  <c r="AM7" i="7"/>
  <c r="AS7" i="7"/>
  <c r="AU32" i="3"/>
  <c r="AU27" i="3"/>
  <c r="AW26" i="7"/>
  <c r="AQ17" i="7"/>
  <c r="AO8" i="7"/>
  <c r="AM13" i="7"/>
  <c r="AU33" i="3"/>
  <c r="AU34" i="3"/>
  <c r="AU30" i="3"/>
  <c r="AU28" i="3"/>
  <c r="AR11" i="7"/>
  <c r="AR8" i="7"/>
  <c r="AS16" i="7"/>
  <c r="AO17" i="7"/>
  <c r="AQ8" i="7"/>
  <c r="AN8" i="7"/>
  <c r="AM18" i="7"/>
  <c r="AN17" i="7"/>
  <c r="AS14" i="7"/>
  <c r="AO19" i="7"/>
  <c r="AS12" i="7"/>
  <c r="AN23" i="7"/>
  <c r="AR21" i="7"/>
  <c r="AM19" i="7"/>
  <c r="AO16" i="7"/>
  <c r="AR20" i="7"/>
  <c r="AO22" i="7"/>
  <c r="AR6" i="7"/>
  <c r="AO12" i="7"/>
  <c r="AO10" i="7"/>
  <c r="AR15" i="7"/>
  <c r="AN9" i="7"/>
  <c r="AS9" i="7"/>
  <c r="AN6" i="7"/>
  <c r="AR9" i="7"/>
  <c r="AM15" i="7"/>
  <c r="AS18" i="7"/>
  <c r="AS10" i="7"/>
  <c r="AR14" i="7"/>
  <c r="AM9" i="7"/>
  <c r="AQ11" i="7"/>
  <c r="AS17" i="7"/>
  <c r="AR13" i="7"/>
  <c r="AO9" i="7"/>
  <c r="AN22" i="7"/>
  <c r="AQ9" i="7"/>
  <c r="AM12" i="7"/>
  <c r="AQ14" i="7"/>
  <c r="AS21" i="7"/>
  <c r="AR10" i="7"/>
  <c r="AQ16" i="7"/>
  <c r="AN11" i="7"/>
  <c r="AQ18" i="7"/>
  <c r="AQ10" i="7"/>
  <c r="AR22" i="7"/>
  <c r="AS13" i="7"/>
  <c r="AN20" i="7"/>
  <c r="AM22" i="7"/>
  <c r="AR19" i="7"/>
  <c r="AM11" i="7"/>
  <c r="AS23" i="7"/>
  <c r="AM6" i="7"/>
  <c r="AO15" i="7"/>
  <c r="AR12" i="7"/>
  <c r="AQ22" i="7"/>
  <c r="AS19" i="7"/>
  <c r="AN14" i="7"/>
  <c r="AN12" i="7"/>
  <c r="AN18" i="7"/>
  <c r="AQ19" i="7"/>
  <c r="AQ6" i="7"/>
  <c r="AS15" i="7"/>
  <c r="AS11" i="7"/>
  <c r="AQ21" i="7"/>
  <c r="AO11" i="7"/>
  <c r="AN15" i="7"/>
  <c r="AO20" i="7"/>
  <c r="AS6" i="7"/>
  <c r="AS22" i="7"/>
  <c r="AQ12" i="7"/>
  <c r="AO21" i="7"/>
  <c r="AM23" i="7"/>
  <c r="AS20" i="7"/>
  <c r="AR18" i="7"/>
  <c r="AM16" i="7"/>
  <c r="AM14" i="7"/>
  <c r="AQ23" i="7"/>
  <c r="AO14" i="7"/>
  <c r="AN19" i="7"/>
  <c r="AO18" i="7"/>
  <c r="AS8" i="7"/>
  <c r="AN16" i="7"/>
  <c r="AM20" i="7"/>
  <c r="AR23" i="7"/>
  <c r="AQ13" i="7"/>
  <c r="AQ15" i="7"/>
  <c r="AM8" i="7"/>
  <c r="AQ20" i="7"/>
  <c r="AN10" i="7"/>
  <c r="AM17" i="7"/>
  <c r="AR16" i="7"/>
  <c r="AR17" i="7"/>
  <c r="AM10" i="7"/>
  <c r="AO13" i="7"/>
  <c r="AN13" i="7"/>
  <c r="AO23" i="7"/>
  <c r="AO6" i="7"/>
  <c r="AM21" i="7"/>
  <c r="AN21" i="7"/>
  <c r="BF27" i="3"/>
  <c r="BF29" i="3"/>
  <c r="X11" i="3"/>
  <c r="X13" i="3"/>
  <c r="X15" i="3"/>
  <c r="X18" i="3"/>
  <c r="X22" i="3"/>
  <c r="X16" i="3"/>
  <c r="X20" i="3"/>
  <c r="X19" i="3"/>
  <c r="X17" i="3"/>
  <c r="X21" i="3"/>
  <c r="X7" i="3"/>
  <c r="X9" i="3"/>
  <c r="X8" i="3"/>
  <c r="X10" i="3"/>
  <c r="X14" i="3"/>
  <c r="X12" i="3"/>
  <c r="X23" i="3"/>
  <c r="X6" i="3"/>
  <c r="AA230" i="5" l="1"/>
  <c r="AE230" i="5" s="1"/>
  <c r="AB44" i="8"/>
  <c r="N20" i="4"/>
  <c r="M20" i="4" s="1"/>
  <c r="N21" i="4"/>
  <c r="M21" i="4" s="1"/>
  <c r="N15" i="4"/>
  <c r="M15" i="4" s="1"/>
  <c r="N19" i="4"/>
  <c r="M19" i="4" s="1"/>
  <c r="AA233" i="5"/>
  <c r="AE233" i="5" s="1"/>
  <c r="AB47" i="8"/>
  <c r="AA225" i="5"/>
  <c r="AE225" i="5" s="1"/>
  <c r="AB37" i="8"/>
  <c r="AA224" i="5"/>
  <c r="AE224" i="5" s="1"/>
  <c r="R242" i="5" s="1"/>
  <c r="AB36" i="8"/>
  <c r="AA236" i="5"/>
  <c r="AE236" i="5" s="1"/>
  <c r="R241" i="5" s="1"/>
  <c r="AB48" i="8"/>
  <c r="AA226" i="5"/>
  <c r="AE226" i="5" s="1"/>
  <c r="AB38" i="8"/>
  <c r="AA228" i="5"/>
  <c r="AE228" i="5" s="1"/>
  <c r="R245" i="5" s="1"/>
  <c r="AB40" i="8"/>
  <c r="AA237" i="5"/>
  <c r="AE237" i="5" s="1"/>
  <c r="R240" i="5" s="1"/>
  <c r="AB49" i="8"/>
  <c r="AA229" i="5"/>
  <c r="AE229" i="5" s="1"/>
  <c r="R244" i="5" s="1"/>
  <c r="AB41" i="8"/>
  <c r="AA227" i="5"/>
  <c r="AE227" i="5" s="1"/>
  <c r="R246" i="5" s="1"/>
  <c r="AB39" i="8"/>
  <c r="F10" i="10"/>
  <c r="AW28" i="7"/>
  <c r="AP17" i="7"/>
  <c r="AU17" i="7" s="1"/>
  <c r="AT7" i="7"/>
  <c r="AP7" i="7"/>
  <c r="AU7" i="7" s="1"/>
  <c r="AX26" i="7"/>
  <c r="T19" i="3"/>
  <c r="Y20" i="3"/>
  <c r="Z20" i="3" s="1"/>
  <c r="T20" i="3"/>
  <c r="Y11" i="3"/>
  <c r="Z11" i="3" s="1"/>
  <c r="T11" i="3"/>
  <c r="Y21" i="3"/>
  <c r="Z21" i="3" s="1"/>
  <c r="T21" i="3"/>
  <c r="Y6" i="3"/>
  <c r="Z6" i="3" s="1"/>
  <c r="T6" i="3"/>
  <c r="T22" i="3"/>
  <c r="Y14" i="3"/>
  <c r="Z14" i="3" s="1"/>
  <c r="T14" i="3"/>
  <c r="T13" i="3"/>
  <c r="Y17" i="3"/>
  <c r="Z17" i="3" s="1"/>
  <c r="T17" i="3"/>
  <c r="Y7" i="3"/>
  <c r="Z7" i="3" s="1"/>
  <c r="T7" i="3"/>
  <c r="Y15" i="3"/>
  <c r="Z15" i="3" s="1"/>
  <c r="T15" i="3"/>
  <c r="Y8" i="3"/>
  <c r="Z8" i="3" s="1"/>
  <c r="T8" i="3"/>
  <c r="Y12" i="3"/>
  <c r="Z12" i="3" s="1"/>
  <c r="T12" i="3"/>
  <c r="Y9" i="3"/>
  <c r="Z9" i="3" s="1"/>
  <c r="T9" i="3"/>
  <c r="Y16" i="3"/>
  <c r="Z16" i="3" s="1"/>
  <c r="T16" i="3"/>
  <c r="T10" i="3"/>
  <c r="AP8" i="7"/>
  <c r="AU8" i="7" s="1"/>
  <c r="AT8" i="7"/>
  <c r="AP15" i="7"/>
  <c r="AU15" i="7" s="1"/>
  <c r="AT19" i="7"/>
  <c r="AP9" i="7"/>
  <c r="AT21" i="7"/>
  <c r="AP21" i="7"/>
  <c r="AT12" i="7"/>
  <c r="AT15" i="7"/>
  <c r="AP23" i="7"/>
  <c r="AU23" i="7" s="1"/>
  <c r="AT18" i="7"/>
  <c r="AP6" i="7"/>
  <c r="AU6" i="7" s="1"/>
  <c r="AP14" i="7"/>
  <c r="AU14" i="7" s="1"/>
  <c r="AP20" i="7"/>
  <c r="AU20" i="7" s="1"/>
  <c r="AT13" i="7"/>
  <c r="AT14" i="7"/>
  <c r="AP16" i="7"/>
  <c r="AU16" i="7" s="1"/>
  <c r="AT17" i="7"/>
  <c r="AT23" i="7"/>
  <c r="AP18" i="7"/>
  <c r="AT22" i="7"/>
  <c r="AP22" i="7"/>
  <c r="AT11" i="7"/>
  <c r="AP13" i="7"/>
  <c r="AU13" i="7" s="1"/>
  <c r="AT16" i="7"/>
  <c r="AP19" i="7"/>
  <c r="AU19" i="7" s="1"/>
  <c r="AP12" i="7"/>
  <c r="AP11" i="7"/>
  <c r="AT20" i="7"/>
  <c r="AP10" i="7"/>
  <c r="AU10" i="7" s="1"/>
  <c r="AT10" i="7"/>
  <c r="AT9" i="7"/>
  <c r="AT6" i="7"/>
  <c r="AW27" i="7"/>
  <c r="AX28" i="7"/>
  <c r="T23" i="3"/>
  <c r="T18" i="3"/>
  <c r="R247" i="5" l="1"/>
  <c r="U241" i="5" s="1"/>
  <c r="W241" i="5" s="1"/>
  <c r="P251" i="5" s="1"/>
  <c r="AM35" i="8" s="1"/>
  <c r="AG27" i="8"/>
  <c r="AD25" i="8"/>
  <c r="AE24" i="8"/>
  <c r="AG29" i="8"/>
  <c r="AH25" i="8"/>
  <c r="AG24" i="8"/>
  <c r="AC29" i="8"/>
  <c r="AE26" i="8"/>
  <c r="AI25" i="8"/>
  <c r="AH24" i="8"/>
  <c r="AI29" i="8"/>
  <c r="AH29" i="8"/>
  <c r="AC28" i="8"/>
  <c r="AG26" i="8"/>
  <c r="AE29" i="8"/>
  <c r="AE28" i="8"/>
  <c r="AC27" i="8"/>
  <c r="AE25" i="8"/>
  <c r="AI27" i="8"/>
  <c r="AC24" i="8"/>
  <c r="AD27" i="8"/>
  <c r="AH28" i="8"/>
  <c r="AD29" i="8"/>
  <c r="AI28" i="8"/>
  <c r="AC25" i="8"/>
  <c r="AD28" i="8"/>
  <c r="AH27" i="8"/>
  <c r="AD24" i="8"/>
  <c r="AE27" i="8"/>
  <c r="AC26" i="8"/>
  <c r="AI26" i="8"/>
  <c r="AG25" i="8"/>
  <c r="AD26" i="8"/>
  <c r="AI24" i="8"/>
  <c r="AG28" i="8"/>
  <c r="AH26" i="8"/>
  <c r="F11" i="10"/>
  <c r="F9" i="10"/>
  <c r="F12" i="10"/>
  <c r="AX29" i="7"/>
  <c r="AW29" i="7"/>
  <c r="BB19" i="7" s="1"/>
  <c r="AX27" i="7"/>
  <c r="Y13" i="3"/>
  <c r="Z13" i="3" s="1"/>
  <c r="Y22" i="3"/>
  <c r="Z22" i="3" s="1"/>
  <c r="Y19" i="3"/>
  <c r="Z19" i="3" s="1"/>
  <c r="Y10" i="3"/>
  <c r="Z10" i="3" s="1"/>
  <c r="AU11" i="7"/>
  <c r="AU22" i="7"/>
  <c r="AU9" i="7"/>
  <c r="AU18" i="7"/>
  <c r="AU12" i="7"/>
  <c r="AU21" i="7"/>
  <c r="AZ18" i="7"/>
  <c r="Y18" i="3"/>
  <c r="Y23" i="3"/>
  <c r="U245" i="5" l="1"/>
  <c r="W245" i="5" s="1"/>
  <c r="P255" i="5" s="1"/>
  <c r="AM39" i="8" s="1"/>
  <c r="U240" i="5"/>
  <c r="W240" i="5" s="1"/>
  <c r="P250" i="5" s="1"/>
  <c r="U242" i="5"/>
  <c r="W242" i="5" s="1"/>
  <c r="P252" i="5" s="1"/>
  <c r="AM36" i="8" s="1"/>
  <c r="U243" i="5"/>
  <c r="W243" i="5" s="1"/>
  <c r="P253" i="5" s="1"/>
  <c r="AM37" i="8" s="1"/>
  <c r="U246" i="5"/>
  <c r="W246" i="5" s="1"/>
  <c r="Q256" i="5" s="1"/>
  <c r="U247" i="5"/>
  <c r="W247" i="5" s="1"/>
  <c r="AB257" i="5" s="1"/>
  <c r="U244" i="5"/>
  <c r="W244" i="5" s="1"/>
  <c r="P254" i="5" s="1"/>
  <c r="AM38" i="8" s="1"/>
  <c r="Q251" i="5"/>
  <c r="AB251" i="5"/>
  <c r="AJ26" i="8"/>
  <c r="AF24" i="8"/>
  <c r="AK24" i="8" s="1"/>
  <c r="AJ29" i="8"/>
  <c r="AF26" i="8"/>
  <c r="AK26" i="8" s="1"/>
  <c r="AF29" i="8"/>
  <c r="AK29" i="8" s="1"/>
  <c r="AJ27" i="8"/>
  <c r="AF27" i="8"/>
  <c r="AK27" i="8" s="1"/>
  <c r="AJ25" i="8"/>
  <c r="AF28" i="8"/>
  <c r="AK28" i="8" s="1"/>
  <c r="AJ28" i="8"/>
  <c r="AJ24" i="8"/>
  <c r="AF25" i="8"/>
  <c r="AK25" i="8" s="1"/>
  <c r="B225" i="5"/>
  <c r="AD19" i="8"/>
  <c r="AD20" i="8"/>
  <c r="AD9" i="8"/>
  <c r="AC13" i="8"/>
  <c r="AD13" i="8"/>
  <c r="AC16" i="8"/>
  <c r="AD8" i="8"/>
  <c r="AI8" i="8"/>
  <c r="AD23" i="8"/>
  <c r="AD21" i="8"/>
  <c r="AD14" i="8"/>
  <c r="AE18" i="8"/>
  <c r="AE13" i="8"/>
  <c r="AE21" i="8"/>
  <c r="AC14" i="8"/>
  <c r="AE14" i="8"/>
  <c r="AI20" i="8"/>
  <c r="AH23" i="8"/>
  <c r="AG19" i="8"/>
  <c r="AC7" i="8"/>
  <c r="AE8" i="8"/>
  <c r="AD16" i="8"/>
  <c r="AI23" i="8"/>
  <c r="AG11" i="8"/>
  <c r="AE20" i="8"/>
  <c r="AG12" i="8"/>
  <c r="AC20" i="8"/>
  <c r="AH14" i="8"/>
  <c r="AC12" i="8"/>
  <c r="AI6" i="8"/>
  <c r="AD18" i="8"/>
  <c r="AG21" i="8"/>
  <c r="AH7" i="8"/>
  <c r="AD7" i="8"/>
  <c r="AE17" i="8"/>
  <c r="AE10" i="8"/>
  <c r="AD10" i="8"/>
  <c r="AI15" i="8"/>
  <c r="AE12" i="8"/>
  <c r="AI13" i="8"/>
  <c r="AC22" i="8"/>
  <c r="AH13" i="8"/>
  <c r="AC19" i="8"/>
  <c r="AH21" i="8"/>
  <c r="AI9" i="8"/>
  <c r="AD6" i="8"/>
  <c r="AC8" i="8"/>
  <c r="AH10" i="8"/>
  <c r="AG20" i="8"/>
  <c r="AG10" i="8"/>
  <c r="AG8" i="8"/>
  <c r="AH6" i="8"/>
  <c r="AD15" i="8"/>
  <c r="AI12" i="8"/>
  <c r="AH22" i="8"/>
  <c r="AH12" i="8"/>
  <c r="AH11" i="8"/>
  <c r="AG23" i="8"/>
  <c r="AI7" i="8"/>
  <c r="AD11" i="8"/>
  <c r="AE11" i="8"/>
  <c r="AG6" i="8"/>
  <c r="AG13" i="8"/>
  <c r="AD12" i="8"/>
  <c r="AE7" i="8"/>
  <c r="AG17" i="8"/>
  <c r="AD17" i="8"/>
  <c r="AC17" i="8"/>
  <c r="AI19" i="8"/>
  <c r="AI11" i="8"/>
  <c r="AH20" i="8"/>
  <c r="AC9" i="8"/>
  <c r="AC18" i="8"/>
  <c r="AI22" i="8"/>
  <c r="AG14" i="8"/>
  <c r="AC6" i="8"/>
  <c r="AE22" i="8"/>
  <c r="AC21" i="8"/>
  <c r="AI14" i="8"/>
  <c r="AI17" i="8"/>
  <c r="AG7" i="8"/>
  <c r="AI10" i="8"/>
  <c r="AC11" i="8"/>
  <c r="AE6" i="8"/>
  <c r="AG9" i="8"/>
  <c r="AE19" i="8"/>
  <c r="I8" i="10"/>
  <c r="AC10" i="8"/>
  <c r="AI18" i="8"/>
  <c r="AI16" i="8"/>
  <c r="AH18" i="8"/>
  <c r="AH8" i="8"/>
  <c r="AG18" i="8"/>
  <c r="AG16" i="8"/>
  <c r="AE9" i="8"/>
  <c r="AG15" i="8"/>
  <c r="AC15" i="8"/>
  <c r="AH19" i="8"/>
  <c r="AE15" i="8"/>
  <c r="AH16" i="8"/>
  <c r="AG22" i="8"/>
  <c r="AH9" i="8"/>
  <c r="AE23" i="8"/>
  <c r="AH17" i="8"/>
  <c r="AE16" i="8"/>
  <c r="AD22" i="8"/>
  <c r="AH15" i="8"/>
  <c r="AC23" i="8"/>
  <c r="AI21" i="8"/>
  <c r="I6" i="10"/>
  <c r="I5" i="10"/>
  <c r="I7" i="10"/>
  <c r="BC20" i="7"/>
  <c r="BB20" i="7"/>
  <c r="BB18" i="7"/>
  <c r="AZ20" i="7"/>
  <c r="AZ12" i="7"/>
  <c r="AX20" i="7"/>
  <c r="BB12" i="7"/>
  <c r="AY12" i="7"/>
  <c r="BC18" i="7"/>
  <c r="BD12" i="7"/>
  <c r="BC12" i="7"/>
  <c r="AY20" i="7"/>
  <c r="BD20" i="7"/>
  <c r="BD18" i="7"/>
  <c r="AY18" i="7"/>
  <c r="AX18" i="7"/>
  <c r="AX19" i="7"/>
  <c r="AX8" i="7"/>
  <c r="AZ10" i="7"/>
  <c r="AY7" i="7"/>
  <c r="BC23" i="7"/>
  <c r="BC13" i="7"/>
  <c r="BB10" i="7"/>
  <c r="AX10" i="7"/>
  <c r="BD10" i="7"/>
  <c r="BD8" i="7"/>
  <c r="BD13" i="7"/>
  <c r="AY11" i="7"/>
  <c r="BB9" i="7"/>
  <c r="AX16" i="7"/>
  <c r="BC22" i="7"/>
  <c r="BB13" i="7"/>
  <c r="BD15" i="7"/>
  <c r="AX23" i="7"/>
  <c r="BD23" i="7"/>
  <c r="AX22" i="7"/>
  <c r="AY23" i="7"/>
  <c r="BB6" i="7"/>
  <c r="BD14" i="7"/>
  <c r="BB7" i="7"/>
  <c r="AY22" i="7"/>
  <c r="AZ21" i="7"/>
  <c r="BD16" i="7"/>
  <c r="AY21" i="7"/>
  <c r="BC16" i="7"/>
  <c r="AZ23" i="7"/>
  <c r="AZ16" i="7"/>
  <c r="AZ9" i="7"/>
  <c r="BI26" i="7"/>
  <c r="AZ19" i="7"/>
  <c r="AX14" i="7"/>
  <c r="AZ6" i="7"/>
  <c r="AY10" i="7"/>
  <c r="BC8" i="7"/>
  <c r="BB16" i="7"/>
  <c r="BB15" i="7"/>
  <c r="BC14" i="7"/>
  <c r="BC10" i="7"/>
  <c r="AZ15" i="7"/>
  <c r="BC17" i="7"/>
  <c r="BC6" i="7"/>
  <c r="AY9" i="7"/>
  <c r="BB23" i="7"/>
  <c r="AZ11" i="7"/>
  <c r="AY8" i="7"/>
  <c r="BB11" i="7"/>
  <c r="BD19" i="7"/>
  <c r="BJ26" i="7"/>
  <c r="BB14" i="7"/>
  <c r="AY15" i="7"/>
  <c r="BB8" i="7"/>
  <c r="AX6" i="7"/>
  <c r="AY14" i="7"/>
  <c r="BD7" i="7"/>
  <c r="BB22" i="7"/>
  <c r="AX21" i="7"/>
  <c r="AZ17" i="7"/>
  <c r="BC11" i="7"/>
  <c r="AY17" i="7"/>
  <c r="BC19" i="7"/>
  <c r="BD9" i="7"/>
  <c r="BC9" i="7"/>
  <c r="AZ14" i="7"/>
  <c r="AZ22" i="7"/>
  <c r="BD21" i="7"/>
  <c r="AZ8" i="7"/>
  <c r="AX11" i="7"/>
  <c r="AY6" i="7"/>
  <c r="BD6" i="7"/>
  <c r="AZ13" i="7"/>
  <c r="BC21" i="7"/>
  <c r="AX15" i="7"/>
  <c r="BD11" i="7"/>
  <c r="BC15" i="7"/>
  <c r="AY16" i="7"/>
  <c r="BA16" i="7" s="1"/>
  <c r="BD22" i="7"/>
  <c r="AX7" i="7"/>
  <c r="AY13" i="7"/>
  <c r="BC7" i="7"/>
  <c r="BB21" i="7"/>
  <c r="BD17" i="7"/>
  <c r="BB17" i="7"/>
  <c r="AZ7" i="7"/>
  <c r="AX13" i="7"/>
  <c r="AY19" i="7"/>
  <c r="AX12" i="7"/>
  <c r="AX17" i="7"/>
  <c r="AX9" i="7"/>
  <c r="AM27" i="3"/>
  <c r="AM34" i="3"/>
  <c r="AL33" i="3"/>
  <c r="AM30" i="3"/>
  <c r="AL32" i="3"/>
  <c r="BJ27" i="7"/>
  <c r="Z23" i="3"/>
  <c r="Z18" i="3"/>
  <c r="Q252" i="5" l="1"/>
  <c r="AN36" i="8" s="1"/>
  <c r="AB255" i="5"/>
  <c r="M225" i="5"/>
  <c r="AB250" i="5"/>
  <c r="AB253" i="5"/>
  <c r="Q255" i="5"/>
  <c r="AN39" i="8" s="1"/>
  <c r="I222" i="5"/>
  <c r="AB252" i="5"/>
  <c r="P256" i="5"/>
  <c r="AM40" i="8" s="1"/>
  <c r="AB256" i="5"/>
  <c r="Q250" i="5"/>
  <c r="AN34" i="8" s="1"/>
  <c r="Q257" i="5"/>
  <c r="AN41" i="8" s="1"/>
  <c r="Q253" i="5"/>
  <c r="AN37" i="8" s="1"/>
  <c r="P257" i="5"/>
  <c r="AM41" i="8" s="1"/>
  <c r="M222" i="5"/>
  <c r="P263" i="5" s="1"/>
  <c r="Q254" i="5"/>
  <c r="AN38" i="8" s="1"/>
  <c r="AB254" i="5"/>
  <c r="AA254" i="5"/>
  <c r="F224" i="5"/>
  <c r="Q262" i="5" s="1"/>
  <c r="AN40" i="8"/>
  <c r="I224" i="5"/>
  <c r="M221" i="5"/>
  <c r="B221" i="5"/>
  <c r="B224" i="5"/>
  <c r="AN35" i="8"/>
  <c r="I221" i="5"/>
  <c r="B222" i="5"/>
  <c r="AA250" i="5"/>
  <c r="F221" i="5"/>
  <c r="Q261" i="5" s="1"/>
  <c r="BA18" i="7"/>
  <c r="BF18" i="7" s="1"/>
  <c r="AJ8" i="8"/>
  <c r="BE20" i="7"/>
  <c r="I225" i="5"/>
  <c r="AA255" i="5"/>
  <c r="AM34" i="8"/>
  <c r="AA251" i="5"/>
  <c r="AD251" i="5" s="1"/>
  <c r="AA252" i="5"/>
  <c r="AA253" i="5"/>
  <c r="BE8" i="7"/>
  <c r="AJ17" i="8"/>
  <c r="AJ21" i="8"/>
  <c r="AF20" i="8"/>
  <c r="AK20" i="8" s="1"/>
  <c r="AF11" i="8"/>
  <c r="AK11" i="8" s="1"/>
  <c r="AF18" i="8"/>
  <c r="AK18" i="8" s="1"/>
  <c r="AJ14" i="8"/>
  <c r="AF14" i="8"/>
  <c r="AK14" i="8" s="1"/>
  <c r="AJ9" i="8"/>
  <c r="AJ19" i="8"/>
  <c r="AF19" i="8"/>
  <c r="AK19" i="8" s="1"/>
  <c r="AJ10" i="8"/>
  <c r="AJ11" i="8"/>
  <c r="AJ12" i="8"/>
  <c r="AF10" i="8"/>
  <c r="AK10" i="8" s="1"/>
  <c r="AJ13" i="8"/>
  <c r="AF7" i="8"/>
  <c r="AK7" i="8" s="1"/>
  <c r="AJ6" i="8"/>
  <c r="AF12" i="8"/>
  <c r="AK12" i="8" s="1"/>
  <c r="AJ23" i="8"/>
  <c r="AF21" i="8"/>
  <c r="AK21" i="8" s="1"/>
  <c r="AJ15" i="8"/>
  <c r="AJ20" i="8"/>
  <c r="AF13" i="8"/>
  <c r="AK13" i="8" s="1"/>
  <c r="AJ7" i="8"/>
  <c r="AF8" i="8"/>
  <c r="AK8" i="8" s="1"/>
  <c r="AF23" i="8"/>
  <c r="AK23" i="8" s="1"/>
  <c r="AF9" i="8"/>
  <c r="AK9" i="8" s="1"/>
  <c r="AF17" i="8"/>
  <c r="AK17" i="8" s="1"/>
  <c r="AJ22" i="8"/>
  <c r="AF6" i="8"/>
  <c r="AK6" i="8" s="1"/>
  <c r="AF22" i="8"/>
  <c r="AK22" i="8" s="1"/>
  <c r="AF16" i="8"/>
  <c r="AK16" i="8" s="1"/>
  <c r="AJ16" i="8"/>
  <c r="AF15" i="8"/>
  <c r="AK15" i="8" s="1"/>
  <c r="AJ18" i="8"/>
  <c r="BA20" i="7"/>
  <c r="BF20" i="7" s="1"/>
  <c r="BE12" i="7"/>
  <c r="BA12" i="7"/>
  <c r="BF12" i="7" s="1"/>
  <c r="BE18" i="7"/>
  <c r="BE15" i="7"/>
  <c r="BE13" i="7"/>
  <c r="BE9" i="7"/>
  <c r="BA14" i="7"/>
  <c r="BF14" i="7" s="1"/>
  <c r="BE14" i="7"/>
  <c r="BA10" i="7"/>
  <c r="BF10" i="7" s="1"/>
  <c r="BE16" i="7"/>
  <c r="BA21" i="7"/>
  <c r="BF21" i="7" s="1"/>
  <c r="BA6" i="7"/>
  <c r="BF6" i="7" s="1"/>
  <c r="BA23" i="7"/>
  <c r="BF23" i="7" s="1"/>
  <c r="BE21" i="7"/>
  <c r="BA9" i="7"/>
  <c r="BF9" i="7" s="1"/>
  <c r="BA11" i="7"/>
  <c r="BF11" i="7" s="1"/>
  <c r="BA7" i="7"/>
  <c r="BF7" i="7" s="1"/>
  <c r="BE19" i="7"/>
  <c r="BE23" i="7"/>
  <c r="BA13" i="7"/>
  <c r="BF13" i="7" s="1"/>
  <c r="BE10" i="7"/>
  <c r="BE6" i="7"/>
  <c r="BA22" i="7"/>
  <c r="BF22" i="7" s="1"/>
  <c r="BE22" i="7"/>
  <c r="BE17" i="7"/>
  <c r="BA17" i="7"/>
  <c r="BF17" i="7" s="1"/>
  <c r="BA8" i="7"/>
  <c r="BF8" i="7" s="1"/>
  <c r="BE11" i="7"/>
  <c r="BE7" i="7"/>
  <c r="BA15" i="7"/>
  <c r="BF15" i="7" s="1"/>
  <c r="BA19" i="7"/>
  <c r="BF19" i="7" s="1"/>
  <c r="AL29" i="3"/>
  <c r="AM33" i="3"/>
  <c r="AL34" i="3"/>
  <c r="AM32" i="3"/>
  <c r="AL27" i="3"/>
  <c r="AL30" i="3"/>
  <c r="BI27" i="7"/>
  <c r="BN8" i="7" s="1"/>
  <c r="CD8" i="7" s="1"/>
  <c r="BF16" i="7"/>
  <c r="AL28" i="3"/>
  <c r="AM29" i="3"/>
  <c r="AM28" i="3"/>
  <c r="M224" i="5" l="1"/>
  <c r="Q264" i="5" s="1"/>
  <c r="AD255" i="5"/>
  <c r="AD250" i="5"/>
  <c r="AD253" i="5"/>
  <c r="AA257" i="5"/>
  <c r="AD257" i="5" s="1"/>
  <c r="R261" i="5" s="1"/>
  <c r="AD252" i="5"/>
  <c r="F225" i="5"/>
  <c r="P262" i="5" s="1"/>
  <c r="AA256" i="5"/>
  <c r="AD256" i="5" s="1"/>
  <c r="R262" i="5" s="1"/>
  <c r="AN6" i="8"/>
  <c r="F222" i="5"/>
  <c r="P261" i="5" s="1"/>
  <c r="AD254" i="5"/>
  <c r="R264" i="5" s="1"/>
  <c r="Q263" i="5"/>
  <c r="P264" i="5"/>
  <c r="R263" i="5"/>
  <c r="AT16" i="8"/>
  <c r="AT29" i="8"/>
  <c r="AR20" i="8"/>
  <c r="AR8" i="8"/>
  <c r="AR10" i="8"/>
  <c r="AT13" i="8"/>
  <c r="AT14" i="8"/>
  <c r="AO12" i="8"/>
  <c r="AN7" i="8"/>
  <c r="AN21" i="8"/>
  <c r="AN20" i="8"/>
  <c r="AT11" i="8"/>
  <c r="AS20" i="8"/>
  <c r="AR22" i="8"/>
  <c r="AP22" i="8"/>
  <c r="AT17" i="8"/>
  <c r="AP21" i="8"/>
  <c r="AR21" i="8"/>
  <c r="AT7" i="8"/>
  <c r="AP8" i="8"/>
  <c r="AT19" i="8"/>
  <c r="AS17" i="8"/>
  <c r="AS7" i="8"/>
  <c r="AN14" i="8"/>
  <c r="AO23" i="8"/>
  <c r="AO22" i="8"/>
  <c r="AS8" i="8"/>
  <c r="AO7" i="8"/>
  <c r="AP9" i="8"/>
  <c r="AR7" i="8"/>
  <c r="AN15" i="8"/>
  <c r="AP12" i="8"/>
  <c r="AS6" i="8"/>
  <c r="AS21" i="8"/>
  <c r="AO17" i="8"/>
  <c r="AT10" i="8"/>
  <c r="AO14" i="8"/>
  <c r="AO13" i="8"/>
  <c r="AN10" i="8"/>
  <c r="AT24" i="8"/>
  <c r="AS26" i="8"/>
  <c r="AP26" i="8"/>
  <c r="AR29" i="8"/>
  <c r="AN26" i="8"/>
  <c r="AT25" i="8"/>
  <c r="AS27" i="8"/>
  <c r="AN24" i="8"/>
  <c r="AP27" i="8"/>
  <c r="AN25" i="8"/>
  <c r="AO27" i="8"/>
  <c r="AR28" i="8"/>
  <c r="AP29" i="8"/>
  <c r="AT27" i="8"/>
  <c r="AO26" i="8"/>
  <c r="AP28" i="8"/>
  <c r="AS24" i="8"/>
  <c r="AN28" i="8"/>
  <c r="AO28" i="8"/>
  <c r="AT28" i="8"/>
  <c r="AR24" i="8"/>
  <c r="AO24" i="8"/>
  <c r="AP24" i="8"/>
  <c r="AT26" i="8"/>
  <c r="AO29" i="8"/>
  <c r="AR25" i="8"/>
  <c r="AS28" i="8"/>
  <c r="AS25" i="8"/>
  <c r="AN29" i="8"/>
  <c r="AR27" i="8"/>
  <c r="AS29" i="8"/>
  <c r="AO25" i="8"/>
  <c r="AP25" i="8"/>
  <c r="AR26" i="8"/>
  <c r="AN27" i="8"/>
  <c r="AS10" i="8"/>
  <c r="AS9" i="8"/>
  <c r="AR14" i="8"/>
  <c r="AR9" i="8"/>
  <c r="AN9" i="8"/>
  <c r="AS15" i="8"/>
  <c r="AR17" i="8"/>
  <c r="AR6" i="8"/>
  <c r="AO15" i="8"/>
  <c r="AR15" i="8"/>
  <c r="AO18" i="8"/>
  <c r="AT6" i="8"/>
  <c r="AP17" i="8"/>
  <c r="AP14" i="8"/>
  <c r="AT20" i="8"/>
  <c r="AO21" i="8"/>
  <c r="AO9" i="8"/>
  <c r="AO20" i="8"/>
  <c r="AT8" i="8"/>
  <c r="AS22" i="8"/>
  <c r="AN22" i="8"/>
  <c r="AT21" i="8"/>
  <c r="AT22" i="8"/>
  <c r="AO19" i="8"/>
  <c r="AS12" i="8"/>
  <c r="AT12" i="8"/>
  <c r="AR16" i="8"/>
  <c r="AR18" i="8"/>
  <c r="AR23" i="8"/>
  <c r="AR11" i="8"/>
  <c r="AP23" i="8"/>
  <c r="AS14" i="8"/>
  <c r="AN13" i="8"/>
  <c r="AS13" i="8"/>
  <c r="AP13" i="8"/>
  <c r="AP20" i="8"/>
  <c r="AS11" i="8"/>
  <c r="AP11" i="8"/>
  <c r="AP18" i="8"/>
  <c r="AT9" i="8"/>
  <c r="AO10" i="8"/>
  <c r="AP10" i="8"/>
  <c r="AP15" i="8"/>
  <c r="AP7" i="8"/>
  <c r="AN23" i="8"/>
  <c r="AT23" i="8"/>
  <c r="AT15" i="8"/>
  <c r="AO11" i="8"/>
  <c r="AN11" i="8"/>
  <c r="AN19" i="8"/>
  <c r="AR19" i="8"/>
  <c r="AN12" i="8"/>
  <c r="AN16" i="8"/>
  <c r="AO16" i="8"/>
  <c r="AT18" i="8"/>
  <c r="AO8" i="8"/>
  <c r="AO6" i="8"/>
  <c r="AP6" i="8"/>
  <c r="AN17" i="8"/>
  <c r="AR13" i="8"/>
  <c r="AS23" i="8"/>
  <c r="AN8" i="8"/>
  <c r="AS18" i="8"/>
  <c r="AN18" i="8"/>
  <c r="AP19" i="8"/>
  <c r="AS19" i="8"/>
  <c r="AR12" i="8"/>
  <c r="AS16" i="8"/>
  <c r="AP16" i="8"/>
  <c r="BL7" i="7"/>
  <c r="CB7" i="7" s="1"/>
  <c r="BP17" i="7"/>
  <c r="CF17" i="7" s="1"/>
  <c r="BL17" i="7"/>
  <c r="CB17" i="7" s="1"/>
  <c r="BO17" i="7"/>
  <c r="CE17" i="7" s="1"/>
  <c r="BJ17" i="7"/>
  <c r="BL16" i="7"/>
  <c r="CB16" i="7" s="1"/>
  <c r="BJ16" i="7"/>
  <c r="BJ18" i="7"/>
  <c r="BN12" i="7"/>
  <c r="CD12" i="7" s="1"/>
  <c r="BK19" i="7"/>
  <c r="CA19" i="7" s="1"/>
  <c r="BO14" i="7"/>
  <c r="CE14" i="7" s="1"/>
  <c r="BK13" i="7"/>
  <c r="CA13" i="7" s="1"/>
  <c r="BK8" i="7"/>
  <c r="CA8" i="7" s="1"/>
  <c r="BP16" i="7"/>
  <c r="CF16" i="7" s="1"/>
  <c r="BJ19" i="7"/>
  <c r="BN20" i="7"/>
  <c r="CD20" i="7" s="1"/>
  <c r="BK6" i="7"/>
  <c r="CA6" i="7" s="1"/>
  <c r="BK23" i="7"/>
  <c r="CA23" i="7" s="1"/>
  <c r="BL23" i="7"/>
  <c r="CB23" i="7" s="1"/>
  <c r="BN16" i="7"/>
  <c r="CD16" i="7" s="1"/>
  <c r="BN21" i="7"/>
  <c r="CD21" i="7" s="1"/>
  <c r="BO6" i="7"/>
  <c r="CE6" i="7" s="1"/>
  <c r="BL20" i="7"/>
  <c r="CB20" i="7" s="1"/>
  <c r="BL9" i="7"/>
  <c r="CB9" i="7" s="1"/>
  <c r="BP14" i="7"/>
  <c r="CF14" i="7" s="1"/>
  <c r="BJ13" i="7"/>
  <c r="BN7" i="7"/>
  <c r="CD7" i="7" s="1"/>
  <c r="BP22" i="7"/>
  <c r="CF22" i="7" s="1"/>
  <c r="BP11" i="7"/>
  <c r="CF11" i="7" s="1"/>
  <c r="BK7" i="7"/>
  <c r="BN23" i="7"/>
  <c r="CD23" i="7" s="1"/>
  <c r="BN9" i="7"/>
  <c r="CD9" i="7" s="1"/>
  <c r="BP13" i="7"/>
  <c r="CF13" i="7" s="1"/>
  <c r="BN19" i="7"/>
  <c r="CD19" i="7" s="1"/>
  <c r="BL11" i="7"/>
  <c r="CB11" i="7" s="1"/>
  <c r="BJ12" i="7"/>
  <c r="BN6" i="7"/>
  <c r="CD6" i="7" s="1"/>
  <c r="BO23" i="7"/>
  <c r="CE23" i="7" s="1"/>
  <c r="BP12" i="7"/>
  <c r="CF12" i="7" s="1"/>
  <c r="BK20" i="7"/>
  <c r="CA20" i="7" s="1"/>
  <c r="BJ8" i="7"/>
  <c r="BL12" i="7"/>
  <c r="CB12" i="7" s="1"/>
  <c r="BP20" i="7"/>
  <c r="CF20" i="7" s="1"/>
  <c r="BN15" i="7"/>
  <c r="CD15" i="7" s="1"/>
  <c r="BJ7" i="7"/>
  <c r="BL13" i="7"/>
  <c r="CB13" i="7" s="1"/>
  <c r="BJ14" i="7"/>
  <c r="BL10" i="7"/>
  <c r="CB10" i="7" s="1"/>
  <c r="BJ11" i="7"/>
  <c r="BO22" i="7"/>
  <c r="BO20" i="7"/>
  <c r="CE20" i="7" s="1"/>
  <c r="BK18" i="7"/>
  <c r="CA18" i="7" s="1"/>
  <c r="BJ6" i="7"/>
  <c r="BP15" i="7"/>
  <c r="CF15" i="7" s="1"/>
  <c r="BJ10" i="7"/>
  <c r="BK9" i="7"/>
  <c r="CA9" i="7" s="1"/>
  <c r="BO8" i="7"/>
  <c r="CE8" i="7" s="1"/>
  <c r="BO19" i="7"/>
  <c r="CE19" i="7" s="1"/>
  <c r="BP21" i="7"/>
  <c r="CF21" i="7" s="1"/>
  <c r="BL14" i="7"/>
  <c r="CB14" i="7" s="1"/>
  <c r="BK11" i="7"/>
  <c r="CA11" i="7" s="1"/>
  <c r="BO12" i="7"/>
  <c r="CE12" i="7" s="1"/>
  <c r="BK15" i="7"/>
  <c r="BO13" i="7"/>
  <c r="CE13" i="7" s="1"/>
  <c r="BK14" i="7"/>
  <c r="CA14" i="7" s="1"/>
  <c r="BL8" i="7"/>
  <c r="CB8" i="7" s="1"/>
  <c r="BO15" i="7"/>
  <c r="CE15" i="7" s="1"/>
  <c r="BN13" i="7"/>
  <c r="CD13" i="7" s="1"/>
  <c r="BO10" i="7"/>
  <c r="BP19" i="7"/>
  <c r="CF19" i="7" s="1"/>
  <c r="BJ20" i="7"/>
  <c r="BK10" i="7"/>
  <c r="CA10" i="7" s="1"/>
  <c r="BL22" i="7"/>
  <c r="CB22" i="7" s="1"/>
  <c r="BP6" i="7"/>
  <c r="CF6" i="7" s="1"/>
  <c r="BO11" i="7"/>
  <c r="CE11" i="7" s="1"/>
  <c r="BN10" i="7"/>
  <c r="CD10" i="7" s="1"/>
  <c r="BK21" i="7"/>
  <c r="CA21" i="7" s="1"/>
  <c r="BJ15" i="7"/>
  <c r="BL21" i="7"/>
  <c r="CB21" i="7" s="1"/>
  <c r="BO9" i="7"/>
  <c r="CE9" i="7" s="1"/>
  <c r="BJ23" i="7"/>
  <c r="BL15" i="7"/>
  <c r="CB15" i="7" s="1"/>
  <c r="BK22" i="7"/>
  <c r="CA22" i="7" s="1"/>
  <c r="BO16" i="7"/>
  <c r="BP9" i="7"/>
  <c r="CF9" i="7" s="1"/>
  <c r="BP10" i="7"/>
  <c r="CF10" i="7" s="1"/>
  <c r="BP8" i="7"/>
  <c r="CF8" i="7" s="1"/>
  <c r="BK12" i="7"/>
  <c r="CA12" i="7" s="1"/>
  <c r="BO21" i="7"/>
  <c r="BJ9" i="7"/>
  <c r="BJ21" i="7"/>
  <c r="BP7" i="7"/>
  <c r="CF7" i="7" s="1"/>
  <c r="BJ22" i="7"/>
  <c r="BN22" i="7"/>
  <c r="CD22" i="7" s="1"/>
  <c r="BN11" i="7"/>
  <c r="CD11" i="7" s="1"/>
  <c r="BP23" i="7"/>
  <c r="CF23" i="7" s="1"/>
  <c r="BN17" i="7"/>
  <c r="CD17" i="7" s="1"/>
  <c r="BL19" i="7"/>
  <c r="CB19" i="7" s="1"/>
  <c r="BL6" i="7"/>
  <c r="CB6" i="7" s="1"/>
  <c r="BL18" i="7"/>
  <c r="CB18" i="7" s="1"/>
  <c r="BN14" i="7"/>
  <c r="CD14" i="7" s="1"/>
  <c r="BN18" i="7"/>
  <c r="BK16" i="7"/>
  <c r="CA16" i="7" s="1"/>
  <c r="BO18" i="7"/>
  <c r="CE18" i="7" s="1"/>
  <c r="BP18" i="7"/>
  <c r="CF18" i="7" s="1"/>
  <c r="BO7" i="7"/>
  <c r="BK17" i="7"/>
  <c r="CA17" i="7" s="1"/>
  <c r="AL31" i="3"/>
  <c r="AS13" i="3" s="1"/>
  <c r="AM31" i="3"/>
  <c r="AQ14" i="8" l="1"/>
  <c r="AV14" i="8" s="1"/>
  <c r="U262" i="5"/>
  <c r="W262" i="5" s="1"/>
  <c r="Q268" i="5" s="1"/>
  <c r="U261" i="5"/>
  <c r="W261" i="5" s="1"/>
  <c r="Q267" i="5" s="1"/>
  <c r="B239" i="5" s="1"/>
  <c r="U263" i="5"/>
  <c r="W263" i="5" s="1"/>
  <c r="U264" i="5"/>
  <c r="W264" i="5" s="1"/>
  <c r="Q270" i="5" s="1"/>
  <c r="F239" i="5" s="1"/>
  <c r="AU19" i="8"/>
  <c r="AU7" i="8"/>
  <c r="AU11" i="8"/>
  <c r="AU14" i="8"/>
  <c r="AU16" i="8"/>
  <c r="AU17" i="8"/>
  <c r="AU18" i="8"/>
  <c r="AU10" i="8"/>
  <c r="AU13" i="8"/>
  <c r="AU8" i="8"/>
  <c r="AU21" i="8"/>
  <c r="AU23" i="8"/>
  <c r="AQ10" i="8"/>
  <c r="AU12" i="8"/>
  <c r="AQ8" i="8"/>
  <c r="AU15" i="8"/>
  <c r="AU20" i="8"/>
  <c r="AQ16" i="8"/>
  <c r="AQ17" i="8"/>
  <c r="AQ21" i="8"/>
  <c r="AQ13" i="8"/>
  <c r="AQ22" i="8"/>
  <c r="AQ19" i="8"/>
  <c r="AQ15" i="8"/>
  <c r="AQ12" i="8"/>
  <c r="AQ7" i="8"/>
  <c r="AU9" i="8"/>
  <c r="AU6" i="8"/>
  <c r="AQ23" i="8"/>
  <c r="AQ11" i="8"/>
  <c r="AQ20" i="8"/>
  <c r="AQ18" i="8"/>
  <c r="AU22" i="8"/>
  <c r="AQ6" i="8"/>
  <c r="AQ9" i="8"/>
  <c r="AQ26" i="8"/>
  <c r="AU27" i="8"/>
  <c r="AQ24" i="8"/>
  <c r="AU29" i="8"/>
  <c r="AQ28" i="8"/>
  <c r="AQ27" i="8"/>
  <c r="AQ29" i="8"/>
  <c r="AU24" i="8"/>
  <c r="AU28" i="8"/>
  <c r="AQ25" i="8"/>
  <c r="AU25" i="8"/>
  <c r="AU26" i="8"/>
  <c r="AR6" i="3"/>
  <c r="AO6" i="3"/>
  <c r="AQ18" i="3"/>
  <c r="AQ6" i="3"/>
  <c r="AN6" i="3"/>
  <c r="AM6" i="3"/>
  <c r="AM18" i="3"/>
  <c r="AR18" i="3"/>
  <c r="AS6" i="3"/>
  <c r="BQ17" i="7"/>
  <c r="CG17" i="7" s="1"/>
  <c r="AX26" i="3"/>
  <c r="AW27" i="3"/>
  <c r="AR23" i="3"/>
  <c r="AR22" i="3"/>
  <c r="AO8" i="3"/>
  <c r="AO18" i="3"/>
  <c r="AN18" i="3"/>
  <c r="AM22" i="3"/>
  <c r="AS18" i="3"/>
  <c r="AN22" i="3"/>
  <c r="AQ22" i="3"/>
  <c r="AO22" i="3"/>
  <c r="AS22" i="3"/>
  <c r="AR8" i="3"/>
  <c r="AN8" i="3"/>
  <c r="AS8" i="3"/>
  <c r="AO11" i="3"/>
  <c r="AM8" i="3"/>
  <c r="AQ8" i="3"/>
  <c r="AQ20" i="3"/>
  <c r="AS15" i="3"/>
  <c r="BM7" i="7"/>
  <c r="BR7" i="7" s="1"/>
  <c r="CH7" i="7" s="1"/>
  <c r="AO20" i="3"/>
  <c r="AN11" i="3"/>
  <c r="AX29" i="3"/>
  <c r="BQ6" i="7"/>
  <c r="CG6" i="7" s="1"/>
  <c r="AQ23" i="3"/>
  <c r="AS14" i="3"/>
  <c r="BM9" i="7"/>
  <c r="CC9" i="7" s="1"/>
  <c r="BQ21" i="7"/>
  <c r="CG21" i="7" s="1"/>
  <c r="CA7" i="7"/>
  <c r="BQ10" i="7"/>
  <c r="CG10" i="7" s="1"/>
  <c r="BQ16" i="7"/>
  <c r="CG16" i="7" s="1"/>
  <c r="BM10" i="7"/>
  <c r="BR10" i="7" s="1"/>
  <c r="CH10" i="7" s="1"/>
  <c r="BQ13" i="7"/>
  <c r="CG13" i="7" s="1"/>
  <c r="BM20" i="7"/>
  <c r="CC20" i="7" s="1"/>
  <c r="BM8" i="7"/>
  <c r="BR8" i="7" s="1"/>
  <c r="CH8" i="7" s="1"/>
  <c r="BQ11" i="7"/>
  <c r="CG11" i="7" s="1"/>
  <c r="BM12" i="7"/>
  <c r="CC12" i="7" s="1"/>
  <c r="BQ15" i="7"/>
  <c r="CG15" i="7" s="1"/>
  <c r="AM11" i="3"/>
  <c r="AQ9" i="3"/>
  <c r="AQ14" i="3"/>
  <c r="AR12" i="3"/>
  <c r="AO9" i="3"/>
  <c r="AR13" i="3"/>
  <c r="AT13" i="3" s="1"/>
  <c r="AS9" i="3"/>
  <c r="AN13" i="3"/>
  <c r="AQ17" i="3"/>
  <c r="AM12" i="3"/>
  <c r="AM13" i="3"/>
  <c r="AO17" i="3"/>
  <c r="AR21" i="3"/>
  <c r="AN20" i="3"/>
  <c r="AS10" i="3"/>
  <c r="AN21" i="3"/>
  <c r="AR7" i="3"/>
  <c r="AN14" i="3"/>
  <c r="AO12" i="3"/>
  <c r="AM21" i="3"/>
  <c r="AQ7" i="3"/>
  <c r="AO14" i="3"/>
  <c r="AQ12" i="3"/>
  <c r="AM15" i="3"/>
  <c r="AM23" i="3"/>
  <c r="AO19" i="3"/>
  <c r="AR15" i="3"/>
  <c r="AM20" i="3"/>
  <c r="AR20" i="3"/>
  <c r="AN19" i="3"/>
  <c r="AQ15" i="3"/>
  <c r="AM14" i="3"/>
  <c r="AN12" i="3"/>
  <c r="AR14" i="3"/>
  <c r="AS20" i="3"/>
  <c r="AS23" i="3"/>
  <c r="AS17" i="3"/>
  <c r="BQ14" i="7"/>
  <c r="CG14" i="7" s="1"/>
  <c r="BQ7" i="7"/>
  <c r="CG7" i="7" s="1"/>
  <c r="BM15" i="7"/>
  <c r="BR15" i="7" s="1"/>
  <c r="CH15" i="7" s="1"/>
  <c r="CE21" i="7"/>
  <c r="CE10" i="7"/>
  <c r="CE16" i="7"/>
  <c r="BQ20" i="7"/>
  <c r="CG20" i="7" s="1"/>
  <c r="BM13" i="7"/>
  <c r="CC13" i="7" s="1"/>
  <c r="BQ22" i="7"/>
  <c r="CG22" i="7" s="1"/>
  <c r="AW28" i="3"/>
  <c r="BQ12" i="7"/>
  <c r="CG12" i="7" s="1"/>
  <c r="BM23" i="7"/>
  <c r="CC23" i="7" s="1"/>
  <c r="CA15" i="7"/>
  <c r="BM21" i="7"/>
  <c r="BR21" i="7" s="1"/>
  <c r="CH21" i="7" s="1"/>
  <c r="BQ23" i="7"/>
  <c r="CG23" i="7" s="1"/>
  <c r="CE22" i="7"/>
  <c r="BQ8" i="7"/>
  <c r="CG8" i="7" s="1"/>
  <c r="BQ19" i="7"/>
  <c r="CG19" i="7" s="1"/>
  <c r="BQ9" i="7"/>
  <c r="CG9" i="7" s="1"/>
  <c r="CE7" i="7"/>
  <c r="BM22" i="7"/>
  <c r="BR22" i="7" s="1"/>
  <c r="CH22" i="7" s="1"/>
  <c r="BM11" i="7"/>
  <c r="BR11" i="7" s="1"/>
  <c r="CH11" i="7" s="1"/>
  <c r="BM18" i="7"/>
  <c r="BR18" i="7" s="1"/>
  <c r="CH18" i="7" s="1"/>
  <c r="BM6" i="7"/>
  <c r="BR6" i="7" s="1"/>
  <c r="CH6" i="7" s="1"/>
  <c r="CD18" i="7"/>
  <c r="BM14" i="7"/>
  <c r="CC14" i="7" s="1"/>
  <c r="BM16" i="7"/>
  <c r="BR16" i="7" s="1"/>
  <c r="CH16" i="7" s="1"/>
  <c r="BM19" i="7"/>
  <c r="BR19" i="7" s="1"/>
  <c r="CH19" i="7" s="1"/>
  <c r="BM17" i="7"/>
  <c r="CC17" i="7" s="1"/>
  <c r="BQ18" i="7"/>
  <c r="CG18" i="7" s="1"/>
  <c r="AM7" i="3"/>
  <c r="AN9" i="3"/>
  <c r="AO7" i="3"/>
  <c r="AO23" i="3"/>
  <c r="AQ21" i="3"/>
  <c r="AR19" i="3"/>
  <c r="AM16" i="3"/>
  <c r="AO16" i="3"/>
  <c r="AR16" i="3"/>
  <c r="AM17" i="3"/>
  <c r="AN15" i="3"/>
  <c r="AO13" i="3"/>
  <c r="AQ11" i="3"/>
  <c r="AR9" i="3"/>
  <c r="AM10" i="3"/>
  <c r="AO10" i="3"/>
  <c r="AR10" i="3"/>
  <c r="AS11" i="3"/>
  <c r="AS7" i="3"/>
  <c r="AS16" i="3"/>
  <c r="AS19" i="3"/>
  <c r="AS21" i="3"/>
  <c r="AM19" i="3"/>
  <c r="AN17" i="3"/>
  <c r="AO15" i="3"/>
  <c r="AQ13" i="3"/>
  <c r="AR11" i="3"/>
  <c r="AN10" i="3"/>
  <c r="AQ10" i="3"/>
  <c r="AM9" i="3"/>
  <c r="AN7" i="3"/>
  <c r="AN23" i="3"/>
  <c r="AO21" i="3"/>
  <c r="AQ19" i="3"/>
  <c r="AR17" i="3"/>
  <c r="AN16" i="3"/>
  <c r="AQ16" i="3"/>
  <c r="AS12" i="3"/>
  <c r="AX28" i="3"/>
  <c r="AW26" i="3"/>
  <c r="AB269" i="5" l="1"/>
  <c r="Q269" i="5"/>
  <c r="M239" i="5" s="1"/>
  <c r="AB268" i="5"/>
  <c r="I239" i="5"/>
  <c r="P270" i="5"/>
  <c r="AX36" i="8" s="1"/>
  <c r="AB270" i="5"/>
  <c r="P267" i="5"/>
  <c r="P269" i="5"/>
  <c r="M240" i="5" s="1"/>
  <c r="AB267" i="5"/>
  <c r="AY33" i="8"/>
  <c r="P268" i="5"/>
  <c r="I240" i="5" s="1"/>
  <c r="AV22" i="8"/>
  <c r="AV8" i="8"/>
  <c r="AV13" i="8"/>
  <c r="AV20" i="8"/>
  <c r="AV19" i="8"/>
  <c r="AV26" i="8"/>
  <c r="AV21" i="8"/>
  <c r="AV10" i="8"/>
  <c r="AV11" i="8"/>
  <c r="AV9" i="8"/>
  <c r="AV17" i="8"/>
  <c r="AV6" i="8"/>
  <c r="AV16" i="8"/>
  <c r="AV12" i="8"/>
  <c r="AV23" i="8"/>
  <c r="AV29" i="8"/>
  <c r="AV7" i="8"/>
  <c r="AV18" i="8"/>
  <c r="AV15" i="8"/>
  <c r="AV25" i="8"/>
  <c r="AV27" i="8"/>
  <c r="AV28" i="8"/>
  <c r="AV24" i="8"/>
  <c r="AT18" i="3"/>
  <c r="AT6" i="3"/>
  <c r="AT23" i="3"/>
  <c r="AP6" i="3"/>
  <c r="AU6" i="3" s="1"/>
  <c r="AX27" i="3"/>
  <c r="AT22" i="3"/>
  <c r="AP18" i="3"/>
  <c r="AU18" i="3" s="1"/>
  <c r="AT8" i="3"/>
  <c r="AP22" i="3"/>
  <c r="AU22" i="3" s="1"/>
  <c r="AP8" i="3"/>
  <c r="AU8" i="3" s="1"/>
  <c r="AW29" i="3"/>
  <c r="AZ17" i="3" s="1"/>
  <c r="AT15" i="3"/>
  <c r="CC7" i="7"/>
  <c r="BR9" i="7"/>
  <c r="CH9" i="7" s="1"/>
  <c r="CJ9" i="7" s="1"/>
  <c r="BR23" i="7"/>
  <c r="CH23" i="7" s="1"/>
  <c r="AT17" i="3"/>
  <c r="AT7" i="3"/>
  <c r="AT10" i="3"/>
  <c r="AP11" i="3"/>
  <c r="AU11" i="3" s="1"/>
  <c r="AP20" i="3"/>
  <c r="AU20" i="3" s="1"/>
  <c r="AP7" i="3"/>
  <c r="AU7" i="3" s="1"/>
  <c r="AT12" i="3"/>
  <c r="AP23" i="3"/>
  <c r="AU23" i="3" s="1"/>
  <c r="AT14" i="3"/>
  <c r="BR12" i="7"/>
  <c r="CH12" i="7" s="1"/>
  <c r="CJ12" i="7" s="1"/>
  <c r="BR20" i="7"/>
  <c r="CH20" i="7" s="1"/>
  <c r="CC18" i="7"/>
  <c r="BR13" i="7"/>
  <c r="CH13" i="7" s="1"/>
  <c r="CJ13" i="7" s="1"/>
  <c r="AT21" i="3"/>
  <c r="CC8" i="7"/>
  <c r="AT20" i="3"/>
  <c r="AP12" i="3"/>
  <c r="AU12" i="3" s="1"/>
  <c r="AP9" i="3"/>
  <c r="AU9" i="3" s="1"/>
  <c r="CC6" i="7"/>
  <c r="AP17" i="3"/>
  <c r="AU17" i="3" s="1"/>
  <c r="CC10" i="7"/>
  <c r="BR14" i="7"/>
  <c r="CH14" i="7" s="1"/>
  <c r="AP14" i="3"/>
  <c r="AU14" i="3" s="1"/>
  <c r="AP19" i="3"/>
  <c r="AU19" i="3" s="1"/>
  <c r="AT9" i="3"/>
  <c r="AP21" i="3"/>
  <c r="AU21" i="3" s="1"/>
  <c r="AP15" i="3"/>
  <c r="AU15" i="3" s="1"/>
  <c r="CC15" i="7"/>
  <c r="AP16" i="3"/>
  <c r="AU16" i="3" s="1"/>
  <c r="AT11" i="3"/>
  <c r="AT19" i="3"/>
  <c r="CC21" i="7"/>
  <c r="CC22" i="7"/>
  <c r="AP10" i="3"/>
  <c r="AU10" i="3" s="1"/>
  <c r="AT16" i="3"/>
  <c r="AP13" i="3"/>
  <c r="AU13" i="3" s="1"/>
  <c r="CC11" i="7"/>
  <c r="CC16" i="7"/>
  <c r="CC19" i="7"/>
  <c r="BR17" i="7"/>
  <c r="CH17" i="7" s="1"/>
  <c r="CJ17" i="7" s="1"/>
  <c r="CJ10" i="7"/>
  <c r="CJ18" i="7"/>
  <c r="CJ15" i="7"/>
  <c r="CJ16" i="7"/>
  <c r="CJ7" i="7"/>
  <c r="CJ6" i="7"/>
  <c r="CJ11" i="7"/>
  <c r="CJ8" i="7"/>
  <c r="CJ19" i="7"/>
  <c r="CJ21" i="7"/>
  <c r="CJ22" i="7"/>
  <c r="AA270" i="5" l="1"/>
  <c r="AD270" i="5" s="1"/>
  <c r="F240" i="5"/>
  <c r="P283" i="5" s="1"/>
  <c r="AA267" i="5"/>
  <c r="AD267" i="5" s="1"/>
  <c r="B240" i="5"/>
  <c r="AX33" i="8"/>
  <c r="AY34" i="8"/>
  <c r="AX35" i="8"/>
  <c r="AA269" i="5"/>
  <c r="AD269" i="5" s="1"/>
  <c r="AY35" i="8"/>
  <c r="AA268" i="5"/>
  <c r="AD268" i="5" s="1"/>
  <c r="AX34" i="8"/>
  <c r="AY36" i="8"/>
  <c r="Q274" i="5"/>
  <c r="P275" i="5"/>
  <c r="P284" i="5"/>
  <c r="Q275" i="5"/>
  <c r="Q284" i="5"/>
  <c r="BJ27" i="3"/>
  <c r="BD18" i="3"/>
  <c r="BC18" i="3"/>
  <c r="AX18" i="3"/>
  <c r="AZ18" i="3"/>
  <c r="AY18" i="3"/>
  <c r="BB18" i="3"/>
  <c r="AZ15" i="3"/>
  <c r="BB15" i="3"/>
  <c r="BC15" i="3"/>
  <c r="AY15" i="3"/>
  <c r="BD15" i="3"/>
  <c r="AX15" i="3"/>
  <c r="AX16" i="3"/>
  <c r="CJ23" i="7"/>
  <c r="AX23" i="3"/>
  <c r="BC9" i="3"/>
  <c r="BB8" i="3"/>
  <c r="AY6" i="3"/>
  <c r="AY8" i="3"/>
  <c r="BC6" i="3"/>
  <c r="AZ21" i="3"/>
  <c r="BC10" i="3"/>
  <c r="AY9" i="3"/>
  <c r="AX21" i="3"/>
  <c r="AZ16" i="3"/>
  <c r="AZ13" i="3"/>
  <c r="BB16" i="3"/>
  <c r="BB6" i="3"/>
  <c r="AZ11" i="3"/>
  <c r="BC19" i="3"/>
  <c r="AX14" i="3"/>
  <c r="AX10" i="3"/>
  <c r="BB19" i="3"/>
  <c r="BD23" i="3"/>
  <c r="AX17" i="3"/>
  <c r="BB13" i="3"/>
  <c r="BD6" i="3"/>
  <c r="AZ6" i="3"/>
  <c r="AY23" i="3"/>
  <c r="BD16" i="3"/>
  <c r="AZ22" i="3"/>
  <c r="AX6" i="3"/>
  <c r="AY7" i="3"/>
  <c r="AY17" i="3"/>
  <c r="BC14" i="3"/>
  <c r="AY12" i="3"/>
  <c r="AZ20" i="3"/>
  <c r="BB9" i="3"/>
  <c r="BD10" i="3"/>
  <c r="BC8" i="3"/>
  <c r="AY22" i="3"/>
  <c r="BD9" i="3"/>
  <c r="AY21" i="3"/>
  <c r="BB20" i="3"/>
  <c r="AX8" i="3"/>
  <c r="AY16" i="3"/>
  <c r="BD21" i="3"/>
  <c r="BC20" i="3"/>
  <c r="AZ10" i="3"/>
  <c r="BB17" i="3"/>
  <c r="BD11" i="3"/>
  <c r="BB23" i="3"/>
  <c r="BB10" i="3"/>
  <c r="AY11" i="3"/>
  <c r="BD8" i="3"/>
  <c r="BC7" i="3"/>
  <c r="AX13" i="3"/>
  <c r="BD14" i="3"/>
  <c r="BD13" i="3"/>
  <c r="AZ23" i="3"/>
  <c r="BC22" i="3"/>
  <c r="BB7" i="3"/>
  <c r="AZ9" i="3"/>
  <c r="AX12" i="3"/>
  <c r="BB22" i="3"/>
  <c r="AZ19" i="3"/>
  <c r="AY14" i="3"/>
  <c r="AX7" i="3"/>
  <c r="BB14" i="3"/>
  <c r="BC16" i="3"/>
  <c r="BE16" i="3" s="1"/>
  <c r="AZ14" i="3"/>
  <c r="BC17" i="3"/>
  <c r="BD17" i="3"/>
  <c r="BC11" i="3"/>
  <c r="AZ12" i="3"/>
  <c r="BD12" i="3"/>
  <c r="BD22" i="3"/>
  <c r="AZ7" i="3"/>
  <c r="AY19" i="3"/>
  <c r="BC23" i="3"/>
  <c r="BE23" i="3" s="1"/>
  <c r="BD19" i="3"/>
  <c r="AY10" i="3"/>
  <c r="AY13" i="3"/>
  <c r="BB12" i="3"/>
  <c r="AX19" i="3"/>
  <c r="BB21" i="3"/>
  <c r="AX9" i="3"/>
  <c r="BC21" i="3"/>
  <c r="BC12" i="3"/>
  <c r="AZ8" i="3"/>
  <c r="AX11" i="3"/>
  <c r="BD20" i="3"/>
  <c r="BC13" i="3"/>
  <c r="AY20" i="3"/>
  <c r="BB11" i="3"/>
  <c r="AX20" i="3"/>
  <c r="BD7" i="3"/>
  <c r="AX22" i="3"/>
  <c r="CJ20" i="7"/>
  <c r="CJ14" i="7"/>
  <c r="P274" i="5" l="1"/>
  <c r="R284" i="5"/>
  <c r="R283" i="5"/>
  <c r="R275" i="5"/>
  <c r="BA26" i="8"/>
  <c r="BC9" i="8"/>
  <c r="BD17" i="8"/>
  <c r="AY9" i="8"/>
  <c r="BC8" i="8"/>
  <c r="BD27" i="8"/>
  <c r="BA17" i="8"/>
  <c r="BE7" i="8"/>
  <c r="BE17" i="8"/>
  <c r="BD14" i="8"/>
  <c r="BC13" i="8"/>
  <c r="BE9" i="8"/>
  <c r="AZ19" i="8"/>
  <c r="BC7" i="8"/>
  <c r="AY28" i="8"/>
  <c r="AY19" i="8"/>
  <c r="BD11" i="8"/>
  <c r="BE16" i="8"/>
  <c r="BD18" i="8"/>
  <c r="AZ17" i="8"/>
  <c r="AZ15" i="8"/>
  <c r="BE29" i="8"/>
  <c r="BE12" i="8"/>
  <c r="AY21" i="8"/>
  <c r="BD12" i="8"/>
  <c r="BD9" i="8"/>
  <c r="BC10" i="8"/>
  <c r="BA6" i="8"/>
  <c r="BD24" i="8"/>
  <c r="AY8" i="8"/>
  <c r="BA18" i="8"/>
  <c r="BC27" i="8"/>
  <c r="BD29" i="8"/>
  <c r="BA15" i="8"/>
  <c r="BD28" i="8"/>
  <c r="BC28" i="8"/>
  <c r="AY18" i="8"/>
  <c r="BD19" i="8"/>
  <c r="BA8" i="8"/>
  <c r="BD6" i="8"/>
  <c r="BC22" i="8"/>
  <c r="AZ20" i="8"/>
  <c r="AY14" i="8"/>
  <c r="BE19" i="8"/>
  <c r="BC19" i="8"/>
  <c r="BD8" i="8"/>
  <c r="BD23" i="8"/>
  <c r="BA9" i="8"/>
  <c r="AZ9" i="8"/>
  <c r="BC24" i="8"/>
  <c r="AZ29" i="8"/>
  <c r="BA24" i="8"/>
  <c r="AY25" i="8"/>
  <c r="BC18" i="8"/>
  <c r="BD22" i="8"/>
  <c r="BA12" i="8"/>
  <c r="BD10" i="8"/>
  <c r="AZ13" i="8"/>
  <c r="AY22" i="8"/>
  <c r="BD7" i="8"/>
  <c r="AY10" i="8"/>
  <c r="BC17" i="8"/>
  <c r="AZ12" i="8"/>
  <c r="AY11" i="8"/>
  <c r="BC14" i="8"/>
  <c r="BA19" i="8"/>
  <c r="AZ23" i="8"/>
  <c r="BC15" i="8"/>
  <c r="BA13" i="8"/>
  <c r="BC12" i="8"/>
  <c r="BA14" i="8"/>
  <c r="AZ14" i="8"/>
  <c r="AZ22" i="8"/>
  <c r="BE18" i="8"/>
  <c r="BA10" i="8"/>
  <c r="BA11" i="8"/>
  <c r="BE11" i="8"/>
  <c r="BA21" i="8"/>
  <c r="BE10" i="8"/>
  <c r="BC16" i="8"/>
  <c r="BC26" i="8"/>
  <c r="BD25" i="8"/>
  <c r="BA25" i="8"/>
  <c r="BE26" i="8"/>
  <c r="BE28" i="8"/>
  <c r="BC25" i="8"/>
  <c r="BE24" i="8"/>
  <c r="AZ24" i="8"/>
  <c r="BE20" i="8"/>
  <c r="BC20" i="8"/>
  <c r="BD13" i="8"/>
  <c r="AZ21" i="8"/>
  <c r="AY15" i="8"/>
  <c r="BD15" i="8"/>
  <c r="AZ8" i="8"/>
  <c r="BC23" i="8"/>
  <c r="BE6" i="8"/>
  <c r="AZ11" i="8"/>
  <c r="AY16" i="8"/>
  <c r="BA23" i="8"/>
  <c r="BC11" i="8"/>
  <c r="AY7" i="8"/>
  <c r="AZ28" i="8"/>
  <c r="AY24" i="8"/>
  <c r="BC29" i="8"/>
  <c r="BA29" i="8"/>
  <c r="BE15" i="8"/>
  <c r="BA20" i="8"/>
  <c r="BD16" i="8"/>
  <c r="BE23" i="8"/>
  <c r="AY13" i="8"/>
  <c r="BA22" i="8"/>
  <c r="AZ18" i="8"/>
  <c r="AZ16" i="8"/>
  <c r="BE22" i="8"/>
  <c r="BA7" i="8"/>
  <c r="AY17" i="8"/>
  <c r="AY6" i="8"/>
  <c r="AY12" i="8"/>
  <c r="BC6" i="8"/>
  <c r="BE13" i="8"/>
  <c r="AZ7" i="8"/>
  <c r="AZ10" i="8"/>
  <c r="AZ6" i="8"/>
  <c r="AY20" i="8"/>
  <c r="BD21" i="8"/>
  <c r="BD20" i="8"/>
  <c r="AY23" i="8"/>
  <c r="BE8" i="8"/>
  <c r="BC21" i="8"/>
  <c r="BA16" i="8"/>
  <c r="BE21" i="8"/>
  <c r="BE14" i="8"/>
  <c r="BA28" i="8"/>
  <c r="AY29" i="8"/>
  <c r="BA27" i="8"/>
  <c r="AY27" i="8"/>
  <c r="BD26" i="8"/>
  <c r="BE25" i="8"/>
  <c r="AZ27" i="8"/>
  <c r="AZ25" i="8"/>
  <c r="BE27" i="8"/>
  <c r="AY26" i="8"/>
  <c r="R274" i="5"/>
  <c r="AZ26" i="8"/>
  <c r="Q283" i="5"/>
  <c r="BI27" i="3"/>
  <c r="BE18" i="3"/>
  <c r="BA18" i="3"/>
  <c r="BF18" i="3" s="1"/>
  <c r="BA15" i="3"/>
  <c r="BF15" i="3" s="1"/>
  <c r="BE15" i="3"/>
  <c r="BA16" i="3"/>
  <c r="BF16" i="3" s="1"/>
  <c r="BA17" i="3"/>
  <c r="BF17" i="3" s="1"/>
  <c r="BE9" i="3"/>
  <c r="BA19" i="3"/>
  <c r="BF19" i="3" s="1"/>
  <c r="BE6" i="3"/>
  <c r="BA11" i="3"/>
  <c r="BF11" i="3" s="1"/>
  <c r="BA8" i="3"/>
  <c r="BF8" i="3" s="1"/>
  <c r="BA6" i="3"/>
  <c r="BF6" i="3" s="1"/>
  <c r="BA13" i="3"/>
  <c r="BF13" i="3" s="1"/>
  <c r="BE13" i="3"/>
  <c r="BA7" i="3"/>
  <c r="BF7" i="3" s="1"/>
  <c r="BA9" i="3"/>
  <c r="BF9" i="3" s="1"/>
  <c r="BE10" i="3"/>
  <c r="BA21" i="3"/>
  <c r="BF21" i="3" s="1"/>
  <c r="BE19" i="3"/>
  <c r="BE17" i="3"/>
  <c r="BE11" i="3"/>
  <c r="BE21" i="3"/>
  <c r="BE14" i="3"/>
  <c r="BE12" i="3"/>
  <c r="BA23" i="3"/>
  <c r="BF23" i="3" s="1"/>
  <c r="BE7" i="3"/>
  <c r="BE8" i="3"/>
  <c r="BA14" i="3"/>
  <c r="BF14" i="3" s="1"/>
  <c r="BA20" i="3"/>
  <c r="BF20" i="3" s="1"/>
  <c r="BA10" i="3"/>
  <c r="BF10" i="3" s="1"/>
  <c r="BE20" i="3"/>
  <c r="BE22" i="3"/>
  <c r="BA22" i="3"/>
  <c r="BF22" i="3" s="1"/>
  <c r="BA12" i="3"/>
  <c r="BF12" i="3" s="1"/>
  <c r="CL9" i="7"/>
  <c r="CO9" i="7" s="1"/>
  <c r="H9" i="7" s="1"/>
  <c r="CL18" i="7"/>
  <c r="CO18" i="7" s="1"/>
  <c r="E18" i="7" s="1"/>
  <c r="CL19" i="7"/>
  <c r="CO19" i="7" s="1"/>
  <c r="E19" i="7" s="1"/>
  <c r="CL14" i="7"/>
  <c r="CO14" i="7" s="1"/>
  <c r="D14" i="7" s="1"/>
  <c r="CL7" i="7"/>
  <c r="CO7" i="7" s="1"/>
  <c r="G7" i="7" s="1"/>
  <c r="CL12" i="7"/>
  <c r="CO12" i="7" s="1"/>
  <c r="C12" i="7" s="1"/>
  <c r="CL20" i="7"/>
  <c r="CO20" i="7" s="1"/>
  <c r="I20" i="7" s="1"/>
  <c r="CL22" i="7"/>
  <c r="CO22" i="7" s="1"/>
  <c r="D22" i="7" s="1"/>
  <c r="CL8" i="7"/>
  <c r="CO8" i="7" s="1"/>
  <c r="G8" i="7" s="1"/>
  <c r="CL10" i="7"/>
  <c r="CO10" i="7" s="1"/>
  <c r="G10" i="7" s="1"/>
  <c r="CL16" i="7"/>
  <c r="CO16" i="7" s="1"/>
  <c r="C16" i="7" s="1"/>
  <c r="CL6" i="7"/>
  <c r="CO6" i="7" s="1"/>
  <c r="E6" i="7" s="1"/>
  <c r="CL21" i="7"/>
  <c r="CO21" i="7" s="1"/>
  <c r="G21" i="7" s="1"/>
  <c r="CL17" i="7"/>
  <c r="CO17" i="7" s="1"/>
  <c r="H17" i="7" s="1"/>
  <c r="CL23" i="7"/>
  <c r="CO23" i="7" s="1"/>
  <c r="I23" i="7" s="1"/>
  <c r="CL11" i="7"/>
  <c r="CO11" i="7" s="1"/>
  <c r="H11" i="7" s="1"/>
  <c r="CL13" i="7"/>
  <c r="CO13" i="7" s="1"/>
  <c r="E13" i="7" s="1"/>
  <c r="CL15" i="7"/>
  <c r="CO15" i="7" s="1"/>
  <c r="C15" i="7" s="1"/>
  <c r="BI26" i="3"/>
  <c r="BJ26" i="3"/>
  <c r="U274" i="5" l="1"/>
  <c r="W274" i="5" s="1"/>
  <c r="Q278" i="5" s="1"/>
  <c r="B258" i="5" s="1"/>
  <c r="U283" i="5"/>
  <c r="W283" i="5" s="1"/>
  <c r="Q287" i="5" s="1"/>
  <c r="B268" i="5" s="1"/>
  <c r="U284" i="5"/>
  <c r="W284" i="5" s="1"/>
  <c r="Q288" i="5" s="1"/>
  <c r="F268" i="5" s="1"/>
  <c r="BF7" i="8"/>
  <c r="BB10" i="8"/>
  <c r="BG10" i="8" s="1"/>
  <c r="BB26" i="8"/>
  <c r="BG26" i="8" s="1"/>
  <c r="BF22" i="8"/>
  <c r="BB27" i="8"/>
  <c r="BG27" i="8" s="1"/>
  <c r="BB6" i="8"/>
  <c r="BG6" i="8" s="1"/>
  <c r="BF27" i="8"/>
  <c r="BF17" i="8"/>
  <c r="BB25" i="8"/>
  <c r="BG25" i="8" s="1"/>
  <c r="BF11" i="8"/>
  <c r="BF20" i="8"/>
  <c r="BB8" i="8"/>
  <c r="BG8" i="8" s="1"/>
  <c r="BF24" i="8"/>
  <c r="BF10" i="8"/>
  <c r="BF12" i="8"/>
  <c r="BB22" i="8"/>
  <c r="BG22" i="8" s="1"/>
  <c r="BB9" i="8"/>
  <c r="BG9" i="8" s="1"/>
  <c r="BB19" i="8"/>
  <c r="BG19" i="8" s="1"/>
  <c r="BB13" i="8"/>
  <c r="BG13" i="8" s="1"/>
  <c r="BF29" i="8"/>
  <c r="BF16" i="8"/>
  <c r="BF14" i="8"/>
  <c r="BF25" i="8"/>
  <c r="BF15" i="8"/>
  <c r="BF23" i="8"/>
  <c r="BF28" i="8"/>
  <c r="BB18" i="8"/>
  <c r="BG18" i="8" s="1"/>
  <c r="BF18" i="8"/>
  <c r="BF21" i="8"/>
  <c r="BB7" i="8"/>
  <c r="BG7" i="8" s="1"/>
  <c r="BB20" i="8"/>
  <c r="BG20" i="8" s="1"/>
  <c r="BB21" i="8"/>
  <c r="BG21" i="8" s="1"/>
  <c r="BB24" i="8"/>
  <c r="BG24" i="8" s="1"/>
  <c r="BF26" i="8"/>
  <c r="BB11" i="8"/>
  <c r="BG11" i="8" s="1"/>
  <c r="BB14" i="8"/>
  <c r="BG14" i="8" s="1"/>
  <c r="BB15" i="8"/>
  <c r="BG15" i="8" s="1"/>
  <c r="BF6" i="8"/>
  <c r="BF9" i="8"/>
  <c r="BF8" i="8"/>
  <c r="BB17" i="8"/>
  <c r="BG17" i="8" s="1"/>
  <c r="U275" i="5"/>
  <c r="W275" i="5" s="1"/>
  <c r="Q279" i="5" s="1"/>
  <c r="BB28" i="8"/>
  <c r="BG28" i="8" s="1"/>
  <c r="BF13" i="8"/>
  <c r="BB12" i="8"/>
  <c r="BG12" i="8" s="1"/>
  <c r="BB29" i="8"/>
  <c r="BG29" i="8" s="1"/>
  <c r="BF19" i="8"/>
  <c r="BB16" i="8"/>
  <c r="BG16" i="8" s="1"/>
  <c r="BB23" i="8"/>
  <c r="BG23" i="8" s="1"/>
  <c r="H18" i="7"/>
  <c r="G18" i="7"/>
  <c r="C9" i="7"/>
  <c r="G9" i="7"/>
  <c r="E9" i="7"/>
  <c r="D9" i="7"/>
  <c r="I9" i="7"/>
  <c r="J9" i="7" s="1"/>
  <c r="C18" i="7"/>
  <c r="D18" i="7"/>
  <c r="BL8" i="3"/>
  <c r="CB8" i="3" s="1"/>
  <c r="I19" i="7"/>
  <c r="D19" i="7"/>
  <c r="I16" i="7"/>
  <c r="I18" i="7"/>
  <c r="G23" i="7"/>
  <c r="G20" i="7"/>
  <c r="D23" i="7"/>
  <c r="C20" i="7"/>
  <c r="D20" i="7"/>
  <c r="G19" i="7"/>
  <c r="H19" i="7"/>
  <c r="H16" i="7"/>
  <c r="C23" i="7"/>
  <c r="C19" i="7"/>
  <c r="C14" i="7"/>
  <c r="G11" i="7"/>
  <c r="H20" i="7"/>
  <c r="J20" i="7" s="1"/>
  <c r="G16" i="7"/>
  <c r="H14" i="7"/>
  <c r="E23" i="7"/>
  <c r="E20" i="7"/>
  <c r="E16" i="7"/>
  <c r="E14" i="7"/>
  <c r="I10" i="7"/>
  <c r="D7" i="7"/>
  <c r="E12" i="7"/>
  <c r="G15" i="7"/>
  <c r="H10" i="7"/>
  <c r="I14" i="7"/>
  <c r="C17" i="7"/>
  <c r="D12" i="7"/>
  <c r="G12" i="7"/>
  <c r="E10" i="7"/>
  <c r="H15" i="7"/>
  <c r="I17" i="7"/>
  <c r="J17" i="7" s="1"/>
  <c r="E17" i="7"/>
  <c r="I12" i="7"/>
  <c r="H12" i="7"/>
  <c r="D10" i="7"/>
  <c r="D15" i="7"/>
  <c r="G17" i="7"/>
  <c r="D17" i="7"/>
  <c r="C10" i="7"/>
  <c r="H7" i="7"/>
  <c r="I15" i="7"/>
  <c r="E15" i="7"/>
  <c r="C7" i="7"/>
  <c r="G14" i="7"/>
  <c r="I21" i="7"/>
  <c r="E7" i="7"/>
  <c r="I7" i="7"/>
  <c r="H23" i="7"/>
  <c r="J23" i="7" s="1"/>
  <c r="D16" i="7"/>
  <c r="G22" i="7"/>
  <c r="I6" i="7"/>
  <c r="D11" i="7"/>
  <c r="E22" i="7"/>
  <c r="G6" i="7"/>
  <c r="I22" i="7"/>
  <c r="H6" i="7"/>
  <c r="H22" i="7"/>
  <c r="C6" i="7"/>
  <c r="C8" i="7"/>
  <c r="D21" i="7"/>
  <c r="H21" i="7"/>
  <c r="D6" i="7"/>
  <c r="C22" i="7"/>
  <c r="D8" i="7"/>
  <c r="H8" i="7"/>
  <c r="C21" i="7"/>
  <c r="I11" i="7"/>
  <c r="J11" i="7" s="1"/>
  <c r="E8" i="7"/>
  <c r="E21" i="7"/>
  <c r="G13" i="7"/>
  <c r="I8" i="7"/>
  <c r="C11" i="7"/>
  <c r="C13" i="7"/>
  <c r="I13" i="7"/>
  <c r="E11" i="7"/>
  <c r="D13" i="7"/>
  <c r="H13" i="7"/>
  <c r="BJ15" i="3"/>
  <c r="BK7" i="3"/>
  <c r="CA7" i="3" s="1"/>
  <c r="BP10" i="3"/>
  <c r="CF10" i="3" s="1"/>
  <c r="BN15" i="3"/>
  <c r="CD15" i="3" s="1"/>
  <c r="BL12" i="3"/>
  <c r="CB12" i="3" s="1"/>
  <c r="BO6" i="3"/>
  <c r="CE6" i="3" s="1"/>
  <c r="BK14" i="3"/>
  <c r="CA14" i="3" s="1"/>
  <c r="BK16" i="3"/>
  <c r="CA16" i="3" s="1"/>
  <c r="BP21" i="3"/>
  <c r="CF21" i="3" s="1"/>
  <c r="BK19" i="3"/>
  <c r="CA19" i="3" s="1"/>
  <c r="BN20" i="3"/>
  <c r="CD20" i="3" s="1"/>
  <c r="BN17" i="3"/>
  <c r="CD17" i="3" s="1"/>
  <c r="BK23" i="3"/>
  <c r="CA23" i="3" s="1"/>
  <c r="BO12" i="3"/>
  <c r="CE12" i="3" s="1"/>
  <c r="BO13" i="3"/>
  <c r="CE13" i="3" s="1"/>
  <c r="BJ22" i="3"/>
  <c r="BL15" i="3"/>
  <c r="CB15" i="3" s="1"/>
  <c r="BL13" i="3"/>
  <c r="CB13" i="3" s="1"/>
  <c r="BK15" i="3"/>
  <c r="CA15" i="3" s="1"/>
  <c r="BO18" i="3"/>
  <c r="CE18" i="3" s="1"/>
  <c r="BL17" i="3"/>
  <c r="CB17" i="3" s="1"/>
  <c r="BK20" i="3"/>
  <c r="CA20" i="3" s="1"/>
  <c r="BP18" i="3"/>
  <c r="CF18" i="3" s="1"/>
  <c r="BN18" i="3"/>
  <c r="CD18" i="3" s="1"/>
  <c r="BK12" i="3"/>
  <c r="CA12" i="3" s="1"/>
  <c r="BN14" i="3"/>
  <c r="CD14" i="3" s="1"/>
  <c r="BO7" i="3"/>
  <c r="CE7" i="3" s="1"/>
  <c r="BN13" i="3"/>
  <c r="CD13" i="3" s="1"/>
  <c r="BP12" i="3"/>
  <c r="CF12" i="3" s="1"/>
  <c r="BK21" i="3"/>
  <c r="CA21" i="3" s="1"/>
  <c r="BO19" i="3"/>
  <c r="CE19" i="3" s="1"/>
  <c r="BL10" i="3"/>
  <c r="CB10" i="3" s="1"/>
  <c r="BP7" i="3"/>
  <c r="CF7" i="3" s="1"/>
  <c r="BJ12" i="3"/>
  <c r="BO16" i="3"/>
  <c r="CE16" i="3" s="1"/>
  <c r="BP9" i="3"/>
  <c r="CF9" i="3" s="1"/>
  <c r="BP17" i="3"/>
  <c r="CF17" i="3" s="1"/>
  <c r="BL18" i="3"/>
  <c r="CB18" i="3" s="1"/>
  <c r="BL9" i="3"/>
  <c r="CB9" i="3" s="1"/>
  <c r="BN11" i="3"/>
  <c r="CD11" i="3" s="1"/>
  <c r="BP11" i="3"/>
  <c r="CF11" i="3" s="1"/>
  <c r="BO20" i="3"/>
  <c r="CE20" i="3" s="1"/>
  <c r="BK11" i="3"/>
  <c r="CA11" i="3" s="1"/>
  <c r="BO22" i="3"/>
  <c r="CE22" i="3" s="1"/>
  <c r="BN7" i="3"/>
  <c r="CD7" i="3" s="1"/>
  <c r="BL16" i="3"/>
  <c r="CB16" i="3" s="1"/>
  <c r="BP15" i="3"/>
  <c r="CF15" i="3" s="1"/>
  <c r="BO8" i="3"/>
  <c r="CE8" i="3" s="1"/>
  <c r="BK8" i="3"/>
  <c r="CA8" i="3" s="1"/>
  <c r="BP6" i="3"/>
  <c r="CF6" i="3" s="1"/>
  <c r="BJ18" i="3"/>
  <c r="BK6" i="3"/>
  <c r="BL22" i="3"/>
  <c r="CB22" i="3" s="1"/>
  <c r="BL11" i="3"/>
  <c r="CB11" i="3" s="1"/>
  <c r="BJ23" i="3"/>
  <c r="BJ7" i="3"/>
  <c r="BN6" i="3"/>
  <c r="CD6" i="3" s="1"/>
  <c r="BO14" i="3"/>
  <c r="CE14" i="3" s="1"/>
  <c r="BJ20" i="3"/>
  <c r="BP19" i="3"/>
  <c r="CF19" i="3" s="1"/>
  <c r="BN19" i="3"/>
  <c r="CD19" i="3" s="1"/>
  <c r="BO9" i="3"/>
  <c r="CE9" i="3" s="1"/>
  <c r="BN22" i="3"/>
  <c r="CD22" i="3" s="1"/>
  <c r="BJ16" i="3"/>
  <c r="BL21" i="3"/>
  <c r="CB21" i="3" s="1"/>
  <c r="BJ9" i="3"/>
  <c r="BK18" i="3"/>
  <c r="CA18" i="3" s="1"/>
  <c r="BL19" i="3"/>
  <c r="CB19" i="3" s="1"/>
  <c r="BJ21" i="3"/>
  <c r="BL20" i="3"/>
  <c r="CB20" i="3" s="1"/>
  <c r="BO23" i="3"/>
  <c r="CE23" i="3" s="1"/>
  <c r="BL23" i="3"/>
  <c r="CB23" i="3" s="1"/>
  <c r="BJ13" i="3"/>
  <c r="BO10" i="3"/>
  <c r="CE10" i="3" s="1"/>
  <c r="BK9" i="3"/>
  <c r="CA9" i="3" s="1"/>
  <c r="BN10" i="3"/>
  <c r="CD10" i="3" s="1"/>
  <c r="BP14" i="3"/>
  <c r="CF14" i="3" s="1"/>
  <c r="BP16" i="3"/>
  <c r="CF16" i="3" s="1"/>
  <c r="BL6" i="3"/>
  <c r="CB6" i="3" s="1"/>
  <c r="BJ10" i="3"/>
  <c r="BO17" i="3"/>
  <c r="CE17" i="3" s="1"/>
  <c r="BP23" i="3"/>
  <c r="CF23" i="3" s="1"/>
  <c r="BK22" i="3"/>
  <c r="CA22" i="3" s="1"/>
  <c r="BN16" i="3"/>
  <c r="CD16" i="3" s="1"/>
  <c r="BP13" i="3"/>
  <c r="CF13" i="3" s="1"/>
  <c r="BN23" i="3"/>
  <c r="CD23" i="3" s="1"/>
  <c r="BJ11" i="3"/>
  <c r="BN21" i="3"/>
  <c r="CD21" i="3" s="1"/>
  <c r="BP20" i="3"/>
  <c r="CF20" i="3" s="1"/>
  <c r="BN9" i="3"/>
  <c r="CD9" i="3" s="1"/>
  <c r="BK17" i="3"/>
  <c r="CA17" i="3" s="1"/>
  <c r="BL7" i="3"/>
  <c r="CB7" i="3" s="1"/>
  <c r="BN12" i="3"/>
  <c r="CD12" i="3" s="1"/>
  <c r="BO21" i="3"/>
  <c r="CE21" i="3" s="1"/>
  <c r="BJ19" i="3"/>
  <c r="BK10" i="3"/>
  <c r="CA10" i="3" s="1"/>
  <c r="BK13" i="3"/>
  <c r="CA13" i="3" s="1"/>
  <c r="BJ6" i="3"/>
  <c r="BP22" i="3"/>
  <c r="CF22" i="3" s="1"/>
  <c r="BO11" i="3"/>
  <c r="CE11" i="3" s="1"/>
  <c r="BN8" i="3"/>
  <c r="CD8" i="3" s="1"/>
  <c r="BL14" i="3"/>
  <c r="CB14" i="3" s="1"/>
  <c r="BO15" i="3"/>
  <c r="CE15" i="3" s="1"/>
  <c r="BJ14" i="3"/>
  <c r="BP8" i="3"/>
  <c r="CF8" i="3" s="1"/>
  <c r="BJ8" i="3"/>
  <c r="BJ17" i="3"/>
  <c r="P278" i="5" l="1"/>
  <c r="BJ33" i="8" s="1"/>
  <c r="BK33" i="8"/>
  <c r="P287" i="5"/>
  <c r="B269" i="5" s="1"/>
  <c r="P288" i="5"/>
  <c r="BJ36" i="8" s="1"/>
  <c r="BK35" i="8"/>
  <c r="BK34" i="8"/>
  <c r="F258" i="5"/>
  <c r="BK36" i="8"/>
  <c r="P279" i="5"/>
  <c r="F259" i="5" s="1"/>
  <c r="F6" i="7"/>
  <c r="K6" i="7" s="1"/>
  <c r="J18" i="7"/>
  <c r="J10" i="7"/>
  <c r="F9" i="7"/>
  <c r="K9" i="7" s="1"/>
  <c r="F18" i="7"/>
  <c r="K18" i="7" s="1"/>
  <c r="F19" i="7"/>
  <c r="K19" i="7" s="1"/>
  <c r="F16" i="7"/>
  <c r="K16" i="7" s="1"/>
  <c r="J16" i="7"/>
  <c r="F20" i="7"/>
  <c r="K20" i="7" s="1"/>
  <c r="J19" i="7"/>
  <c r="J7" i="7"/>
  <c r="F23" i="7"/>
  <c r="K23" i="7" s="1"/>
  <c r="J14" i="7"/>
  <c r="F7" i="7"/>
  <c r="K7" i="7" s="1"/>
  <c r="J12" i="7"/>
  <c r="F14" i="7"/>
  <c r="K14" i="7" s="1"/>
  <c r="J15" i="7"/>
  <c r="F17" i="7"/>
  <c r="K17" i="7" s="1"/>
  <c r="J6" i="7"/>
  <c r="F22" i="7"/>
  <c r="K22" i="7" s="1"/>
  <c r="F12" i="7"/>
  <c r="K12" i="7" s="1"/>
  <c r="F10" i="7"/>
  <c r="K10" i="7" s="1"/>
  <c r="F15" i="7"/>
  <c r="K15" i="7" s="1"/>
  <c r="J22" i="7"/>
  <c r="F8" i="7"/>
  <c r="K8" i="7" s="1"/>
  <c r="F21" i="7"/>
  <c r="K21" i="7" s="1"/>
  <c r="J21" i="7"/>
  <c r="J13" i="7"/>
  <c r="F11" i="7"/>
  <c r="K11" i="7" s="1"/>
  <c r="J8" i="7"/>
  <c r="F13" i="7"/>
  <c r="K13" i="7" s="1"/>
  <c r="BM15" i="3"/>
  <c r="BR15" i="3" s="1"/>
  <c r="CH15" i="3" s="1"/>
  <c r="BQ18" i="3"/>
  <c r="CG18" i="3" s="1"/>
  <c r="BQ12" i="3"/>
  <c r="CG12" i="3" s="1"/>
  <c r="BQ7" i="3"/>
  <c r="CG7" i="3" s="1"/>
  <c r="BM11" i="3"/>
  <c r="BR11" i="3" s="1"/>
  <c r="CH11" i="3" s="1"/>
  <c r="BQ9" i="3"/>
  <c r="CG9" i="3" s="1"/>
  <c r="BQ21" i="3"/>
  <c r="CG21" i="3" s="1"/>
  <c r="BQ6" i="3"/>
  <c r="CG6" i="3" s="1"/>
  <c r="BQ16" i="3"/>
  <c r="CG16" i="3" s="1"/>
  <c r="BM20" i="3"/>
  <c r="CC20" i="3" s="1"/>
  <c r="BM23" i="3"/>
  <c r="BR23" i="3" s="1"/>
  <c r="CH23" i="3" s="1"/>
  <c r="BM8" i="3"/>
  <c r="BQ10" i="3"/>
  <c r="CG10" i="3" s="1"/>
  <c r="BQ23" i="3"/>
  <c r="CG23" i="3" s="1"/>
  <c r="BM9" i="3"/>
  <c r="BR9" i="3" s="1"/>
  <c r="CH9" i="3" s="1"/>
  <c r="BM6" i="3"/>
  <c r="BR6" i="3" s="1"/>
  <c r="CH6" i="3" s="1"/>
  <c r="BM16" i="3"/>
  <c r="BR16" i="3" s="1"/>
  <c r="CH16" i="3" s="1"/>
  <c r="BQ19" i="3"/>
  <c r="CG19" i="3" s="1"/>
  <c r="BQ8" i="3"/>
  <c r="CG8" i="3" s="1"/>
  <c r="CA6" i="3"/>
  <c r="BM7" i="3"/>
  <c r="BR7" i="3" s="1"/>
  <c r="CH7" i="3" s="1"/>
  <c r="BQ22" i="3"/>
  <c r="CG22" i="3" s="1"/>
  <c r="BM19" i="3"/>
  <c r="CC19" i="3" s="1"/>
  <c r="BQ17" i="3"/>
  <c r="CG17" i="3" s="1"/>
  <c r="BQ20" i="3"/>
  <c r="CG20" i="3" s="1"/>
  <c r="BM12" i="3"/>
  <c r="CC12" i="3" s="1"/>
  <c r="BM21" i="3"/>
  <c r="CC21" i="3" s="1"/>
  <c r="BQ14" i="3"/>
  <c r="CG14" i="3" s="1"/>
  <c r="BQ13" i="3"/>
  <c r="CG13" i="3" s="1"/>
  <c r="BM10" i="3"/>
  <c r="BR10" i="3" s="1"/>
  <c r="CH10" i="3" s="1"/>
  <c r="BM13" i="3"/>
  <c r="BR13" i="3" s="1"/>
  <c r="CH13" i="3" s="1"/>
  <c r="BM22" i="3"/>
  <c r="BR22" i="3" s="1"/>
  <c r="CH22" i="3" s="1"/>
  <c r="BQ11" i="3"/>
  <c r="CG11" i="3" s="1"/>
  <c r="BM18" i="3"/>
  <c r="BR18" i="3" s="1"/>
  <c r="CH18" i="3" s="1"/>
  <c r="BM17" i="3"/>
  <c r="CC17" i="3" s="1"/>
  <c r="BM14" i="3"/>
  <c r="BR14" i="3" s="1"/>
  <c r="CH14" i="3" s="1"/>
  <c r="BQ15" i="3"/>
  <c r="CG15" i="3" s="1"/>
  <c r="B259" i="5" l="1"/>
  <c r="BJ35" i="8"/>
  <c r="F269" i="5"/>
  <c r="BJ34" i="8"/>
  <c r="CC11" i="3"/>
  <c r="BR20" i="3"/>
  <c r="CH20" i="3" s="1"/>
  <c r="CJ18" i="3"/>
  <c r="CC15" i="3"/>
  <c r="CJ9" i="3"/>
  <c r="BR19" i="3"/>
  <c r="CH19" i="3" s="1"/>
  <c r="CJ19" i="3" s="1"/>
  <c r="CC9" i="3"/>
  <c r="CC22" i="3"/>
  <c r="CC23" i="3"/>
  <c r="CC6" i="3"/>
  <c r="CJ23" i="3"/>
  <c r="CC16" i="3"/>
  <c r="CC7" i="3"/>
  <c r="CJ6" i="3"/>
  <c r="CC8" i="3"/>
  <c r="BR8" i="3"/>
  <c r="CH8" i="3" s="1"/>
  <c r="BR17" i="3"/>
  <c r="CH17" i="3" s="1"/>
  <c r="CC18" i="3"/>
  <c r="CJ22" i="3"/>
  <c r="CJ16" i="3"/>
  <c r="CJ11" i="3"/>
  <c r="CJ7" i="3"/>
  <c r="BR21" i="3"/>
  <c r="CH21" i="3" s="1"/>
  <c r="BR12" i="3"/>
  <c r="CH12" i="3" s="1"/>
  <c r="CJ10" i="3"/>
  <c r="CC14" i="3"/>
  <c r="CC10" i="3"/>
  <c r="CJ13" i="3"/>
  <c r="CJ14" i="3"/>
  <c r="CC13" i="3"/>
  <c r="CJ15" i="3"/>
  <c r="BP21" i="8" l="1"/>
  <c r="CF21" i="8" s="1"/>
  <c r="BK27" i="8"/>
  <c r="BP24" i="8"/>
  <c r="CF24" i="8" s="1"/>
  <c r="BO8" i="8"/>
  <c r="CE8" i="8" s="1"/>
  <c r="BP12" i="8"/>
  <c r="CF12" i="8" s="1"/>
  <c r="BQ21" i="8"/>
  <c r="CG21" i="8" s="1"/>
  <c r="BQ20" i="8"/>
  <c r="CG20" i="8" s="1"/>
  <c r="BQ19" i="8"/>
  <c r="CG19" i="8" s="1"/>
  <c r="BK9" i="8"/>
  <c r="BM23" i="8"/>
  <c r="CC23" i="8" s="1"/>
  <c r="BQ17" i="8"/>
  <c r="CG17" i="8" s="1"/>
  <c r="BP16" i="8"/>
  <c r="CF16" i="8" s="1"/>
  <c r="BL21" i="8"/>
  <c r="CB21" i="8" s="1"/>
  <c r="BP6" i="8"/>
  <c r="CF6" i="8" s="1"/>
  <c r="BM29" i="8"/>
  <c r="CC29" i="8" s="1"/>
  <c r="BL12" i="8"/>
  <c r="CB12" i="8" s="1"/>
  <c r="BO13" i="8"/>
  <c r="CE13" i="8" s="1"/>
  <c r="BK16" i="8"/>
  <c r="BK6" i="8"/>
  <c r="BL24" i="8"/>
  <c r="CB24" i="8" s="1"/>
  <c r="BO26" i="8"/>
  <c r="CE26" i="8" s="1"/>
  <c r="BK11" i="8"/>
  <c r="BK22" i="8"/>
  <c r="BO22" i="8"/>
  <c r="CE22" i="8" s="1"/>
  <c r="BM14" i="8"/>
  <c r="CC14" i="8" s="1"/>
  <c r="BQ6" i="8"/>
  <c r="CG6" i="8" s="1"/>
  <c r="BK8" i="8"/>
  <c r="BP11" i="8"/>
  <c r="CF11" i="8" s="1"/>
  <c r="BO25" i="8"/>
  <c r="CE25" i="8" s="1"/>
  <c r="BK25" i="8"/>
  <c r="BL11" i="8"/>
  <c r="CB11" i="8" s="1"/>
  <c r="BP15" i="8"/>
  <c r="CF15" i="8" s="1"/>
  <c r="BK14" i="8"/>
  <c r="BP18" i="8"/>
  <c r="CF18" i="8" s="1"/>
  <c r="BP7" i="8"/>
  <c r="CF7" i="8" s="1"/>
  <c r="BK19" i="8"/>
  <c r="BP17" i="8"/>
  <c r="CF17" i="8" s="1"/>
  <c r="BO14" i="8"/>
  <c r="CE14" i="8" s="1"/>
  <c r="BQ11" i="8"/>
  <c r="BP19" i="8"/>
  <c r="CF19" i="8" s="1"/>
  <c r="BL22" i="8"/>
  <c r="CB22" i="8" s="1"/>
  <c r="BO24" i="8"/>
  <c r="CE24" i="8" s="1"/>
  <c r="BM28" i="8"/>
  <c r="CC28" i="8" s="1"/>
  <c r="BL27" i="8"/>
  <c r="CB27" i="8" s="1"/>
  <c r="BK13" i="8"/>
  <c r="BO19" i="8"/>
  <c r="CE19" i="8" s="1"/>
  <c r="BK15" i="8"/>
  <c r="BP13" i="8"/>
  <c r="CF13" i="8" s="1"/>
  <c r="BO11" i="8"/>
  <c r="CE11" i="8" s="1"/>
  <c r="BO10" i="8"/>
  <c r="CE10" i="8" s="1"/>
  <c r="BQ10" i="8"/>
  <c r="CG10" i="8" s="1"/>
  <c r="BM9" i="8"/>
  <c r="CC9" i="8" s="1"/>
  <c r="BP9" i="8"/>
  <c r="CF9" i="8" s="1"/>
  <c r="BL18" i="8"/>
  <c r="CB18" i="8" s="1"/>
  <c r="BO27" i="8"/>
  <c r="CE27" i="8" s="1"/>
  <c r="BK26" i="8"/>
  <c r="BM26" i="8"/>
  <c r="CC26" i="8" s="1"/>
  <c r="BQ24" i="8"/>
  <c r="CG24" i="8" s="1"/>
  <c r="BL8" i="8"/>
  <c r="CB8" i="8" s="1"/>
  <c r="BO6" i="8"/>
  <c r="CE6" i="8" s="1"/>
  <c r="BK12" i="8"/>
  <c r="BL9" i="8"/>
  <c r="CB9" i="8" s="1"/>
  <c r="BL7" i="8"/>
  <c r="CB7" i="8" s="1"/>
  <c r="BL23" i="8"/>
  <c r="CB23" i="8" s="1"/>
  <c r="BM7" i="8"/>
  <c r="CC7" i="8" s="1"/>
  <c r="BM6" i="8"/>
  <c r="CC6" i="8" s="1"/>
  <c r="BO12" i="8"/>
  <c r="CE12" i="8" s="1"/>
  <c r="BM10" i="8"/>
  <c r="CC10" i="8" s="1"/>
  <c r="BQ12" i="8"/>
  <c r="CG12" i="8" s="1"/>
  <c r="BO7" i="8"/>
  <c r="CE7" i="8" s="1"/>
  <c r="BQ22" i="8"/>
  <c r="CG22" i="8" s="1"/>
  <c r="BO21" i="8"/>
  <c r="CE21" i="8" s="1"/>
  <c r="BL29" i="8"/>
  <c r="CB29" i="8" s="1"/>
  <c r="BL26" i="8"/>
  <c r="CB26" i="8" s="1"/>
  <c r="BM24" i="8"/>
  <c r="CC24" i="8" s="1"/>
  <c r="BL28" i="8"/>
  <c r="CB28" i="8" s="1"/>
  <c r="BP14" i="8"/>
  <c r="CF14" i="8" s="1"/>
  <c r="BM21" i="8"/>
  <c r="CC21" i="8" s="1"/>
  <c r="BK7" i="8"/>
  <c r="BM16" i="8"/>
  <c r="CC16" i="8" s="1"/>
  <c r="BL14" i="8"/>
  <c r="CB14" i="8" s="1"/>
  <c r="BQ14" i="8"/>
  <c r="CG14" i="8" s="1"/>
  <c r="BL13" i="8"/>
  <c r="CB13" i="8" s="1"/>
  <c r="BO15" i="8"/>
  <c r="CE15" i="8" s="1"/>
  <c r="BL10" i="8"/>
  <c r="CB10" i="8" s="1"/>
  <c r="BO16" i="8"/>
  <c r="CE16" i="8" s="1"/>
  <c r="BK17" i="8"/>
  <c r="BP27" i="8"/>
  <c r="CF27" i="8" s="1"/>
  <c r="BL15" i="8"/>
  <c r="CB15" i="8" s="1"/>
  <c r="BM13" i="8"/>
  <c r="CC13" i="8" s="1"/>
  <c r="BP10" i="8"/>
  <c r="CF10" i="8" s="1"/>
  <c r="BQ13" i="8"/>
  <c r="CG13" i="8" s="1"/>
  <c r="BQ7" i="8"/>
  <c r="CG7" i="8" s="1"/>
  <c r="BK23" i="8"/>
  <c r="BP22" i="8"/>
  <c r="CF22" i="8" s="1"/>
  <c r="BK18" i="8"/>
  <c r="BM15" i="8"/>
  <c r="CC15" i="8" s="1"/>
  <c r="BQ27" i="8"/>
  <c r="CG27" i="8" s="1"/>
  <c r="BK20" i="8"/>
  <c r="BL19" i="8"/>
  <c r="CB19" i="8" s="1"/>
  <c r="BL6" i="8"/>
  <c r="CB6" i="8" s="1"/>
  <c r="BK21" i="8"/>
  <c r="BK28" i="8"/>
  <c r="BK10" i="8"/>
  <c r="BM27" i="8"/>
  <c r="CC27" i="8" s="1"/>
  <c r="BQ28" i="8"/>
  <c r="CG28" i="8" s="1"/>
  <c r="BM25" i="8"/>
  <c r="CC25" i="8" s="1"/>
  <c r="BK29" i="8"/>
  <c r="BP25" i="8"/>
  <c r="CF25" i="8" s="1"/>
  <c r="BK24" i="8"/>
  <c r="BQ25" i="8"/>
  <c r="CG25" i="8" s="1"/>
  <c r="BO28" i="8"/>
  <c r="CE28" i="8" s="1"/>
  <c r="BO29" i="8"/>
  <c r="CE29" i="8" s="1"/>
  <c r="BP29" i="8"/>
  <c r="CF29" i="8" s="1"/>
  <c r="BP26" i="8"/>
  <c r="CF26" i="8" s="1"/>
  <c r="BQ26" i="8"/>
  <c r="CG26" i="8" s="1"/>
  <c r="BP23" i="8"/>
  <c r="CF23" i="8" s="1"/>
  <c r="BL20" i="8"/>
  <c r="CB20" i="8" s="1"/>
  <c r="BM8" i="8"/>
  <c r="CC8" i="8" s="1"/>
  <c r="BM18" i="8"/>
  <c r="CC18" i="8" s="1"/>
  <c r="BQ23" i="8"/>
  <c r="CG23" i="8" s="1"/>
  <c r="BO17" i="8"/>
  <c r="CE17" i="8" s="1"/>
  <c r="BO23" i="8"/>
  <c r="CE23" i="8" s="1"/>
  <c r="BQ8" i="8"/>
  <c r="CG8" i="8" s="1"/>
  <c r="BP28" i="8"/>
  <c r="CF28" i="8" s="1"/>
  <c r="BM20" i="8"/>
  <c r="CC20" i="8" s="1"/>
  <c r="BM11" i="8"/>
  <c r="CC11" i="8" s="1"/>
  <c r="BQ29" i="8"/>
  <c r="CG29" i="8" s="1"/>
  <c r="BQ15" i="8"/>
  <c r="CG15" i="8" s="1"/>
  <c r="BM19" i="8"/>
  <c r="CC19" i="8" s="1"/>
  <c r="BP20" i="8"/>
  <c r="CF20" i="8" s="1"/>
  <c r="BL16" i="8"/>
  <c r="CB16" i="8" s="1"/>
  <c r="BL17" i="8"/>
  <c r="CB17" i="8" s="1"/>
  <c r="BP8" i="8"/>
  <c r="CF8" i="8" s="1"/>
  <c r="BM12" i="8"/>
  <c r="CC12" i="8" s="1"/>
  <c r="BO9" i="8"/>
  <c r="CE9" i="8" s="1"/>
  <c r="BO18" i="8"/>
  <c r="CE18" i="8" s="1"/>
  <c r="BQ18" i="8"/>
  <c r="CG18" i="8" s="1"/>
  <c r="BQ16" i="8"/>
  <c r="CG16" i="8" s="1"/>
  <c r="BO20" i="8"/>
  <c r="CE20" i="8" s="1"/>
  <c r="BM22" i="8"/>
  <c r="CC22" i="8" s="1"/>
  <c r="BM17" i="8"/>
  <c r="CC17" i="8" s="1"/>
  <c r="BQ9" i="8"/>
  <c r="CG9" i="8" s="1"/>
  <c r="BL25" i="8"/>
  <c r="CB25" i="8" s="1"/>
  <c r="CJ20" i="3"/>
  <c r="CJ12" i="3"/>
  <c r="CJ17" i="3"/>
  <c r="CJ21" i="3"/>
  <c r="CJ8" i="3"/>
  <c r="BR21" i="8" l="1"/>
  <c r="CH21" i="8" s="1"/>
  <c r="BR6" i="8"/>
  <c r="CH6" i="8" s="1"/>
  <c r="BR17" i="8"/>
  <c r="CH17" i="8" s="1"/>
  <c r="BR19" i="8"/>
  <c r="CH19" i="8" s="1"/>
  <c r="BR12" i="8"/>
  <c r="CH12" i="8" s="1"/>
  <c r="BN27" i="8"/>
  <c r="CD27" i="8" s="1"/>
  <c r="BR20" i="8"/>
  <c r="CH20" i="8" s="1"/>
  <c r="BR16" i="8"/>
  <c r="CH16" i="8" s="1"/>
  <c r="BN12" i="8"/>
  <c r="CD12" i="8" s="1"/>
  <c r="BR9" i="8"/>
  <c r="CH9" i="8" s="1"/>
  <c r="CG11" i="8"/>
  <c r="BR11" i="8"/>
  <c r="CH11" i="8" s="1"/>
  <c r="BN24" i="8"/>
  <c r="CD24" i="8" s="1"/>
  <c r="BN8" i="8"/>
  <c r="CD8" i="8" s="1"/>
  <c r="BN23" i="8"/>
  <c r="CD23" i="8" s="1"/>
  <c r="BR10" i="8"/>
  <c r="CH10" i="8" s="1"/>
  <c r="BR22" i="8"/>
  <c r="CH22" i="8" s="1"/>
  <c r="BR24" i="8"/>
  <c r="CH24" i="8" s="1"/>
  <c r="BN7" i="8"/>
  <c r="CD7" i="8" s="1"/>
  <c r="BR25" i="8"/>
  <c r="CH25" i="8" s="1"/>
  <c r="BN11" i="8"/>
  <c r="CD11" i="8" s="1"/>
  <c r="BN10" i="8"/>
  <c r="CD10" i="8" s="1"/>
  <c r="BN20" i="8"/>
  <c r="CD20" i="8" s="1"/>
  <c r="BR26" i="8"/>
  <c r="CH26" i="8" s="1"/>
  <c r="BN25" i="8"/>
  <c r="CD25" i="8" s="1"/>
  <c r="BN18" i="8"/>
  <c r="CD18" i="8" s="1"/>
  <c r="BN26" i="8"/>
  <c r="CD26" i="8" s="1"/>
  <c r="BN15" i="8"/>
  <c r="CD15" i="8" s="1"/>
  <c r="BN28" i="8"/>
  <c r="CD28" i="8" s="1"/>
  <c r="BN16" i="8"/>
  <c r="CD16" i="8" s="1"/>
  <c r="BR13" i="8"/>
  <c r="CH13" i="8" s="1"/>
  <c r="BN9" i="8"/>
  <c r="CD9" i="8" s="1"/>
  <c r="BN29" i="8"/>
  <c r="BS29" i="8" s="1"/>
  <c r="BN14" i="8"/>
  <c r="CD14" i="8" s="1"/>
  <c r="BR29" i="8"/>
  <c r="CH29" i="8" s="1"/>
  <c r="BN21" i="8"/>
  <c r="CD21" i="8" s="1"/>
  <c r="BR23" i="8"/>
  <c r="CH23" i="8" s="1"/>
  <c r="BN13" i="8"/>
  <c r="CD13" i="8" s="1"/>
  <c r="BR15" i="8"/>
  <c r="CH15" i="8" s="1"/>
  <c r="BR8" i="8"/>
  <c r="CH8" i="8" s="1"/>
  <c r="BR18" i="8"/>
  <c r="CH18" i="8" s="1"/>
  <c r="BR28" i="8"/>
  <c r="CH28" i="8" s="1"/>
  <c r="BR14" i="8"/>
  <c r="CH14" i="8" s="1"/>
  <c r="BN19" i="8"/>
  <c r="CD19" i="8" s="1"/>
  <c r="BN6" i="8"/>
  <c r="CD6" i="8" s="1"/>
  <c r="BN17" i="8"/>
  <c r="CD17" i="8" s="1"/>
  <c r="BN22" i="8"/>
  <c r="CD22" i="8" s="1"/>
  <c r="BR27" i="8"/>
  <c r="CH27" i="8" s="1"/>
  <c r="BR7" i="8"/>
  <c r="CH7" i="8" s="1"/>
  <c r="CL14" i="3"/>
  <c r="CO14" i="3" s="1"/>
  <c r="I14" i="3" s="1"/>
  <c r="CL6" i="3"/>
  <c r="CO6" i="3" s="1"/>
  <c r="E6" i="3" s="1"/>
  <c r="CL12" i="3"/>
  <c r="CO12" i="3" s="1"/>
  <c r="C12" i="3" s="1"/>
  <c r="CL21" i="3"/>
  <c r="CO21" i="3" s="1"/>
  <c r="E21" i="3" s="1"/>
  <c r="CL17" i="3"/>
  <c r="CO17" i="3" s="1"/>
  <c r="G17" i="3" s="1"/>
  <c r="CL15" i="3"/>
  <c r="CO15" i="3" s="1"/>
  <c r="H15" i="3" s="1"/>
  <c r="CL18" i="3"/>
  <c r="CO18" i="3" s="1"/>
  <c r="G18" i="3" s="1"/>
  <c r="CL20" i="3"/>
  <c r="CO20" i="3" s="1"/>
  <c r="D20" i="3" s="1"/>
  <c r="CL23" i="3"/>
  <c r="CO23" i="3" s="1"/>
  <c r="E23" i="3" s="1"/>
  <c r="CL9" i="3"/>
  <c r="CO9" i="3" s="1"/>
  <c r="D9" i="3" s="1"/>
  <c r="CL11" i="3"/>
  <c r="CO11" i="3" s="1"/>
  <c r="C11" i="3" s="1"/>
  <c r="CL7" i="3"/>
  <c r="CO7" i="3" s="1"/>
  <c r="C7" i="3" s="1"/>
  <c r="CL16" i="3"/>
  <c r="CO16" i="3" s="1"/>
  <c r="C16" i="3" s="1"/>
  <c r="CL13" i="3"/>
  <c r="CO13" i="3" s="1"/>
  <c r="C13" i="3" s="1"/>
  <c r="CL22" i="3"/>
  <c r="CO22" i="3" s="1"/>
  <c r="C22" i="3" s="1"/>
  <c r="CL19" i="3"/>
  <c r="CO19" i="3" s="1"/>
  <c r="I19" i="3" s="1"/>
  <c r="CL10" i="3"/>
  <c r="CO10" i="3" s="1"/>
  <c r="C10" i="3" s="1"/>
  <c r="CL8" i="3"/>
  <c r="CO8" i="3" s="1"/>
  <c r="E8" i="3" s="1"/>
  <c r="BS10" i="8" l="1"/>
  <c r="CI10" i="8" s="1"/>
  <c r="CL10" i="8" s="1"/>
  <c r="BS27" i="8"/>
  <c r="CI27" i="8" s="1"/>
  <c r="CL27" i="8" s="1"/>
  <c r="BS12" i="8"/>
  <c r="CI12" i="8" s="1"/>
  <c r="CL12" i="8" s="1"/>
  <c r="BS24" i="8"/>
  <c r="CI24" i="8" s="1"/>
  <c r="CL24" i="8" s="1"/>
  <c r="BS8" i="8"/>
  <c r="CI8" i="8" s="1"/>
  <c r="CL8" i="8" s="1"/>
  <c r="BS11" i="8"/>
  <c r="CI11" i="8" s="1"/>
  <c r="CL11" i="8" s="1"/>
  <c r="BS20" i="8"/>
  <c r="CI20" i="8" s="1"/>
  <c r="CL20" i="8" s="1"/>
  <c r="BS7" i="8"/>
  <c r="CI7" i="8" s="1"/>
  <c r="CL7" i="8" s="1"/>
  <c r="BS26" i="8"/>
  <c r="CI26" i="8" s="1"/>
  <c r="CL26" i="8" s="1"/>
  <c r="BS23" i="8"/>
  <c r="CI23" i="8" s="1"/>
  <c r="CL23" i="8" s="1"/>
  <c r="CD29" i="8"/>
  <c r="BS6" i="8"/>
  <c r="CI6" i="8" s="1"/>
  <c r="CL6" i="8" s="1"/>
  <c r="BS25" i="8"/>
  <c r="CI25" i="8" s="1"/>
  <c r="CL25" i="8" s="1"/>
  <c r="BS28" i="8"/>
  <c r="CI28" i="8" s="1"/>
  <c r="CL28" i="8" s="1"/>
  <c r="BS14" i="8"/>
  <c r="CI14" i="8" s="1"/>
  <c r="CL14" i="8" s="1"/>
  <c r="BS13" i="8"/>
  <c r="CI13" i="8" s="1"/>
  <c r="CL13" i="8" s="1"/>
  <c r="BS16" i="8"/>
  <c r="CI16" i="8" s="1"/>
  <c r="CL16" i="8" s="1"/>
  <c r="BS18" i="8"/>
  <c r="CI18" i="8" s="1"/>
  <c r="CL18" i="8" s="1"/>
  <c r="BS9" i="8"/>
  <c r="CI9" i="8" s="1"/>
  <c r="CL9" i="8" s="1"/>
  <c r="BS21" i="8"/>
  <c r="CI21" i="8" s="1"/>
  <c r="CL21" i="8" s="1"/>
  <c r="BS15" i="8"/>
  <c r="CI15" i="8" s="1"/>
  <c r="CL15" i="8" s="1"/>
  <c r="BS19" i="8"/>
  <c r="CI19" i="8" s="1"/>
  <c r="CL19" i="8" s="1"/>
  <c r="BS17" i="8"/>
  <c r="CI17" i="8" s="1"/>
  <c r="CL17" i="8" s="1"/>
  <c r="BS22" i="8"/>
  <c r="CI22" i="8" s="1"/>
  <c r="CL22" i="8" s="1"/>
  <c r="CI29" i="8"/>
  <c r="CL29" i="8" s="1"/>
  <c r="E14" i="3"/>
  <c r="E12" i="3"/>
  <c r="C6" i="3"/>
  <c r="H11" i="3"/>
  <c r="E18" i="3"/>
  <c r="G14" i="3"/>
  <c r="I17" i="3"/>
  <c r="C14" i="3"/>
  <c r="H14" i="3"/>
  <c r="J14" i="3" s="1"/>
  <c r="E17" i="3"/>
  <c r="D19" i="3"/>
  <c r="D14" i="3"/>
  <c r="E20" i="3"/>
  <c r="I11" i="3"/>
  <c r="D18" i="3"/>
  <c r="H18" i="3"/>
  <c r="G21" i="3"/>
  <c r="H21" i="3"/>
  <c r="I12" i="3"/>
  <c r="I18" i="3"/>
  <c r="D8" i="3"/>
  <c r="I8" i="3"/>
  <c r="C18" i="3"/>
  <c r="E15" i="3"/>
  <c r="I6" i="3"/>
  <c r="H6" i="3"/>
  <c r="C9" i="3"/>
  <c r="H7" i="3"/>
  <c r="G15" i="3"/>
  <c r="H9" i="3"/>
  <c r="G9" i="3"/>
  <c r="D10" i="3"/>
  <c r="G10" i="3"/>
  <c r="E9" i="3"/>
  <c r="D6" i="3"/>
  <c r="G7" i="3"/>
  <c r="I20" i="3"/>
  <c r="C15" i="3"/>
  <c r="I21" i="3"/>
  <c r="I7" i="3"/>
  <c r="G20" i="3"/>
  <c r="I9" i="3"/>
  <c r="D7" i="3"/>
  <c r="D21" i="3"/>
  <c r="E10" i="3"/>
  <c r="I15" i="3"/>
  <c r="J15" i="3" s="1"/>
  <c r="C20" i="3"/>
  <c r="H20" i="3"/>
  <c r="C21" i="3"/>
  <c r="D15" i="3"/>
  <c r="G6" i="3"/>
  <c r="E7" i="3"/>
  <c r="E19" i="3"/>
  <c r="H8" i="3"/>
  <c r="C8" i="3"/>
  <c r="G8" i="3"/>
  <c r="D17" i="3"/>
  <c r="G12" i="3"/>
  <c r="D12" i="3"/>
  <c r="H17" i="3"/>
  <c r="E11" i="3"/>
  <c r="D11" i="3"/>
  <c r="H12" i="3"/>
  <c r="C17" i="3"/>
  <c r="C23" i="3"/>
  <c r="H22" i="3"/>
  <c r="G16" i="3"/>
  <c r="D16" i="3"/>
  <c r="I16" i="3"/>
  <c r="C19" i="3"/>
  <c r="E22" i="3"/>
  <c r="I22" i="3"/>
  <c r="I23" i="3"/>
  <c r="G19" i="3"/>
  <c r="G22" i="3"/>
  <c r="D22" i="3"/>
  <c r="G23" i="3"/>
  <c r="H19" i="3"/>
  <c r="J19" i="3" s="1"/>
  <c r="G11" i="3"/>
  <c r="H16" i="3"/>
  <c r="E16" i="3"/>
  <c r="H23" i="3"/>
  <c r="D23" i="3"/>
  <c r="I10" i="3"/>
  <c r="H10" i="3"/>
  <c r="I13" i="3"/>
  <c r="G13" i="3"/>
  <c r="H13" i="3"/>
  <c r="E13" i="3"/>
  <c r="D13" i="3"/>
  <c r="CO10" i="8" l="1"/>
  <c r="CR10" i="8" s="1"/>
  <c r="C10" i="8" s="1"/>
  <c r="CO15" i="8"/>
  <c r="CR15" i="8" s="1"/>
  <c r="G15" i="8" s="1"/>
  <c r="CO26" i="8"/>
  <c r="CR26" i="8" s="1"/>
  <c r="H26" i="8" s="1"/>
  <c r="CO14" i="8"/>
  <c r="CR14" i="8" s="1"/>
  <c r="C14" i="8" s="1"/>
  <c r="CO17" i="8"/>
  <c r="CR17" i="8" s="1"/>
  <c r="I17" i="8" s="1"/>
  <c r="CO21" i="8"/>
  <c r="CR21" i="8" s="1"/>
  <c r="G21" i="8" s="1"/>
  <c r="CO13" i="8"/>
  <c r="CR13" i="8" s="1"/>
  <c r="CO12" i="8"/>
  <c r="CR12" i="8" s="1"/>
  <c r="CO16" i="8"/>
  <c r="CR16" i="8" s="1"/>
  <c r="I16" i="8" s="1"/>
  <c r="CO22" i="8"/>
  <c r="CR22" i="8" s="1"/>
  <c r="CO19" i="8"/>
  <c r="CR19" i="8" s="1"/>
  <c r="E19" i="8" s="1"/>
  <c r="CO29" i="8"/>
  <c r="CR29" i="8" s="1"/>
  <c r="G29" i="8" s="1"/>
  <c r="CO27" i="8"/>
  <c r="CR27" i="8" s="1"/>
  <c r="G27" i="8" s="1"/>
  <c r="CO23" i="8"/>
  <c r="CR23" i="8" s="1"/>
  <c r="CO8" i="8"/>
  <c r="CR8" i="8" s="1"/>
  <c r="CO6" i="8"/>
  <c r="CR6" i="8" s="1"/>
  <c r="CO11" i="8"/>
  <c r="CR11" i="8" s="1"/>
  <c r="G11" i="8" s="1"/>
  <c r="CO25" i="8"/>
  <c r="CR25" i="8" s="1"/>
  <c r="C25" i="8" s="1"/>
  <c r="CO7" i="8"/>
  <c r="CR7" i="8" s="1"/>
  <c r="CO24" i="8"/>
  <c r="CR24" i="8" s="1"/>
  <c r="I24" i="8" s="1"/>
  <c r="CO28" i="8"/>
  <c r="CR28" i="8" s="1"/>
  <c r="CO18" i="8"/>
  <c r="CR18" i="8" s="1"/>
  <c r="G18" i="8" s="1"/>
  <c r="CO9" i="8"/>
  <c r="CR9" i="8" s="1"/>
  <c r="D9" i="8" s="1"/>
  <c r="CO20" i="8"/>
  <c r="CR20" i="8" s="1"/>
  <c r="J20" i="3"/>
  <c r="J18" i="3"/>
  <c r="J17" i="3"/>
  <c r="J6" i="3"/>
  <c r="F14" i="3"/>
  <c r="K14" i="3" s="1"/>
  <c r="F8" i="3"/>
  <c r="K8" i="3" s="1"/>
  <c r="F20" i="3"/>
  <c r="K20" i="3" s="1"/>
  <c r="F21" i="3"/>
  <c r="K21" i="3" s="1"/>
  <c r="F18" i="3"/>
  <c r="K18" i="3" s="1"/>
  <c r="J11" i="3"/>
  <c r="F17" i="3"/>
  <c r="K17" i="3" s="1"/>
  <c r="F19" i="3"/>
  <c r="K19" i="3" s="1"/>
  <c r="F9" i="3"/>
  <c r="K9" i="3" s="1"/>
  <c r="F7" i="3"/>
  <c r="K7" i="3" s="1"/>
  <c r="J12" i="3"/>
  <c r="J8" i="3"/>
  <c r="F15" i="3"/>
  <c r="K15" i="3" s="1"/>
  <c r="J21" i="3"/>
  <c r="J7" i="3"/>
  <c r="F6" i="3"/>
  <c r="K6" i="3" s="1"/>
  <c r="F10" i="3"/>
  <c r="K10" i="3" s="1"/>
  <c r="F12" i="3"/>
  <c r="K12" i="3" s="1"/>
  <c r="J9" i="3"/>
  <c r="J10" i="3"/>
  <c r="F16" i="3"/>
  <c r="K16" i="3" s="1"/>
  <c r="J13" i="3"/>
  <c r="F22" i="3"/>
  <c r="K22" i="3" s="1"/>
  <c r="F11" i="3"/>
  <c r="K11" i="3" s="1"/>
  <c r="J16" i="3"/>
  <c r="F23" i="3"/>
  <c r="K23" i="3" s="1"/>
  <c r="F13" i="3"/>
  <c r="K13" i="3" s="1"/>
  <c r="J23" i="3"/>
  <c r="J22" i="3"/>
  <c r="H10" i="8" l="1"/>
  <c r="G10" i="8"/>
  <c r="E10" i="8"/>
  <c r="I10" i="8"/>
  <c r="D10" i="8"/>
  <c r="H16" i="8"/>
  <c r="J16" i="8" s="1"/>
  <c r="G16" i="8"/>
  <c r="E16" i="8"/>
  <c r="D16" i="8"/>
  <c r="I26" i="8"/>
  <c r="J26" i="8" s="1"/>
  <c r="D26" i="8"/>
  <c r="H14" i="8"/>
  <c r="D14" i="8"/>
  <c r="E14" i="8"/>
  <c r="I14" i="8"/>
  <c r="G14" i="8"/>
  <c r="E29" i="8"/>
  <c r="E21" i="8"/>
  <c r="D15" i="8"/>
  <c r="C15" i="8"/>
  <c r="E15" i="8"/>
  <c r="I15" i="8"/>
  <c r="H15" i="8"/>
  <c r="H25" i="8"/>
  <c r="C29" i="8"/>
  <c r="H21" i="8"/>
  <c r="C21" i="8"/>
  <c r="H19" i="8"/>
  <c r="I19" i="8"/>
  <c r="G19" i="8"/>
  <c r="G17" i="8"/>
  <c r="H29" i="8"/>
  <c r="D17" i="8"/>
  <c r="H17" i="8"/>
  <c r="J17" i="8" s="1"/>
  <c r="C19" i="8"/>
  <c r="E17" i="8"/>
  <c r="G26" i="8"/>
  <c r="C17" i="8"/>
  <c r="C26" i="8"/>
  <c r="E26" i="8"/>
  <c r="D19" i="8"/>
  <c r="I25" i="8"/>
  <c r="D25" i="8"/>
  <c r="D29" i="8"/>
  <c r="E25" i="8"/>
  <c r="G25" i="8"/>
  <c r="I29" i="8"/>
  <c r="E24" i="8"/>
  <c r="C16" i="8"/>
  <c r="E11" i="8"/>
  <c r="I11" i="8"/>
  <c r="C11" i="8"/>
  <c r="D11" i="8"/>
  <c r="H11" i="8"/>
  <c r="C27" i="8"/>
  <c r="G9" i="8"/>
  <c r="H27" i="8"/>
  <c r="D27" i="8"/>
  <c r="C24" i="8"/>
  <c r="H24" i="8"/>
  <c r="J24" i="8" s="1"/>
  <c r="G24" i="8"/>
  <c r="D24" i="8"/>
  <c r="C18" i="8"/>
  <c r="E27" i="8"/>
  <c r="I27" i="8"/>
  <c r="D12" i="8"/>
  <c r="E12" i="8"/>
  <c r="H18" i="8"/>
  <c r="I9" i="8"/>
  <c r="E23" i="8"/>
  <c r="D23" i="8"/>
  <c r="C23" i="8"/>
  <c r="I23" i="8"/>
  <c r="G23" i="8"/>
  <c r="H23" i="8"/>
  <c r="I21" i="8"/>
  <c r="D21" i="8"/>
  <c r="D6" i="8"/>
  <c r="C6" i="8"/>
  <c r="H6" i="8"/>
  <c r="G6" i="8"/>
  <c r="E6" i="8"/>
  <c r="I6" i="8"/>
  <c r="H13" i="8"/>
  <c r="E13" i="8"/>
  <c r="C13" i="8"/>
  <c r="G13" i="8"/>
  <c r="I13" i="8"/>
  <c r="I12" i="8"/>
  <c r="D18" i="8"/>
  <c r="H9" i="8"/>
  <c r="G28" i="8"/>
  <c r="H28" i="8"/>
  <c r="C28" i="8"/>
  <c r="E28" i="8"/>
  <c r="D28" i="8"/>
  <c r="I28" i="8"/>
  <c r="I8" i="8"/>
  <c r="G8" i="8"/>
  <c r="D8" i="8"/>
  <c r="C8" i="8"/>
  <c r="E8" i="8"/>
  <c r="H8" i="8"/>
  <c r="H12" i="8"/>
  <c r="E9" i="8"/>
  <c r="H7" i="8"/>
  <c r="D7" i="8"/>
  <c r="G7" i="8"/>
  <c r="C7" i="8"/>
  <c r="E7" i="8"/>
  <c r="I7" i="8"/>
  <c r="C20" i="8"/>
  <c r="I20" i="8"/>
  <c r="G20" i="8"/>
  <c r="D20" i="8"/>
  <c r="H20" i="8"/>
  <c r="E20" i="8"/>
  <c r="I18" i="8"/>
  <c r="D13" i="8"/>
  <c r="D22" i="8"/>
  <c r="G22" i="8"/>
  <c r="E22" i="8"/>
  <c r="C22" i="8"/>
  <c r="H22" i="8"/>
  <c r="I22" i="8"/>
  <c r="G12" i="8"/>
  <c r="C12" i="8"/>
  <c r="E18" i="8"/>
  <c r="C9" i="8"/>
  <c r="J10" i="8" l="1"/>
  <c r="F10" i="8"/>
  <c r="K10" i="8" s="1"/>
  <c r="F16" i="8"/>
  <c r="K16" i="8" s="1"/>
  <c r="J19" i="8"/>
  <c r="J14" i="8"/>
  <c r="F14" i="8"/>
  <c r="K14" i="8" s="1"/>
  <c r="F21" i="8"/>
  <c r="K21" i="8" s="1"/>
  <c r="F29" i="8"/>
  <c r="K29" i="8" s="1"/>
  <c r="F15" i="8"/>
  <c r="K15" i="8" s="1"/>
  <c r="J15" i="8"/>
  <c r="J25" i="8"/>
  <c r="J29" i="8"/>
  <c r="J21" i="8"/>
  <c r="F17" i="8"/>
  <c r="K17" i="8" s="1"/>
  <c r="F19" i="8"/>
  <c r="K19" i="8" s="1"/>
  <c r="F25" i="8"/>
  <c r="K25" i="8" s="1"/>
  <c r="F26" i="8"/>
  <c r="K26" i="8" s="1"/>
  <c r="F9" i="8"/>
  <c r="K9" i="8" s="1"/>
  <c r="J11" i="8"/>
  <c r="F11" i="8"/>
  <c r="K11" i="8" s="1"/>
  <c r="J27" i="8"/>
  <c r="J20" i="8"/>
  <c r="F12" i="8"/>
  <c r="K12" i="8" s="1"/>
  <c r="J18" i="8"/>
  <c r="J9" i="8"/>
  <c r="F24" i="8"/>
  <c r="K24" i="8" s="1"/>
  <c r="F18" i="8"/>
  <c r="K18" i="8" s="1"/>
  <c r="J12" i="8"/>
  <c r="F13" i="8"/>
  <c r="K13" i="8" s="1"/>
  <c r="J8" i="8"/>
  <c r="F23" i="8"/>
  <c r="K23" i="8" s="1"/>
  <c r="F28" i="8"/>
  <c r="K28" i="8" s="1"/>
  <c r="J6" i="8"/>
  <c r="F27" i="8"/>
  <c r="K27" i="8" s="1"/>
  <c r="F22" i="8"/>
  <c r="K22" i="8" s="1"/>
  <c r="F6" i="8"/>
  <c r="K6" i="8" s="1"/>
  <c r="J22" i="8"/>
  <c r="F8" i="8"/>
  <c r="K8" i="8" s="1"/>
  <c r="J28" i="8"/>
  <c r="F20" i="8"/>
  <c r="K20" i="8" s="1"/>
  <c r="F7" i="8"/>
  <c r="K7" i="8" s="1"/>
  <c r="J13" i="8"/>
  <c r="J7" i="8"/>
  <c r="J23" i="8"/>
</calcChain>
</file>

<file path=xl/sharedStrings.xml><?xml version="1.0" encoding="utf-8"?>
<sst xmlns="http://schemas.openxmlformats.org/spreadsheetml/2006/main" count="763" uniqueCount="119">
  <si>
    <t>Posição</t>
  </si>
  <si>
    <t>Times</t>
  </si>
  <si>
    <t>Jogos</t>
  </si>
  <si>
    <t>Vitorias</t>
  </si>
  <si>
    <t>Empates</t>
  </si>
  <si>
    <t>Derrotas</t>
  </si>
  <si>
    <t>Gols Pró</t>
  </si>
  <si>
    <t>Gols Cont.</t>
  </si>
  <si>
    <t>Saldo</t>
  </si>
  <si>
    <t>Pontos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</si>
  <si>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</si>
  <si>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</si>
  <si>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</si>
  <si>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</si>
  <si>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</si>
  <si>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</si>
  <si>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</si>
  <si>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</si>
  <si>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</si>
  <si>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ID_TIME</t>
  </si>
  <si>
    <t>x</t>
  </si>
  <si>
    <t>1º Rodada</t>
  </si>
  <si>
    <t>2º Rodada</t>
  </si>
  <si>
    <t>3º Rodada</t>
  </si>
  <si>
    <t>4º Rodada</t>
  </si>
  <si>
    <t>5º Rodada</t>
  </si>
  <si>
    <t>6º Rodada</t>
  </si>
  <si>
    <t>7º Rodada</t>
  </si>
  <si>
    <t>8º Rodada</t>
  </si>
  <si>
    <t>9º Rodada</t>
  </si>
  <si>
    <t>Maior</t>
  </si>
  <si>
    <t>Ordem Crescente</t>
  </si>
  <si>
    <t>Grupo A</t>
  </si>
  <si>
    <t>Grupo B</t>
  </si>
  <si>
    <t>QUARTAS DE FINAL</t>
  </si>
  <si>
    <t>SEMI FINAL</t>
  </si>
  <si>
    <t>ID</t>
  </si>
  <si>
    <t>FINAL</t>
  </si>
  <si>
    <t>1º FASE</t>
  </si>
  <si>
    <t>OITAVAS DE FINAL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</si>
  <si>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</si>
  <si>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</si>
  <si>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</si>
  <si>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</si>
  <si>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</si>
  <si>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</si>
  <si>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</si>
  <si>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</si>
  <si>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</si>
  <si>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 xml:space="preserve"> FINAL</t>
  </si>
  <si>
    <t>CLASSIFICAÇÃO GERAL - 1º Turno</t>
  </si>
  <si>
    <t>CLASSIFICAÇÃO GERAL - 2º Turno</t>
  </si>
  <si>
    <t>CLASSIFICAÇÃO GERAL</t>
  </si>
  <si>
    <t>Quartas de Final</t>
  </si>
  <si>
    <t>3º e 4º</t>
  </si>
  <si>
    <t>Repscagem</t>
  </si>
  <si>
    <t>Quartas</t>
  </si>
  <si>
    <t>Semi</t>
  </si>
  <si>
    <t>Ranking</t>
  </si>
  <si>
    <t>10º Rodada</t>
  </si>
  <si>
    <t>11º Rodada</t>
  </si>
  <si>
    <t>12º Rodada</t>
  </si>
  <si>
    <t>Oitavas de Final</t>
  </si>
  <si>
    <t>Time</t>
  </si>
  <si>
    <t>Nº</t>
  </si>
  <si>
    <t>Pontos Oitavas</t>
  </si>
  <si>
    <t>pontos 1 fase</t>
  </si>
  <si>
    <t>Semi - Final</t>
  </si>
  <si>
    <t>Pontos Quartas</t>
  </si>
  <si>
    <t>Pontos 1º fase + Oitavas</t>
  </si>
  <si>
    <t>Total</t>
  </si>
  <si>
    <t xml:space="preserve"> Final</t>
  </si>
  <si>
    <t>Pontos Semi</t>
  </si>
  <si>
    <t>Pontos Fases</t>
  </si>
  <si>
    <t>3º &amp; 4º</t>
  </si>
  <si>
    <t>GRUPO A</t>
  </si>
  <si>
    <t>GRUPO B</t>
  </si>
  <si>
    <t>19º</t>
  </si>
  <si>
    <t>20º</t>
  </si>
  <si>
    <t>21º</t>
  </si>
  <si>
    <t>22º</t>
  </si>
  <si>
    <t>23º</t>
  </si>
  <si>
    <t>24º</t>
  </si>
  <si>
    <t>Aprov.</t>
  </si>
  <si>
    <t>Islândia</t>
  </si>
  <si>
    <t>Itália</t>
  </si>
  <si>
    <t>Grécia</t>
  </si>
  <si>
    <t>Turquia</t>
  </si>
  <si>
    <t>Rep. Tcheca</t>
  </si>
  <si>
    <t>Polônia</t>
  </si>
  <si>
    <t>Holanda</t>
  </si>
  <si>
    <t>Alemanha</t>
  </si>
  <si>
    <t>Suíça</t>
  </si>
  <si>
    <t>Eslôvenia</t>
  </si>
  <si>
    <t>Hungria</t>
  </si>
  <si>
    <t>Austria</t>
  </si>
  <si>
    <t>Irlanda</t>
  </si>
  <si>
    <t>Escócia</t>
  </si>
  <si>
    <t>Dinamarca</t>
  </si>
  <si>
    <t>Bélgica</t>
  </si>
  <si>
    <t>França</t>
  </si>
  <si>
    <t>Rússia</t>
  </si>
  <si>
    <t>Noruega</t>
  </si>
  <si>
    <t>Portugal</t>
  </si>
  <si>
    <t>Espanha</t>
  </si>
  <si>
    <t>Inglaterra</t>
  </si>
  <si>
    <t>Suécia</t>
  </si>
  <si>
    <t>País de Gales</t>
  </si>
  <si>
    <t xml:space="preserve">LXXVIII Campeonato </t>
  </si>
  <si>
    <t>EURO COPA</t>
  </si>
  <si>
    <t>Alemanha                          Austria                           Bélgica                          Dinamarca                        Escócia                            Eslôvenia                      Espanha</t>
  </si>
  <si>
    <t xml:space="preserve">                            França                              Grécia                              Holanda                           Hungria                       Inglaterra                             Irlanda                           Islândia</t>
  </si>
  <si>
    <t xml:space="preserve">                             Itália                                   Noruega                 País de Gales                       Polônia                         Portugal                        Rep. Tcheca                       Rússia</t>
  </si>
  <si>
    <t xml:space="preserve">              Suécia                                              Suíça                                           Turquia</t>
  </si>
  <si>
    <t>(Ricardinho)                          (Tooty)                        (Renatinho)                           (Shrek)                               (Hugo)                              (Deyvid)                         (Michael)</t>
  </si>
  <si>
    <t xml:space="preserve">   (Antônio)                          (Diego)                             (Bernardo)                         (Rodrigo)                       (Gustavão)                               (João)                             (Juninho)</t>
  </si>
  <si>
    <t xml:space="preserve">   (Cristovão)                           (Guilherme)                  (Senador)                                (Piu)                                 (Mario)                               (Danilo)                           (Cayera)</t>
  </si>
  <si>
    <r>
      <t xml:space="preserve">              </t>
    </r>
    <r>
      <rPr>
        <b/>
        <sz val="10"/>
        <color theme="0" tint="-0.499984740745262"/>
        <rFont val="Calibri"/>
        <family val="2"/>
        <scheme val="minor"/>
      </rPr>
      <t>(Roger)                                              (Fred)                                            (Alex)</t>
    </r>
  </si>
  <si>
    <t>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</si>
</sst>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b/>
      <sz val="10"/>
      <color theme="1" tint="0.499984740745262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8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4"/>
      <name val="Arial"/>
      <family val="2"/>
    </font>
    <font>
      <b/>
      <sz val="22"/>
      <name val="Arial"/>
      <family val="2"/>
    </font>
    <font>
      <b/>
      <sz val="10"/>
      <color indexed="8"/>
      <name val="Arial"/>
      <family val="2"/>
    </font>
    <font>
      <b/>
      <sz val="10"/>
      <name val="Comic Sans MS"/>
      <family val="4"/>
    </font>
    <font>
      <b/>
      <sz val="10"/>
      <color rgb="FF002060"/>
      <name val="Arial"/>
      <family val="2"/>
    </font>
    <font>
      <b/>
      <sz val="14"/>
      <name val="Comic Sans MS"/>
      <family val="4"/>
    </font>
    <font>
      <b/>
      <sz val="14"/>
      <color indexed="8"/>
      <name val="Comic Sans MS"/>
      <family val="4"/>
    </font>
    <font>
      <b/>
      <sz val="11"/>
      <name val="Arial"/>
      <family val="2"/>
    </font>
    <font>
      <b/>
      <sz val="11"/>
      <color indexed="8"/>
      <name val="Arial"/>
      <family val="2"/>
    </font>
    <font>
      <b/>
      <sz val="12"/>
      <color indexed="8"/>
      <name val="Comic Sans MS"/>
      <family val="4"/>
    </font>
    <font>
      <sz val="12"/>
      <color theme="1"/>
      <name val="Calibri"/>
      <family val="2"/>
      <scheme val="minor"/>
    </font>
    <font>
      <b/>
      <sz val="36"/>
      <name val="EA Font v1.5 by Ghettoshark"/>
    </font>
    <font>
      <b/>
      <sz val="36"/>
      <color indexed="8"/>
      <name val="EA Font v1.5 by Ghettoshark"/>
    </font>
    <font>
      <b/>
      <sz val="11"/>
      <color theme="0" tint="-0.499984740745262"/>
      <name val="Calibri"/>
      <family val="2"/>
      <scheme val="minor"/>
    </font>
    <font>
      <b/>
      <sz val="10"/>
      <color theme="0" tint="-0.499984740745262"/>
      <name val="Calibri"/>
      <family val="2"/>
      <scheme val="minor"/>
    </font>
    <font>
      <sz val="10"/>
      <color theme="0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8"/>
      <color theme="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1E7E0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247E08"/>
        <bgColor indexed="64"/>
      </patternFill>
    </fill>
    <fill>
      <patternFill patternType="solid">
        <fgColor rgb="FFFFCC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74999237037263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1" fillId="0" borderId="0"/>
  </cellStyleXfs>
  <cellXfs count="228">
    <xf numFmtId="0" fontId="0" fillId="0" borderId="0" xfId="0"/>
    <xf numFmtId="0" fontId="3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NumberFormat="1" applyFont="1" applyFill="1" applyBorder="1" applyAlignment="1" applyProtection="1">
      <alignment horizontal="center"/>
      <protection hidden="1"/>
    </xf>
    <xf numFmtId="0" fontId="2" fillId="0" borderId="0" xfId="1"/>
    <xf numFmtId="0" fontId="3" fillId="0" borderId="0" xfId="1" applyFont="1" applyProtection="1">
      <protection hidden="1"/>
    </xf>
    <xf numFmtId="0" fontId="3" fillId="0" borderId="0" xfId="1" applyFont="1" applyBorder="1" applyProtection="1">
      <protection hidden="1"/>
    </xf>
    <xf numFmtId="0" fontId="3" fillId="0" borderId="0" xfId="1" applyFont="1" applyBorder="1" applyAlignment="1" applyProtection="1">
      <alignment horizontal="center"/>
      <protection hidden="1"/>
    </xf>
    <xf numFmtId="0" fontId="3" fillId="0" borderId="2" xfId="1" applyFont="1" applyBorder="1" applyAlignment="1" applyProtection="1">
      <alignment horizontal="center"/>
      <protection hidden="1"/>
    </xf>
    <xf numFmtId="0" fontId="3" fillId="2" borderId="1" xfId="1" applyFont="1" applyFill="1" applyBorder="1" applyAlignment="1" applyProtection="1">
      <alignment horizontal="center" vertical="center"/>
      <protection hidden="1"/>
    </xf>
    <xf numFmtId="0" fontId="4" fillId="3" borderId="1" xfId="1" applyFont="1" applyFill="1" applyBorder="1" applyAlignment="1" applyProtection="1">
      <alignment horizontal="center" vertical="center"/>
      <protection hidden="1"/>
    </xf>
    <xf numFmtId="0" fontId="3" fillId="0" borderId="1" xfId="1" applyFont="1" applyFill="1" applyBorder="1" applyAlignment="1" applyProtection="1">
      <alignment horizontal="center" vertical="center"/>
      <protection hidden="1"/>
    </xf>
    <xf numFmtId="0" fontId="3" fillId="2" borderId="0" xfId="1" applyFont="1" applyFill="1" applyBorder="1" applyAlignment="1" applyProtection="1">
      <alignment horizontal="center" vertical="center"/>
      <protection hidden="1"/>
    </xf>
    <xf numFmtId="0" fontId="4" fillId="3" borderId="0" xfId="1" applyFont="1" applyFill="1" applyBorder="1" applyAlignment="1" applyProtection="1">
      <alignment horizontal="center" vertical="center"/>
      <protection hidden="1"/>
    </xf>
    <xf numFmtId="1" fontId="3" fillId="0" borderId="0" xfId="1" applyNumberFormat="1" applyFont="1" applyFill="1" applyBorder="1" applyAlignment="1" applyProtection="1">
      <alignment horizontal="center" vertical="center"/>
      <protection hidden="1"/>
    </xf>
    <xf numFmtId="0" fontId="3" fillId="0" borderId="0" xfId="1" applyFont="1" applyFill="1" applyBorder="1" applyAlignment="1" applyProtection="1">
      <alignment horizontal="center" vertical="center"/>
      <protection hidden="1"/>
    </xf>
    <xf numFmtId="0" fontId="2" fillId="0" borderId="0" xfId="1" applyBorder="1" applyProtection="1"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3" fillId="12" borderId="1" xfId="1" applyFont="1" applyFill="1" applyBorder="1" applyAlignment="1" applyProtection="1">
      <alignment horizontal="center" vertical="center"/>
      <protection hidden="1"/>
    </xf>
    <xf numFmtId="0" fontId="2" fillId="0" borderId="0" xfId="1" applyProtection="1"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3" fillId="0" borderId="4" xfId="1" applyFont="1" applyFill="1" applyBorder="1" applyAlignment="1" applyProtection="1">
      <alignment horizontal="center" vertical="center"/>
      <protection hidden="1"/>
    </xf>
    <xf numFmtId="0" fontId="2" fillId="0" borderId="0" xfId="1" applyFill="1" applyProtection="1">
      <protection hidden="1"/>
    </xf>
    <xf numFmtId="0" fontId="2" fillId="0" borderId="0" xfId="1" applyFill="1" applyBorder="1" applyProtection="1">
      <protection hidden="1"/>
    </xf>
    <xf numFmtId="0" fontId="2" fillId="0" borderId="0" xfId="1" applyAlignment="1" applyProtection="1">
      <alignment horizontal="center"/>
      <protection hidden="1"/>
    </xf>
    <xf numFmtId="0" fontId="0" fillId="0" borderId="0" xfId="0"/>
    <xf numFmtId="0" fontId="6" fillId="6" borderId="1" xfId="0" applyFont="1" applyFill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7" fillId="0" borderId="2" xfId="0" applyFont="1" applyBorder="1" applyAlignment="1" applyProtection="1">
      <alignment horizontal="center" vertical="center"/>
      <protection hidden="1"/>
    </xf>
    <xf numFmtId="0" fontId="6" fillId="7" borderId="1" xfId="0" applyFont="1" applyFill="1" applyBorder="1" applyAlignment="1" applyProtection="1">
      <alignment horizontal="center" vertical="center"/>
      <protection hidden="1"/>
    </xf>
    <xf numFmtId="0" fontId="6" fillId="4" borderId="1" xfId="0" applyFont="1" applyFill="1" applyBorder="1" applyAlignment="1" applyProtection="1">
      <alignment horizontal="center" vertical="center"/>
      <protection hidden="1"/>
    </xf>
    <xf numFmtId="0" fontId="6" fillId="8" borderId="1" xfId="0" applyFont="1" applyFill="1" applyBorder="1" applyAlignment="1" applyProtection="1">
      <alignment horizontal="center" vertical="center"/>
      <protection hidden="1"/>
    </xf>
    <xf numFmtId="0" fontId="6" fillId="10" borderId="1" xfId="0" applyFont="1" applyFill="1" applyBorder="1" applyAlignment="1" applyProtection="1">
      <alignment horizontal="center" vertical="center"/>
      <protection hidden="1"/>
    </xf>
    <xf numFmtId="0" fontId="6" fillId="9" borderId="1" xfId="0" applyFont="1" applyFill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7" fillId="0" borderId="3" xfId="0" applyFont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/>
      <protection hidden="1"/>
    </xf>
    <xf numFmtId="0" fontId="3" fillId="0" borderId="0" xfId="1" applyFont="1" applyProtection="1">
      <protection hidden="1"/>
    </xf>
    <xf numFmtId="0" fontId="7" fillId="0" borderId="0" xfId="2" applyFont="1" applyProtection="1">
      <protection hidden="1"/>
    </xf>
    <xf numFmtId="0" fontId="3" fillId="0" borderId="0" xfId="2" applyFont="1" applyBorder="1" applyProtection="1">
      <protection hidden="1"/>
    </xf>
    <xf numFmtId="0" fontId="5" fillId="0" borderId="0" xfId="2" applyFont="1" applyProtection="1">
      <protection hidden="1"/>
    </xf>
    <xf numFmtId="0" fontId="5" fillId="0" borderId="0" xfId="2" applyFont="1" applyFill="1" applyBorder="1" applyProtection="1">
      <protection hidden="1"/>
    </xf>
    <xf numFmtId="0" fontId="3" fillId="0" borderId="0" xfId="2" applyFont="1" applyFill="1" applyBorder="1" applyAlignment="1" applyProtection="1">
      <alignment horizontal="center"/>
      <protection hidden="1"/>
    </xf>
    <xf numFmtId="0" fontId="3" fillId="0" borderId="0" xfId="2" applyFont="1" applyProtection="1">
      <protection hidden="1"/>
    </xf>
    <xf numFmtId="0" fontId="3" fillId="0" borderId="0" xfId="2" applyFont="1" applyBorder="1" applyAlignment="1" applyProtection="1">
      <alignment horizontal="center"/>
      <protection hidden="1"/>
    </xf>
    <xf numFmtId="0" fontId="3" fillId="0" borderId="2" xfId="2" applyFont="1" applyBorder="1" applyAlignment="1" applyProtection="1">
      <alignment horizontal="center"/>
      <protection hidden="1"/>
    </xf>
    <xf numFmtId="0" fontId="4" fillId="3" borderId="1" xfId="2" applyFont="1" applyFill="1" applyBorder="1" applyAlignment="1" applyProtection="1">
      <alignment horizontal="center" vertical="center"/>
      <protection hidden="1"/>
    </xf>
    <xf numFmtId="0" fontId="3" fillId="0" borderId="1" xfId="2" applyFont="1" applyFill="1" applyBorder="1" applyAlignment="1" applyProtection="1">
      <alignment horizontal="center" vertical="center"/>
      <protection hidden="1"/>
    </xf>
    <xf numFmtId="0" fontId="3" fillId="2" borderId="1" xfId="2" applyFont="1" applyFill="1" applyBorder="1" applyAlignment="1" applyProtection="1">
      <alignment horizontal="center" vertical="center"/>
      <protection hidden="1"/>
    </xf>
    <xf numFmtId="0" fontId="3" fillId="3" borderId="1" xfId="2" applyFont="1" applyFill="1" applyBorder="1" applyAlignment="1" applyProtection="1">
      <alignment horizontal="center" vertical="center"/>
      <protection hidden="1"/>
    </xf>
    <xf numFmtId="0" fontId="3" fillId="2" borderId="0" xfId="2" applyFont="1" applyFill="1" applyBorder="1" applyAlignment="1" applyProtection="1">
      <alignment horizontal="center" vertical="center"/>
      <protection hidden="1"/>
    </xf>
    <xf numFmtId="0" fontId="3" fillId="3" borderId="0" xfId="2" applyFont="1" applyFill="1" applyBorder="1" applyAlignment="1" applyProtection="1">
      <alignment horizontal="center" vertical="center"/>
      <protection hidden="1"/>
    </xf>
    <xf numFmtId="0" fontId="3" fillId="12" borderId="1" xfId="2" applyFont="1" applyFill="1" applyBorder="1" applyAlignment="1" applyProtection="1">
      <alignment horizontal="center" vertical="center"/>
      <protection hidden="1"/>
    </xf>
    <xf numFmtId="1" fontId="3" fillId="0" borderId="0" xfId="2" applyNumberFormat="1" applyFont="1" applyFill="1" applyBorder="1" applyAlignment="1" applyProtection="1">
      <alignment horizontal="center" vertical="center"/>
      <protection hidden="1"/>
    </xf>
    <xf numFmtId="0" fontId="3" fillId="0" borderId="0" xfId="2" applyFont="1" applyFill="1" applyBorder="1" applyAlignment="1" applyProtection="1">
      <alignment horizontal="center" vertical="center"/>
      <protection hidden="1"/>
    </xf>
    <xf numFmtId="0" fontId="5" fillId="0" borderId="0" xfId="2" applyFont="1" applyFill="1" applyProtection="1">
      <protection hidden="1"/>
    </xf>
    <xf numFmtId="0" fontId="6" fillId="3" borderId="1" xfId="2" applyFont="1" applyFill="1" applyBorder="1" applyAlignment="1" applyProtection="1">
      <alignment horizontal="center" vertical="center"/>
      <protection hidden="1"/>
    </xf>
    <xf numFmtId="0" fontId="5" fillId="0" borderId="0" xfId="2" applyFont="1" applyBorder="1" applyProtection="1">
      <protection hidden="1"/>
    </xf>
    <xf numFmtId="0" fontId="5" fillId="0" borderId="0" xfId="2" applyProtection="1">
      <protection hidden="1"/>
    </xf>
    <xf numFmtId="0" fontId="5" fillId="0" borderId="0" xfId="2" applyBorder="1" applyProtection="1">
      <protection hidden="1"/>
    </xf>
    <xf numFmtId="0" fontId="5" fillId="0" borderId="0" xfId="2" applyAlignment="1" applyProtection="1">
      <alignment horizontal="center"/>
      <protection hidden="1"/>
    </xf>
    <xf numFmtId="0" fontId="5" fillId="0" borderId="0" xfId="2" applyFill="1" applyBorder="1" applyProtection="1">
      <protection hidden="1"/>
    </xf>
    <xf numFmtId="0" fontId="3" fillId="0" borderId="1" xfId="2" applyFont="1" applyBorder="1" applyAlignment="1" applyProtection="1">
      <alignment horizontal="center"/>
      <protection hidden="1"/>
    </xf>
    <xf numFmtId="0" fontId="7" fillId="0" borderId="0" xfId="2" applyFont="1" applyBorder="1" applyAlignment="1" applyProtection="1">
      <alignment horizontal="center"/>
      <protection hidden="1"/>
    </xf>
    <xf numFmtId="0" fontId="14" fillId="0" borderId="0" xfId="2" applyFont="1" applyProtection="1">
      <protection hidden="1"/>
    </xf>
    <xf numFmtId="0" fontId="8" fillId="0" borderId="0" xfId="2" applyFont="1" applyFill="1" applyBorder="1" applyAlignment="1" applyProtection="1">
      <alignment horizontal="center"/>
      <protection hidden="1"/>
    </xf>
    <xf numFmtId="0" fontId="5" fillId="0" borderId="0" xfId="2" applyFill="1" applyProtection="1">
      <protection hidden="1"/>
    </xf>
    <xf numFmtId="0" fontId="3" fillId="11" borderId="1" xfId="2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0" borderId="0" xfId="0" applyFill="1" applyBorder="1" applyProtection="1">
      <protection hidden="1"/>
    </xf>
    <xf numFmtId="0" fontId="6" fillId="16" borderId="1" xfId="0" applyFont="1" applyFill="1" applyBorder="1" applyAlignment="1" applyProtection="1">
      <alignment horizontal="center" vertical="center"/>
      <protection hidden="1"/>
    </xf>
    <xf numFmtId="0" fontId="6" fillId="17" borderId="1" xfId="0" applyFont="1" applyFill="1" applyBorder="1" applyAlignment="1" applyProtection="1">
      <alignment horizontal="center" vertical="center"/>
      <protection hidden="1"/>
    </xf>
    <xf numFmtId="0" fontId="6" fillId="18" borderId="1" xfId="0" applyFont="1" applyFill="1" applyBorder="1" applyAlignment="1" applyProtection="1">
      <alignment horizontal="center" vertical="center"/>
      <protection hidden="1"/>
    </xf>
    <xf numFmtId="0" fontId="6" fillId="19" borderId="1" xfId="0" applyFont="1" applyFill="1" applyBorder="1" applyAlignment="1" applyProtection="1">
      <alignment horizontal="center" vertical="center"/>
      <protection hidden="1"/>
    </xf>
    <xf numFmtId="0" fontId="3" fillId="15" borderId="1" xfId="0" applyFont="1" applyFill="1" applyBorder="1" applyAlignment="1" applyProtection="1">
      <alignment horizontal="center" vertical="center"/>
      <protection hidden="1"/>
    </xf>
    <xf numFmtId="0" fontId="3" fillId="11" borderId="0" xfId="0" applyFont="1" applyFill="1" applyBorder="1" applyAlignment="1" applyProtection="1">
      <alignment horizontal="center"/>
      <protection hidden="1"/>
    </xf>
    <xf numFmtId="0" fontId="3" fillId="11" borderId="0" xfId="0" applyNumberFormat="1" applyFont="1" applyFill="1" applyBorder="1" applyAlignment="1" applyProtection="1">
      <alignment horizontal="center"/>
      <protection hidden="1"/>
    </xf>
    <xf numFmtId="0" fontId="3" fillId="11" borderId="0" xfId="0" applyFont="1" applyFill="1" applyBorder="1" applyProtection="1">
      <protection hidden="1"/>
    </xf>
    <xf numFmtId="0" fontId="21" fillId="0" borderId="0" xfId="0" applyFont="1" applyFill="1" applyBorder="1" applyProtection="1">
      <protection hidden="1"/>
    </xf>
    <xf numFmtId="0" fontId="9" fillId="0" borderId="0" xfId="0" applyFont="1" applyFill="1" applyBorder="1" applyProtection="1">
      <protection hidden="1"/>
    </xf>
    <xf numFmtId="0" fontId="21" fillId="0" borderId="0" xfId="0" applyFont="1" applyFill="1" applyBorder="1" applyAlignment="1" applyProtection="1">
      <alignment horizontal="center"/>
      <protection hidden="1"/>
    </xf>
    <xf numFmtId="0" fontId="22" fillId="0" borderId="0" xfId="0" applyFont="1" applyFill="1" applyBorder="1" applyProtection="1">
      <protection hidden="1"/>
    </xf>
    <xf numFmtId="0" fontId="2" fillId="0" borderId="0" xfId="0" applyFont="1" applyFill="1" applyBorder="1" applyProtection="1"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22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Fill="1" applyBorder="1" applyAlignment="1" applyProtection="1">
      <alignment horizontal="center"/>
      <protection hidden="1"/>
    </xf>
    <xf numFmtId="0" fontId="23" fillId="23" borderId="3" xfId="0" applyFont="1" applyFill="1" applyBorder="1" applyAlignment="1" applyProtection="1">
      <alignment horizontal="center" wrapText="1"/>
      <protection hidden="1"/>
    </xf>
    <xf numFmtId="0" fontId="2" fillId="0" borderId="0" xfId="0" applyFont="1" applyFill="1" applyBorder="1" applyAlignment="1" applyProtection="1">
      <alignment horizontal="right"/>
      <protection hidden="1"/>
    </xf>
    <xf numFmtId="0" fontId="23" fillId="0" borderId="0" xfId="0" applyFont="1" applyFill="1" applyBorder="1" applyAlignment="1" applyProtection="1">
      <alignment horizontal="center" wrapText="1"/>
      <protection hidden="1"/>
    </xf>
    <xf numFmtId="0" fontId="24" fillId="0" borderId="0" xfId="0" applyFont="1" applyFill="1" applyBorder="1" applyAlignment="1" applyProtection="1">
      <alignment horizontal="center" wrapText="1"/>
      <protection hidden="1"/>
    </xf>
    <xf numFmtId="0" fontId="25" fillId="0" borderId="0" xfId="0" applyFont="1" applyFill="1" applyBorder="1" applyAlignment="1" applyProtection="1">
      <alignment horizontal="center"/>
      <protection hidden="1"/>
    </xf>
    <xf numFmtId="0" fontId="24" fillId="0" borderId="0" xfId="0" applyFont="1" applyFill="1" applyBorder="1" applyAlignment="1" applyProtection="1">
      <alignment horizontal="center"/>
      <protection hidden="1"/>
    </xf>
    <xf numFmtId="0" fontId="20" fillId="23" borderId="3" xfId="0" applyFont="1" applyFill="1" applyBorder="1" applyAlignment="1" applyProtection="1">
      <alignment horizontal="center" wrapText="1"/>
      <protection hidden="1"/>
    </xf>
    <xf numFmtId="0" fontId="26" fillId="0" borderId="0" xfId="0" applyFont="1" applyFill="1" applyBorder="1" applyAlignment="1" applyProtection="1">
      <alignment horizontal="left" vertical="center"/>
      <protection hidden="1"/>
    </xf>
    <xf numFmtId="0" fontId="27" fillId="0" borderId="0" xfId="0" applyFont="1" applyFill="1" applyBorder="1" applyAlignment="1" applyProtection="1">
      <alignment horizontal="left" vertical="center"/>
      <protection hidden="1"/>
    </xf>
    <xf numFmtId="0" fontId="3" fillId="0" borderId="0" xfId="0" applyFont="1" applyFill="1" applyBorder="1" applyAlignment="1" applyProtection="1">
      <alignment horizontal="right"/>
      <protection hidden="1"/>
    </xf>
    <xf numFmtId="0" fontId="21" fillId="0" borderId="0" xfId="0" applyFont="1" applyFill="1" applyBorder="1" applyAlignment="1" applyProtection="1">
      <alignment horizontal="center" wrapText="1"/>
      <protection hidden="1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2" fillId="0" borderId="11" xfId="0" applyFont="1" applyFill="1" applyBorder="1" applyAlignment="1" applyProtection="1">
      <alignment horizontal="center"/>
      <protection hidden="1"/>
    </xf>
    <xf numFmtId="0" fontId="2" fillId="0" borderId="11" xfId="0" applyFont="1" applyFill="1" applyBorder="1" applyProtection="1">
      <protection hidden="1"/>
    </xf>
    <xf numFmtId="0" fontId="2" fillId="0" borderId="13" xfId="0" applyFont="1" applyFill="1" applyBorder="1" applyProtection="1">
      <protection hidden="1"/>
    </xf>
    <xf numFmtId="0" fontId="2" fillId="0" borderId="5" xfId="0" applyFont="1" applyFill="1" applyBorder="1" applyProtection="1">
      <protection hidden="1"/>
    </xf>
    <xf numFmtId="0" fontId="2" fillId="0" borderId="6" xfId="0" applyFont="1" applyFill="1" applyBorder="1" applyAlignment="1" applyProtection="1">
      <alignment horizontal="center"/>
      <protection hidden="1"/>
    </xf>
    <xf numFmtId="0" fontId="2" fillId="0" borderId="6" xfId="0" applyFont="1" applyFill="1" applyBorder="1" applyProtection="1">
      <protection hidden="1"/>
    </xf>
    <xf numFmtId="0" fontId="2" fillId="0" borderId="14" xfId="0" applyFont="1" applyFill="1" applyBorder="1" applyProtection="1">
      <protection hidden="1"/>
    </xf>
    <xf numFmtId="0" fontId="2" fillId="0" borderId="12" xfId="0" applyFont="1" applyFill="1" applyBorder="1" applyAlignment="1" applyProtection="1">
      <alignment horizontal="center"/>
      <protection hidden="1"/>
    </xf>
    <xf numFmtId="0" fontId="2" fillId="0" borderId="4" xfId="0" applyFont="1" applyFill="1" applyBorder="1" applyAlignment="1" applyProtection="1">
      <alignment horizontal="center"/>
      <protection hidden="1"/>
    </xf>
    <xf numFmtId="0" fontId="2" fillId="0" borderId="15" xfId="0" applyFont="1" applyFill="1" applyBorder="1" applyAlignment="1" applyProtection="1">
      <alignment horizontal="center"/>
      <protection hidden="1"/>
    </xf>
    <xf numFmtId="0" fontId="5" fillId="0" borderId="0" xfId="2" applyFont="1" applyAlignment="1" applyProtection="1">
      <alignment horizontal="center"/>
      <protection hidden="1"/>
    </xf>
    <xf numFmtId="0" fontId="3" fillId="20" borderId="1" xfId="2" applyFont="1" applyFill="1" applyBorder="1" applyAlignment="1" applyProtection="1">
      <alignment horizontal="center" vertic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Protection="1">
      <protection hidden="1"/>
    </xf>
    <xf numFmtId="0" fontId="28" fillId="0" borderId="0" xfId="0" applyFont="1" applyProtection="1">
      <protection hidden="1"/>
    </xf>
    <xf numFmtId="14" fontId="29" fillId="0" borderId="0" xfId="0" applyNumberFormat="1" applyFont="1" applyProtection="1">
      <protection hidden="1"/>
    </xf>
    <xf numFmtId="0" fontId="30" fillId="0" borderId="0" xfId="0" applyFont="1" applyProtection="1">
      <protection hidden="1"/>
    </xf>
    <xf numFmtId="0" fontId="37" fillId="0" borderId="0" xfId="0" applyFont="1" applyAlignment="1" applyProtection="1">
      <alignment horizontal="center"/>
      <protection hidden="1"/>
    </xf>
    <xf numFmtId="0" fontId="31" fillId="0" borderId="0" xfId="0" applyFont="1" applyAlignment="1" applyProtection="1">
      <alignment horizontal="center"/>
      <protection hidden="1"/>
    </xf>
    <xf numFmtId="0" fontId="33" fillId="0" borderId="0" xfId="0" applyFont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  <xf numFmtId="0" fontId="42" fillId="0" borderId="0" xfId="0" applyFont="1" applyFill="1" applyBorder="1" applyAlignment="1" applyProtection="1">
      <alignment horizontal="center"/>
      <protection hidden="1"/>
    </xf>
    <xf numFmtId="0" fontId="42" fillId="0" borderId="0" xfId="0" applyFont="1" applyFill="1" applyBorder="1" applyProtection="1">
      <protection hidden="1"/>
    </xf>
    <xf numFmtId="0" fontId="7" fillId="0" borderId="0" xfId="0" applyFont="1" applyFill="1" applyBorder="1" applyProtection="1"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7" fillId="0" borderId="1" xfId="0" applyFont="1" applyFill="1" applyBorder="1" applyAlignment="1" applyProtection="1">
      <alignment horizontal="center" vertical="center"/>
      <protection hidden="1"/>
    </xf>
    <xf numFmtId="0" fontId="43" fillId="23" borderId="3" xfId="0" applyFont="1" applyFill="1" applyBorder="1" applyAlignment="1" applyProtection="1">
      <alignment horizontal="center" vertical="center" wrapText="1"/>
      <protection hidden="1"/>
    </xf>
    <xf numFmtId="0" fontId="43" fillId="0" borderId="0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Protection="1"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Protection="1">
      <protection hidden="1"/>
    </xf>
    <xf numFmtId="0" fontId="41" fillId="0" borderId="0" xfId="0" applyFont="1" applyFill="1" applyBorder="1" applyProtection="1">
      <protection hidden="1"/>
    </xf>
    <xf numFmtId="0" fontId="4" fillId="11" borderId="4" xfId="1" applyFont="1" applyFill="1" applyBorder="1" applyAlignment="1" applyProtection="1">
      <alignment horizontal="center" vertical="center"/>
      <protection hidden="1"/>
    </xf>
    <xf numFmtId="0" fontId="3" fillId="11" borderId="4" xfId="1" applyFont="1" applyFill="1" applyBorder="1" applyAlignment="1" applyProtection="1">
      <alignment horizontal="center"/>
      <protection hidden="1"/>
    </xf>
    <xf numFmtId="0" fontId="3" fillId="11" borderId="4" xfId="1" applyFont="1" applyFill="1" applyBorder="1" applyAlignment="1" applyProtection="1">
      <alignment horizontal="center" vertical="center"/>
      <protection hidden="1"/>
    </xf>
    <xf numFmtId="0" fontId="3" fillId="0" borderId="6" xfId="1" applyFont="1" applyBorder="1" applyAlignment="1" applyProtection="1">
      <alignment horizontal="center"/>
      <protection hidden="1"/>
    </xf>
    <xf numFmtId="0" fontId="4" fillId="11" borderId="0" xfId="1" applyFont="1" applyFill="1" applyBorder="1" applyAlignment="1" applyProtection="1">
      <alignment horizontal="center" vertical="center"/>
      <protection hidden="1"/>
    </xf>
    <xf numFmtId="0" fontId="3" fillId="11" borderId="0" xfId="1" applyFont="1" applyFill="1" applyBorder="1" applyAlignment="1" applyProtection="1">
      <alignment horizontal="center"/>
      <protection hidden="1"/>
    </xf>
    <xf numFmtId="0" fontId="3" fillId="11" borderId="0" xfId="1" applyFont="1" applyFill="1" applyBorder="1" applyAlignment="1" applyProtection="1">
      <alignment horizontal="center" vertical="center"/>
      <protection hidden="1"/>
    </xf>
    <xf numFmtId="0" fontId="3" fillId="25" borderId="1" xfId="1" applyFont="1" applyFill="1" applyBorder="1" applyAlignment="1" applyProtection="1">
      <alignment horizontal="center" vertical="center"/>
      <protection hidden="1"/>
    </xf>
    <xf numFmtId="0" fontId="4" fillId="6" borderId="1" xfId="1" applyFont="1" applyFill="1" applyBorder="1" applyAlignment="1" applyProtection="1">
      <alignment horizontal="center" vertical="center"/>
      <protection hidden="1"/>
    </xf>
    <xf numFmtId="0" fontId="6" fillId="14" borderId="1" xfId="1" applyFont="1" applyFill="1" applyBorder="1" applyAlignment="1" applyProtection="1">
      <alignment horizontal="center" vertical="center"/>
      <protection hidden="1"/>
    </xf>
    <xf numFmtId="0" fontId="6" fillId="6" borderId="1" xfId="1" applyFont="1" applyFill="1" applyBorder="1" applyAlignment="1" applyProtection="1">
      <alignment horizontal="center" vertical="center"/>
      <protection hidden="1"/>
    </xf>
    <xf numFmtId="10" fontId="3" fillId="25" borderId="1" xfId="1" applyNumberFormat="1" applyFont="1" applyFill="1" applyBorder="1" applyAlignment="1" applyProtection="1">
      <alignment horizontal="center" vertical="center"/>
      <protection hidden="1"/>
    </xf>
    <xf numFmtId="10" fontId="3" fillId="11" borderId="1" xfId="1" applyNumberFormat="1" applyFont="1" applyFill="1" applyBorder="1" applyAlignment="1" applyProtection="1">
      <alignment horizontal="center" vertical="center"/>
      <protection hidden="1"/>
    </xf>
    <xf numFmtId="0" fontId="7" fillId="25" borderId="1" xfId="1" applyFont="1" applyFill="1" applyBorder="1" applyAlignment="1" applyProtection="1">
      <alignment horizontal="center" vertical="center"/>
      <protection hidden="1"/>
    </xf>
    <xf numFmtId="0" fontId="6" fillId="21" borderId="1" xfId="1" applyFont="1" applyFill="1" applyBorder="1" applyAlignment="1" applyProtection="1">
      <alignment horizontal="center" vertical="center"/>
      <protection hidden="1"/>
    </xf>
    <xf numFmtId="0" fontId="0" fillId="11" borderId="0" xfId="0" applyFill="1" applyBorder="1" applyProtection="1">
      <protection hidden="1"/>
    </xf>
    <xf numFmtId="0" fontId="19" fillId="11" borderId="4" xfId="0" applyFont="1" applyFill="1" applyBorder="1" applyAlignment="1" applyProtection="1">
      <alignment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0" fillId="11" borderId="0" xfId="0" applyFill="1" applyBorder="1" applyAlignment="1" applyProtection="1">
      <protection hidden="1"/>
    </xf>
    <xf numFmtId="0" fontId="7" fillId="11" borderId="0" xfId="0" applyFont="1" applyFill="1" applyAlignment="1" applyProtection="1">
      <alignment horizontal="center" vertical="center"/>
      <protection hidden="1"/>
    </xf>
    <xf numFmtId="0" fontId="18" fillId="11" borderId="0" xfId="0" applyFont="1" applyFill="1" applyBorder="1" applyAlignment="1" applyProtection="1">
      <alignment vertical="center"/>
      <protection hidden="1"/>
    </xf>
    <xf numFmtId="0" fontId="0" fillId="0" borderId="0" xfId="0" applyFont="1" applyProtection="1">
      <protection hidden="1"/>
    </xf>
    <xf numFmtId="0" fontId="16" fillId="0" borderId="0" xfId="0" applyFont="1" applyAlignment="1" applyProtection="1">
      <protection hidden="1"/>
    </xf>
    <xf numFmtId="0" fontId="7" fillId="0" borderId="0" xfId="0" applyFont="1" applyAlignment="1" applyProtection="1">
      <alignment horizontal="center"/>
      <protection hidden="1"/>
    </xf>
    <xf numFmtId="0" fontId="9" fillId="0" borderId="0" xfId="0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7" fillId="22" borderId="1" xfId="0" applyFont="1" applyFill="1" applyBorder="1" applyAlignment="1" applyProtection="1">
      <alignment horizontal="center" vertical="center" wrapText="1"/>
      <protection hidden="1"/>
    </xf>
    <xf numFmtId="0" fontId="44" fillId="0" borderId="0" xfId="0" applyFont="1" applyFill="1" applyBorder="1" applyProtection="1">
      <protection hidden="1"/>
    </xf>
    <xf numFmtId="0" fontId="44" fillId="0" borderId="0" xfId="0" applyFont="1" applyFill="1" applyBorder="1" applyAlignment="1" applyProtection="1">
      <alignment horizontal="center"/>
      <protection hidden="1"/>
    </xf>
    <xf numFmtId="0" fontId="45" fillId="0" borderId="1" xfId="0" applyFont="1" applyFill="1" applyBorder="1" applyProtection="1">
      <protection hidden="1"/>
    </xf>
    <xf numFmtId="0" fontId="46" fillId="0" borderId="0" xfId="0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Fill="1" applyBorder="1" applyAlignment="1" applyProtection="1">
      <alignment horizontal="center" vertical="center" wrapText="1"/>
      <protection hidden="1"/>
    </xf>
    <xf numFmtId="0" fontId="7" fillId="22" borderId="1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7" fillId="22" borderId="1" xfId="0" applyFont="1" applyFill="1" applyBorder="1" applyAlignment="1" applyProtection="1">
      <alignment horizontal="center" vertical="center" wrapText="1"/>
      <protection locked="0"/>
    </xf>
    <xf numFmtId="0" fontId="7" fillId="5" borderId="1" xfId="0" applyFont="1" applyFill="1" applyBorder="1" applyAlignment="1" applyProtection="1">
      <alignment horizontal="center" vertical="center" wrapText="1"/>
      <protection locked="0"/>
    </xf>
    <xf numFmtId="0" fontId="3" fillId="22" borderId="1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Protection="1">
      <protection locked="0"/>
    </xf>
    <xf numFmtId="0" fontId="24" fillId="22" borderId="1" xfId="0" applyFont="1" applyFill="1" applyBorder="1" applyAlignment="1" applyProtection="1">
      <alignment horizontal="center" wrapText="1"/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7" fillId="24" borderId="11" xfId="0" applyFont="1" applyFill="1" applyBorder="1" applyAlignment="1" applyProtection="1">
      <alignment horizontal="center"/>
      <protection locked="0"/>
    </xf>
    <xf numFmtId="0" fontId="3" fillId="22" borderId="1" xfId="0" applyFont="1" applyFill="1" applyBorder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center"/>
      <protection hidden="1"/>
    </xf>
    <xf numFmtId="0" fontId="7" fillId="5" borderId="1" xfId="0" applyFont="1" applyFill="1" applyBorder="1" applyAlignment="1" applyProtection="1">
      <alignment horizontal="center"/>
      <protection hidden="1"/>
    </xf>
    <xf numFmtId="0" fontId="41" fillId="0" borderId="0" xfId="0" applyFont="1" applyFill="1" applyBorder="1" applyAlignment="1" applyProtection="1">
      <alignment horizontal="center" vertical="center"/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6" fillId="0" borderId="0" xfId="0" applyFont="1" applyAlignment="1" applyProtection="1">
      <protection hidden="1"/>
    </xf>
    <xf numFmtId="0" fontId="0" fillId="0" borderId="0" xfId="0" applyAlignment="1" applyProtection="1">
      <protection hidden="1"/>
    </xf>
    <xf numFmtId="0" fontId="13" fillId="0" borderId="0" xfId="0" applyFont="1" applyAlignment="1" applyProtection="1">
      <protection hidden="1"/>
    </xf>
    <xf numFmtId="0" fontId="39" fillId="0" borderId="0" xfId="0" applyFont="1" applyAlignment="1" applyProtection="1">
      <protection hidden="1"/>
    </xf>
    <xf numFmtId="0" fontId="37" fillId="0" borderId="0" xfId="0" applyFont="1" applyAlignment="1" applyProtection="1">
      <alignment horizontal="center"/>
      <protection hidden="1"/>
    </xf>
    <xf numFmtId="0" fontId="38" fillId="0" borderId="0" xfId="0" applyFont="1" applyAlignment="1" applyProtection="1">
      <alignment horizontal="center"/>
      <protection hidden="1"/>
    </xf>
    <xf numFmtId="0" fontId="31" fillId="0" borderId="0" xfId="0" applyFont="1" applyAlignment="1" applyProtection="1">
      <alignment horizontal="center"/>
      <protection hidden="1"/>
    </xf>
    <xf numFmtId="0" fontId="32" fillId="0" borderId="0" xfId="0" applyFont="1" applyAlignment="1" applyProtection="1">
      <alignment horizontal="center"/>
      <protection hidden="1"/>
    </xf>
    <xf numFmtId="0" fontId="17" fillId="0" borderId="0" xfId="2" applyFont="1" applyBorder="1" applyAlignment="1" applyProtection="1">
      <alignment horizontal="left"/>
      <protection hidden="1"/>
    </xf>
    <xf numFmtId="0" fontId="15" fillId="0" borderId="0" xfId="2" applyFont="1" applyBorder="1" applyAlignment="1" applyProtection="1">
      <alignment horizontal="left"/>
      <protection hidden="1"/>
    </xf>
    <xf numFmtId="0" fontId="1" fillId="0" borderId="0" xfId="0" applyFont="1" applyAlignment="1" applyProtection="1">
      <alignment horizontal="left"/>
      <protection hidden="1"/>
    </xf>
    <xf numFmtId="0" fontId="0" fillId="0" borderId="0" xfId="0" applyAlignment="1" applyProtection="1">
      <alignment horizontal="left"/>
      <protection hidden="1"/>
    </xf>
    <xf numFmtId="14" fontId="33" fillId="0" borderId="0" xfId="0" applyNumberFormat="1" applyFont="1" applyAlignment="1" applyProtection="1">
      <alignment horizontal="center"/>
      <protection hidden="1"/>
    </xf>
    <xf numFmtId="0" fontId="34" fillId="0" borderId="0" xfId="0" applyFont="1" applyAlignment="1" applyProtection="1">
      <alignment horizontal="center"/>
      <protection hidden="1"/>
    </xf>
    <xf numFmtId="0" fontId="33" fillId="0" borderId="0" xfId="0" applyFont="1" applyAlignment="1" applyProtection="1">
      <alignment horizontal="center"/>
      <protection hidden="1"/>
    </xf>
    <xf numFmtId="14" fontId="35" fillId="0" borderId="0" xfId="0" applyNumberFormat="1" applyFont="1" applyAlignment="1" applyProtection="1">
      <alignment horizontal="center"/>
      <protection hidden="1"/>
    </xf>
    <xf numFmtId="14" fontId="36" fillId="0" borderId="0" xfId="0" applyNumberFormat="1" applyFont="1" applyAlignment="1" applyProtection="1">
      <alignment horizontal="center"/>
      <protection hidden="1"/>
    </xf>
    <xf numFmtId="0" fontId="18" fillId="26" borderId="7" xfId="0" applyFont="1" applyFill="1" applyBorder="1" applyAlignment="1" applyProtection="1">
      <alignment horizontal="center" vertical="center"/>
      <protection hidden="1"/>
    </xf>
    <xf numFmtId="0" fontId="18" fillId="26" borderId="2" xfId="0" applyFont="1" applyFill="1" applyBorder="1" applyAlignment="1" applyProtection="1">
      <alignment horizontal="center" vertical="center"/>
      <protection hidden="1"/>
    </xf>
    <xf numFmtId="0" fontId="19" fillId="26" borderId="2" xfId="0" applyFont="1" applyFill="1" applyBorder="1" applyAlignment="1" applyProtection="1">
      <alignment vertical="center"/>
      <protection hidden="1"/>
    </xf>
    <xf numFmtId="0" fontId="0" fillId="26" borderId="8" xfId="0" applyFill="1" applyBorder="1" applyAlignment="1" applyProtection="1">
      <alignment vertical="center"/>
      <protection hidden="1"/>
    </xf>
    <xf numFmtId="0" fontId="0" fillId="11" borderId="0" xfId="0" applyFill="1" applyBorder="1" applyAlignment="1" applyProtection="1">
      <protection hidden="1"/>
    </xf>
    <xf numFmtId="0" fontId="13" fillId="0" borderId="0" xfId="0" applyFont="1" applyAlignment="1" applyProtection="1">
      <alignment horizontal="left"/>
      <protection hidden="1"/>
    </xf>
    <xf numFmtId="0" fontId="18" fillId="13" borderId="4" xfId="0" applyFont="1" applyFill="1" applyBorder="1" applyAlignment="1" applyProtection="1">
      <alignment horizontal="center" vertical="center"/>
      <protection hidden="1"/>
    </xf>
    <xf numFmtId="0" fontId="18" fillId="13" borderId="0" xfId="0" applyFont="1" applyFill="1" applyBorder="1" applyAlignment="1" applyProtection="1">
      <alignment horizontal="center" vertical="center"/>
      <protection hidden="1"/>
    </xf>
    <xf numFmtId="0" fontId="18" fillId="13" borderId="0" xfId="0" applyFont="1" applyFill="1" applyBorder="1" applyAlignment="1" applyProtection="1">
      <alignment vertical="center"/>
      <protection hidden="1"/>
    </xf>
    <xf numFmtId="0" fontId="0" fillId="0" borderId="0" xfId="0" applyAlignment="1" applyProtection="1">
      <alignment vertical="center"/>
      <protection hidden="1"/>
    </xf>
    <xf numFmtId="0" fontId="10" fillId="0" borderId="0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3" fillId="0" borderId="9" xfId="0" applyFont="1" applyFill="1" applyBorder="1" applyAlignment="1" applyProtection="1">
      <alignment horizontal="center" vertical="center" textRotation="255"/>
      <protection hidden="1"/>
    </xf>
    <xf numFmtId="0" fontId="3" fillId="0" borderId="3" xfId="0" applyFont="1" applyFill="1" applyBorder="1" applyAlignment="1" applyProtection="1">
      <alignment horizontal="center" vertical="center" textRotation="255"/>
      <protection hidden="1"/>
    </xf>
    <xf numFmtId="0" fontId="3" fillId="0" borderId="10" xfId="0" applyFont="1" applyFill="1" applyBorder="1" applyAlignment="1" applyProtection="1">
      <alignment horizontal="center" vertical="center" textRotation="255"/>
      <protection hidden="1"/>
    </xf>
    <xf numFmtId="0" fontId="3" fillId="0" borderId="12" xfId="0" applyFont="1" applyFill="1" applyBorder="1" applyAlignment="1" applyProtection="1">
      <alignment horizontal="center" vertical="center" textRotation="255"/>
      <protection hidden="1"/>
    </xf>
    <xf numFmtId="0" fontId="3" fillId="0" borderId="4" xfId="0" applyFont="1" applyFill="1" applyBorder="1" applyAlignment="1" applyProtection="1">
      <alignment horizontal="center" vertical="center" textRotation="255"/>
      <protection hidden="1"/>
    </xf>
    <xf numFmtId="0" fontId="3" fillId="0" borderId="15" xfId="0" applyFont="1" applyFill="1" applyBorder="1" applyAlignment="1" applyProtection="1">
      <alignment horizontal="center" vertical="center" textRotation="255"/>
      <protection hidden="1"/>
    </xf>
    <xf numFmtId="0" fontId="12" fillId="0" borderId="0" xfId="0" applyFont="1" applyAlignment="1" applyProtection="1">
      <alignment horizontal="center"/>
      <protection hidden="1"/>
    </xf>
    <xf numFmtId="0" fontId="11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42" fillId="0" borderId="0" xfId="0" applyFont="1" applyFill="1" applyBorder="1" applyAlignment="1" applyProtection="1">
      <protection hidden="1"/>
    </xf>
    <xf numFmtId="0" fontId="9" fillId="0" borderId="0" xfId="0" applyFont="1" applyFill="1" applyBorder="1" applyAlignment="1" applyProtection="1">
      <protection hidden="1"/>
    </xf>
    <xf numFmtId="0" fontId="9" fillId="0" borderId="0" xfId="0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48"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1E7E08"/>
      <color rgb="FF247E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38</xdr:row>
      <xdr:rowOff>76201</xdr:rowOff>
    </xdr:from>
    <xdr:to>
      <xdr:col>8</xdr:col>
      <xdr:colOff>209550</xdr:colOff>
      <xdr:row>39</xdr:row>
      <xdr:rowOff>65071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9553576"/>
          <a:ext cx="4752975" cy="179370"/>
        </a:xfrm>
        <a:prstGeom prst="rect">
          <a:avLst/>
        </a:prstGeom>
      </xdr:spPr>
    </xdr:pic>
    <xdr:clientData/>
  </xdr:twoCellAnchor>
  <xdr:twoCellAnchor editAs="oneCell">
    <xdr:from>
      <xdr:col>12</xdr:col>
      <xdr:colOff>371475</xdr:colOff>
      <xdr:row>1</xdr:row>
      <xdr:rowOff>571500</xdr:rowOff>
    </xdr:from>
    <xdr:to>
      <xdr:col>56</xdr:col>
      <xdr:colOff>581025</xdr:colOff>
      <xdr:row>2</xdr:row>
      <xdr:rowOff>90154</xdr:rowOff>
    </xdr:to>
    <xdr:pic>
      <xdr:nvPicPr>
        <xdr:cNvPr id="22" name="Picture 59" descr="LOGO_SITE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800100"/>
          <a:ext cx="2143125" cy="1092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19050</xdr:colOff>
      <xdr:row>1</xdr:row>
      <xdr:rowOff>106507</xdr:rowOff>
    </xdr:from>
    <xdr:to>
      <xdr:col>56</xdr:col>
      <xdr:colOff>571644</xdr:colOff>
      <xdr:row>1</xdr:row>
      <xdr:rowOff>522143</xdr:rowOff>
    </xdr:to>
    <xdr:pic>
      <xdr:nvPicPr>
        <xdr:cNvPr id="24" name="Imagem 1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35107"/>
          <a:ext cx="3200544" cy="4156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</xdr:colOff>
      <xdr:row>42</xdr:row>
      <xdr:rowOff>104775</xdr:rowOff>
    </xdr:from>
    <xdr:to>
      <xdr:col>3</xdr:col>
      <xdr:colOff>50800</xdr:colOff>
      <xdr:row>45</xdr:row>
      <xdr:rowOff>133350</xdr:rowOff>
    </xdr:to>
    <xdr:pic>
      <xdr:nvPicPr>
        <xdr:cNvPr id="34" name="Imagem 3">
          <a:extLst>
            <a:ext uri="{FF2B5EF4-FFF2-40B4-BE49-F238E27FC236}">
              <a16:creationId xmlns:a16="http://schemas.microsoft.com/office/drawing/2014/main" id="{92579E69-6447-4896-B883-34EBC5EF2C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10344150"/>
          <a:ext cx="59372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552450</xdr:colOff>
      <xdr:row>43</xdr:row>
      <xdr:rowOff>76200</xdr:rowOff>
    </xdr:from>
    <xdr:to>
      <xdr:col>4</xdr:col>
      <xdr:colOff>376767</xdr:colOff>
      <xdr:row>45</xdr:row>
      <xdr:rowOff>31750</xdr:rowOff>
    </xdr:to>
    <xdr:pic>
      <xdr:nvPicPr>
        <xdr:cNvPr id="48" name="Imagem 4">
          <a:extLst>
            <a:ext uri="{FF2B5EF4-FFF2-40B4-BE49-F238E27FC236}">
              <a16:creationId xmlns:a16="http://schemas.microsoft.com/office/drawing/2014/main" id="{12D44F44-A5F2-467F-A50E-15436B12CB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10506075"/>
          <a:ext cx="881592" cy="336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104775</xdr:colOff>
      <xdr:row>41</xdr:row>
      <xdr:rowOff>161925</xdr:rowOff>
    </xdr:from>
    <xdr:to>
      <xdr:col>5</xdr:col>
      <xdr:colOff>710142</xdr:colOff>
      <xdr:row>45</xdr:row>
      <xdr:rowOff>180975</xdr:rowOff>
    </xdr:to>
    <xdr:pic>
      <xdr:nvPicPr>
        <xdr:cNvPr id="49" name="Imagem 5">
          <a:extLst>
            <a:ext uri="{FF2B5EF4-FFF2-40B4-BE49-F238E27FC236}">
              <a16:creationId xmlns:a16="http://schemas.microsoft.com/office/drawing/2014/main" id="{6AB9271F-005E-4E82-A702-A6041CF12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9925" y="10210800"/>
          <a:ext cx="605367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600075</xdr:colOff>
      <xdr:row>42</xdr:row>
      <xdr:rowOff>0</xdr:rowOff>
    </xdr:from>
    <xdr:to>
      <xdr:col>7</xdr:col>
      <xdr:colOff>548217</xdr:colOff>
      <xdr:row>45</xdr:row>
      <xdr:rowOff>95250</xdr:rowOff>
    </xdr:to>
    <xdr:pic>
      <xdr:nvPicPr>
        <xdr:cNvPr id="50" name="Imagem 6">
          <a:extLst>
            <a:ext uri="{FF2B5EF4-FFF2-40B4-BE49-F238E27FC236}">
              <a16:creationId xmlns:a16="http://schemas.microsoft.com/office/drawing/2014/main" id="{26D4277C-4921-45A8-B8FD-CDDC0DAB1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" y="10239375"/>
          <a:ext cx="662517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448734</xdr:colOff>
      <xdr:row>42</xdr:row>
      <xdr:rowOff>19050</xdr:rowOff>
    </xdr:from>
    <xdr:to>
      <xdr:col>9</xdr:col>
      <xdr:colOff>349250</xdr:colOff>
      <xdr:row>45</xdr:row>
      <xdr:rowOff>66675</xdr:rowOff>
    </xdr:to>
    <xdr:pic>
      <xdr:nvPicPr>
        <xdr:cNvPr id="51" name="Imagem 7">
          <a:extLst>
            <a:ext uri="{FF2B5EF4-FFF2-40B4-BE49-F238E27FC236}">
              <a16:creationId xmlns:a16="http://schemas.microsoft.com/office/drawing/2014/main" id="{FADF44AD-9A67-4912-BCFE-1DEE2F455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7009" y="10258425"/>
          <a:ext cx="614891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44450</xdr:colOff>
      <xdr:row>41</xdr:row>
      <xdr:rowOff>123825</xdr:rowOff>
    </xdr:from>
    <xdr:to>
      <xdr:col>10</xdr:col>
      <xdr:colOff>611717</xdr:colOff>
      <xdr:row>45</xdr:row>
      <xdr:rowOff>66675</xdr:rowOff>
    </xdr:to>
    <xdr:pic>
      <xdr:nvPicPr>
        <xdr:cNvPr id="52" name="Imagem 8">
          <a:extLst>
            <a:ext uri="{FF2B5EF4-FFF2-40B4-BE49-F238E27FC236}">
              <a16:creationId xmlns:a16="http://schemas.microsoft.com/office/drawing/2014/main" id="{B451521A-D30F-4EB3-9C26-393B791D4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1475" y="10172700"/>
          <a:ext cx="567267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712259</xdr:colOff>
      <xdr:row>41</xdr:row>
      <xdr:rowOff>85725</xdr:rowOff>
    </xdr:from>
    <xdr:to>
      <xdr:col>12</xdr:col>
      <xdr:colOff>517525</xdr:colOff>
      <xdr:row>45</xdr:row>
      <xdr:rowOff>66675</xdr:rowOff>
    </xdr:to>
    <xdr:pic>
      <xdr:nvPicPr>
        <xdr:cNvPr id="53" name="Imagem 1">
          <a:extLst>
            <a:ext uri="{FF2B5EF4-FFF2-40B4-BE49-F238E27FC236}">
              <a16:creationId xmlns:a16="http://schemas.microsoft.com/office/drawing/2014/main" id="{AB642394-DE37-4968-ADF8-92856D3182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3659" y="10134600"/>
          <a:ext cx="519641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49</xdr:row>
      <xdr:rowOff>85725</xdr:rowOff>
    </xdr:from>
    <xdr:to>
      <xdr:col>3</xdr:col>
      <xdr:colOff>69850</xdr:colOff>
      <xdr:row>52</xdr:row>
      <xdr:rowOff>161925</xdr:rowOff>
    </xdr:to>
    <xdr:pic>
      <xdr:nvPicPr>
        <xdr:cNvPr id="54" name="Imagem 9">
          <a:extLst>
            <a:ext uri="{FF2B5EF4-FFF2-40B4-BE49-F238E27FC236}">
              <a16:creationId xmlns:a16="http://schemas.microsoft.com/office/drawing/2014/main" id="{AC4A06B5-5A6F-4CD6-AEDF-20F92F209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11658600"/>
          <a:ext cx="6032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113242</xdr:colOff>
      <xdr:row>49</xdr:row>
      <xdr:rowOff>104775</xdr:rowOff>
    </xdr:from>
    <xdr:to>
      <xdr:col>6</xdr:col>
      <xdr:colOff>99484</xdr:colOff>
      <xdr:row>53</xdr:row>
      <xdr:rowOff>47625</xdr:rowOff>
    </xdr:to>
    <xdr:pic>
      <xdr:nvPicPr>
        <xdr:cNvPr id="55" name="Imagem 10">
          <a:extLst>
            <a:ext uri="{FF2B5EF4-FFF2-40B4-BE49-F238E27FC236}">
              <a16:creationId xmlns:a16="http://schemas.microsoft.com/office/drawing/2014/main" id="{30EE5D3E-666A-4C4B-ACE5-69507EB48F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8392" y="11677650"/>
          <a:ext cx="700617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457200</xdr:colOff>
      <xdr:row>49</xdr:row>
      <xdr:rowOff>104775</xdr:rowOff>
    </xdr:from>
    <xdr:to>
      <xdr:col>9</xdr:col>
      <xdr:colOff>205317</xdr:colOff>
      <xdr:row>53</xdr:row>
      <xdr:rowOff>28575</xdr:rowOff>
    </xdr:to>
    <xdr:pic>
      <xdr:nvPicPr>
        <xdr:cNvPr id="56" name="Imagem 11">
          <a:extLst>
            <a:ext uri="{FF2B5EF4-FFF2-40B4-BE49-F238E27FC236}">
              <a16:creationId xmlns:a16="http://schemas.microsoft.com/office/drawing/2014/main" id="{7E30D311-B967-470C-97BE-5ABB39194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11677650"/>
          <a:ext cx="462492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315384</xdr:colOff>
      <xdr:row>49</xdr:row>
      <xdr:rowOff>171450</xdr:rowOff>
    </xdr:from>
    <xdr:to>
      <xdr:col>11</xdr:col>
      <xdr:colOff>182034</xdr:colOff>
      <xdr:row>53</xdr:row>
      <xdr:rowOff>0</xdr:rowOff>
    </xdr:to>
    <xdr:pic>
      <xdr:nvPicPr>
        <xdr:cNvPr id="57" name="Imagem 12">
          <a:extLst>
            <a:ext uri="{FF2B5EF4-FFF2-40B4-BE49-F238E27FC236}">
              <a16:creationId xmlns:a16="http://schemas.microsoft.com/office/drawing/2014/main" id="{3A1DA9F0-CF2D-481E-85E2-AB706BD75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2409" y="11744325"/>
          <a:ext cx="5810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673100</xdr:colOff>
      <xdr:row>56</xdr:row>
      <xdr:rowOff>47625</xdr:rowOff>
    </xdr:from>
    <xdr:to>
      <xdr:col>4</xdr:col>
      <xdr:colOff>297392</xdr:colOff>
      <xdr:row>59</xdr:row>
      <xdr:rowOff>165100</xdr:rowOff>
    </xdr:to>
    <xdr:pic>
      <xdr:nvPicPr>
        <xdr:cNvPr id="58" name="Imagem 14">
          <a:extLst>
            <a:ext uri="{FF2B5EF4-FFF2-40B4-BE49-F238E27FC236}">
              <a16:creationId xmlns:a16="http://schemas.microsoft.com/office/drawing/2014/main" id="{6567A60C-E749-4581-8ABD-AE670334E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600" y="13001625"/>
          <a:ext cx="681567" cy="688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593725</xdr:colOff>
      <xdr:row>49</xdr:row>
      <xdr:rowOff>142875</xdr:rowOff>
    </xdr:from>
    <xdr:to>
      <xdr:col>4</xdr:col>
      <xdr:colOff>208492</xdr:colOff>
      <xdr:row>53</xdr:row>
      <xdr:rowOff>47625</xdr:rowOff>
    </xdr:to>
    <xdr:pic>
      <xdr:nvPicPr>
        <xdr:cNvPr id="59" name="Imagem 2">
          <a:extLst>
            <a:ext uri="{FF2B5EF4-FFF2-40B4-BE49-F238E27FC236}">
              <a16:creationId xmlns:a16="http://schemas.microsoft.com/office/drawing/2014/main" id="{C37EA340-DEBA-4C40-9C22-652D90ECC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" y="11715750"/>
          <a:ext cx="672042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53975</xdr:colOff>
      <xdr:row>56</xdr:row>
      <xdr:rowOff>76200</xdr:rowOff>
    </xdr:from>
    <xdr:to>
      <xdr:col>5</xdr:col>
      <xdr:colOff>640291</xdr:colOff>
      <xdr:row>60</xdr:row>
      <xdr:rowOff>0</xdr:rowOff>
    </xdr:to>
    <xdr:pic>
      <xdr:nvPicPr>
        <xdr:cNvPr id="60" name="Imagem 15">
          <a:extLst>
            <a:ext uri="{FF2B5EF4-FFF2-40B4-BE49-F238E27FC236}">
              <a16:creationId xmlns:a16="http://schemas.microsoft.com/office/drawing/2014/main" id="{B9D9CDDD-4712-4895-BD36-2E9D299BDD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9125" y="13030200"/>
          <a:ext cx="58631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682625</xdr:colOff>
      <xdr:row>56</xdr:row>
      <xdr:rowOff>19050</xdr:rowOff>
    </xdr:from>
    <xdr:to>
      <xdr:col>7</xdr:col>
      <xdr:colOff>444500</xdr:colOff>
      <xdr:row>59</xdr:row>
      <xdr:rowOff>171450</xdr:rowOff>
    </xdr:to>
    <xdr:pic>
      <xdr:nvPicPr>
        <xdr:cNvPr id="61" name="Imagem 16">
          <a:extLst>
            <a:ext uri="{FF2B5EF4-FFF2-40B4-BE49-F238E27FC236}">
              <a16:creationId xmlns:a16="http://schemas.microsoft.com/office/drawing/2014/main" id="{FBB1B393-D5AD-49C9-8AC4-A7AA068D9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2150" y="12973050"/>
          <a:ext cx="4762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379942</xdr:colOff>
      <xdr:row>64</xdr:row>
      <xdr:rowOff>66675</xdr:rowOff>
    </xdr:from>
    <xdr:to>
      <xdr:col>5</xdr:col>
      <xdr:colOff>156634</xdr:colOff>
      <xdr:row>67</xdr:row>
      <xdr:rowOff>276225</xdr:rowOff>
    </xdr:to>
    <xdr:pic>
      <xdr:nvPicPr>
        <xdr:cNvPr id="62" name="Imagem 19">
          <a:extLst>
            <a:ext uri="{FF2B5EF4-FFF2-40B4-BE49-F238E27FC236}">
              <a16:creationId xmlns:a16="http://schemas.microsoft.com/office/drawing/2014/main" id="{11162441-4C4F-4C3C-9522-D22C31B60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0717" y="14449425"/>
          <a:ext cx="491067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476250</xdr:colOff>
      <xdr:row>65</xdr:row>
      <xdr:rowOff>50800</xdr:rowOff>
    </xdr:from>
    <xdr:to>
      <xdr:col>7</xdr:col>
      <xdr:colOff>529167</xdr:colOff>
      <xdr:row>67</xdr:row>
      <xdr:rowOff>190500</xdr:rowOff>
    </xdr:to>
    <xdr:pic>
      <xdr:nvPicPr>
        <xdr:cNvPr id="63" name="Imagem 20">
          <a:extLst>
            <a:ext uri="{FF2B5EF4-FFF2-40B4-BE49-F238E27FC236}">
              <a16:creationId xmlns:a16="http://schemas.microsoft.com/office/drawing/2014/main" id="{84A84B11-96CE-4969-9D43-A6791899F0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5775" y="14624050"/>
          <a:ext cx="767292" cy="52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20109</xdr:colOff>
      <xdr:row>65</xdr:row>
      <xdr:rowOff>31750</xdr:rowOff>
    </xdr:from>
    <xdr:to>
      <xdr:col>9</xdr:col>
      <xdr:colOff>572559</xdr:colOff>
      <xdr:row>67</xdr:row>
      <xdr:rowOff>266700</xdr:rowOff>
    </xdr:to>
    <xdr:pic>
      <xdr:nvPicPr>
        <xdr:cNvPr id="64" name="Imagem 21">
          <a:extLst>
            <a:ext uri="{FF2B5EF4-FFF2-40B4-BE49-F238E27FC236}">
              <a16:creationId xmlns:a16="http://schemas.microsoft.com/office/drawing/2014/main" id="{3E676FFC-5B77-47D2-85C6-90D4D65B8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2759" y="14605000"/>
          <a:ext cx="552450" cy="615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449792</xdr:colOff>
      <xdr:row>56</xdr:row>
      <xdr:rowOff>9525</xdr:rowOff>
    </xdr:from>
    <xdr:to>
      <xdr:col>9</xdr:col>
      <xdr:colOff>278342</xdr:colOff>
      <xdr:row>59</xdr:row>
      <xdr:rowOff>152400</xdr:rowOff>
    </xdr:to>
    <xdr:pic>
      <xdr:nvPicPr>
        <xdr:cNvPr id="65" name="Imagem 22">
          <a:extLst>
            <a:ext uri="{FF2B5EF4-FFF2-40B4-BE49-F238E27FC236}">
              <a16:creationId xmlns:a16="http://schemas.microsoft.com/office/drawing/2014/main" id="{F426DB81-20E2-4A1F-9597-F62163DBE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8067" y="12963525"/>
          <a:ext cx="542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35984</xdr:colOff>
      <xdr:row>56</xdr:row>
      <xdr:rowOff>28575</xdr:rowOff>
    </xdr:from>
    <xdr:to>
      <xdr:col>13</xdr:col>
      <xdr:colOff>3175</xdr:colOff>
      <xdr:row>59</xdr:row>
      <xdr:rowOff>180975</xdr:rowOff>
    </xdr:to>
    <xdr:pic>
      <xdr:nvPicPr>
        <xdr:cNvPr id="66" name="Imagem 23">
          <a:extLst>
            <a:ext uri="{FF2B5EF4-FFF2-40B4-BE49-F238E27FC236}">
              <a16:creationId xmlns:a16="http://schemas.microsoft.com/office/drawing/2014/main" id="{78BD4208-2F9C-4566-853C-15F54949A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1759" y="12982575"/>
          <a:ext cx="681566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628650</xdr:colOff>
      <xdr:row>49</xdr:row>
      <xdr:rowOff>76200</xdr:rowOff>
    </xdr:from>
    <xdr:to>
      <xdr:col>7</xdr:col>
      <xdr:colOff>609600</xdr:colOff>
      <xdr:row>53</xdr:row>
      <xdr:rowOff>9525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BA78616-9778-453E-A012-1926087D0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8175" y="11649075"/>
          <a:ext cx="695325" cy="695325"/>
        </a:xfrm>
        <a:prstGeom prst="rect">
          <a:avLst/>
        </a:prstGeom>
      </xdr:spPr>
    </xdr:pic>
    <xdr:clientData/>
  </xdr:twoCellAnchor>
  <xdr:twoCellAnchor editAs="oneCell">
    <xdr:from>
      <xdr:col>12</xdr:col>
      <xdr:colOff>66675</xdr:colOff>
      <xdr:row>49</xdr:row>
      <xdr:rowOff>114299</xdr:rowOff>
    </xdr:from>
    <xdr:to>
      <xdr:col>54</xdr:col>
      <xdr:colOff>34131</xdr:colOff>
      <xdr:row>53</xdr:row>
      <xdr:rowOff>34130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27FC377-8DE0-489C-8704-32405455F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72450" y="11687174"/>
          <a:ext cx="681831" cy="681831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56</xdr:row>
      <xdr:rowOff>47625</xdr:rowOff>
    </xdr:from>
    <xdr:to>
      <xdr:col>2</xdr:col>
      <xdr:colOff>549822</xdr:colOff>
      <xdr:row>60</xdr:row>
      <xdr:rowOff>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B339A884-1F9E-48D2-BADF-19701ED002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50" y="13001625"/>
          <a:ext cx="492672" cy="714375"/>
        </a:xfrm>
        <a:prstGeom prst="rect">
          <a:avLst/>
        </a:prstGeom>
      </xdr:spPr>
    </xdr:pic>
    <xdr:clientData/>
  </xdr:twoCellAnchor>
  <xdr:twoCellAnchor editAs="oneCell">
    <xdr:from>
      <xdr:col>10</xdr:col>
      <xdr:colOff>333374</xdr:colOff>
      <xdr:row>55</xdr:row>
      <xdr:rowOff>161925</xdr:rowOff>
    </xdr:from>
    <xdr:to>
      <xdr:col>11</xdr:col>
      <xdr:colOff>173180</xdr:colOff>
      <xdr:row>59</xdr:row>
      <xdr:rowOff>161925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64C3EA94-8F7A-4094-BB69-EC473E563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0399" y="12925425"/>
          <a:ext cx="554181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O68"/>
  <sheetViews>
    <sheetView showGridLines="0" workbookViewId="0">
      <pane xSplit="28365" topLeftCell="M1"/>
      <selection activeCell="D9" sqref="D9"/>
      <selection pane="topRight" activeCell="AB1" sqref="AB1"/>
    </sheetView>
  </sheetViews>
  <sheetFormatPr defaultRowHeight="15" x14ac:dyDescent="0.25"/>
  <cols>
    <col min="3" max="3" width="14.85546875" bestFit="1" customWidth="1"/>
    <col min="13" max="16" width="9.140625" customWidth="1"/>
    <col min="17" max="17" width="15.42578125" customWidth="1"/>
    <col min="18" max="24" width="9.140625" customWidth="1"/>
    <col min="25" max="25" width="7.140625" customWidth="1"/>
    <col min="26" max="26" width="53.5703125" customWidth="1"/>
    <col min="27" max="38" width="9.140625" customWidth="1"/>
    <col min="39" max="39" width="13.5703125" customWidth="1"/>
    <col min="40" max="77" width="9.140625" customWidth="1"/>
    <col min="78" max="78" width="14.85546875" customWidth="1"/>
    <col min="79" max="87" width="9.140625" customWidth="1"/>
    <col min="88" max="88" width="12.42578125" customWidth="1"/>
    <col min="89" max="89" width="9.140625" customWidth="1"/>
    <col min="90" max="90" width="12.28515625" customWidth="1"/>
    <col min="91" max="154" width="9.140625" customWidth="1"/>
  </cols>
  <sheetData>
    <row r="2" spans="2:93" ht="30.75" customHeight="1" x14ac:dyDescent="0.35">
      <c r="B2" s="180" t="s">
        <v>50</v>
      </c>
      <c r="C2" s="180"/>
      <c r="D2" s="180"/>
      <c r="E2" s="180"/>
      <c r="F2" s="180"/>
      <c r="G2" s="180"/>
      <c r="H2" s="180"/>
      <c r="I2" s="180"/>
      <c r="J2" s="180"/>
      <c r="K2" s="180"/>
      <c r="L2" s="4"/>
      <c r="M2" s="4"/>
      <c r="N2" s="4"/>
      <c r="O2" s="4"/>
      <c r="P2" s="181" t="s">
        <v>38</v>
      </c>
      <c r="Q2" s="181"/>
      <c r="R2" s="181"/>
      <c r="S2" s="181"/>
      <c r="T2" s="181"/>
      <c r="U2" s="181"/>
      <c r="V2" s="181"/>
      <c r="W2" s="181"/>
      <c r="X2" s="181"/>
      <c r="Y2" s="181"/>
      <c r="Z2" s="4"/>
      <c r="AA2" s="180" t="s">
        <v>39</v>
      </c>
      <c r="AB2" s="182"/>
      <c r="AC2" s="182"/>
      <c r="AD2" s="182"/>
      <c r="AE2" s="182"/>
      <c r="AF2" s="182"/>
      <c r="AG2" s="182"/>
      <c r="AH2" s="182"/>
      <c r="AI2" s="182"/>
      <c r="AJ2" s="182"/>
      <c r="AK2" s="4"/>
      <c r="AL2" s="180" t="s">
        <v>34</v>
      </c>
      <c r="AM2" s="182"/>
      <c r="AN2" s="182"/>
      <c r="AO2" s="182"/>
      <c r="AP2" s="182"/>
      <c r="AQ2" s="182"/>
      <c r="AR2" s="182"/>
      <c r="AS2" s="182"/>
      <c r="AT2" s="182"/>
      <c r="AU2" s="182"/>
      <c r="AV2" s="4"/>
      <c r="AW2" s="180" t="s">
        <v>35</v>
      </c>
      <c r="AX2" s="182"/>
      <c r="AY2" s="182"/>
      <c r="AZ2" s="182"/>
      <c r="BA2" s="182"/>
      <c r="BB2" s="182"/>
      <c r="BC2" s="182"/>
      <c r="BD2" s="182"/>
      <c r="BE2" s="182"/>
      <c r="BF2" s="17"/>
      <c r="BG2" s="4"/>
      <c r="BH2" s="4"/>
      <c r="BI2" s="180" t="s">
        <v>37</v>
      </c>
      <c r="BJ2" s="180"/>
      <c r="BK2" s="180"/>
      <c r="BL2" s="180"/>
      <c r="BM2" s="180"/>
      <c r="BN2" s="180"/>
      <c r="BO2" s="180"/>
      <c r="BP2" s="180"/>
      <c r="BQ2" s="180"/>
      <c r="BR2" s="180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</row>
    <row r="3" spans="2:93" ht="23.25" x14ac:dyDescent="0.35">
      <c r="B3" s="20"/>
      <c r="C3" s="20"/>
      <c r="D3" s="20"/>
      <c r="E3" s="20"/>
      <c r="F3" s="20"/>
      <c r="G3" s="20"/>
      <c r="H3" s="20"/>
      <c r="I3" s="20"/>
      <c r="J3" s="20"/>
      <c r="K3" s="20"/>
      <c r="L3" s="4"/>
      <c r="M3" s="4"/>
      <c r="N3" s="4"/>
      <c r="O3" s="4"/>
      <c r="P3" s="20"/>
      <c r="Q3" s="20"/>
      <c r="R3" s="20"/>
      <c r="S3" s="20"/>
      <c r="T3" s="20"/>
      <c r="U3" s="20"/>
      <c r="V3" s="20"/>
      <c r="W3" s="20"/>
      <c r="X3" s="20"/>
      <c r="Y3" s="20"/>
      <c r="Z3" s="4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4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4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4"/>
      <c r="BH3" s="4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</row>
    <row r="4" spans="2:93" x14ac:dyDescent="0.25">
      <c r="B4" s="9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  <c r="K4" s="10" t="s">
        <v>9</v>
      </c>
      <c r="L4" s="4"/>
      <c r="M4" s="4"/>
      <c r="N4" s="4"/>
      <c r="O4" s="4"/>
      <c r="P4" s="9" t="s">
        <v>19</v>
      </c>
      <c r="Q4" s="9" t="s">
        <v>1</v>
      </c>
      <c r="R4" s="9" t="s">
        <v>2</v>
      </c>
      <c r="S4" s="9" t="s">
        <v>3</v>
      </c>
      <c r="T4" s="9" t="s">
        <v>4</v>
      </c>
      <c r="U4" s="9" t="s">
        <v>5</v>
      </c>
      <c r="V4" s="9" t="s">
        <v>6</v>
      </c>
      <c r="W4" s="9" t="s">
        <v>7</v>
      </c>
      <c r="X4" s="9" t="s">
        <v>8</v>
      </c>
      <c r="Y4" s="10" t="s">
        <v>9</v>
      </c>
      <c r="Z4" s="4"/>
      <c r="AA4" s="12" t="s">
        <v>19</v>
      </c>
      <c r="AB4" s="12" t="s">
        <v>1</v>
      </c>
      <c r="AC4" s="12" t="s">
        <v>2</v>
      </c>
      <c r="AD4" s="12" t="s">
        <v>3</v>
      </c>
      <c r="AE4" s="12" t="s">
        <v>4</v>
      </c>
      <c r="AF4" s="12" t="s">
        <v>5</v>
      </c>
      <c r="AG4" s="12" t="s">
        <v>6</v>
      </c>
      <c r="AH4" s="12" t="s">
        <v>7</v>
      </c>
      <c r="AI4" s="12" t="s">
        <v>8</v>
      </c>
      <c r="AJ4" s="13" t="s">
        <v>9</v>
      </c>
      <c r="AK4" s="4"/>
      <c r="AL4" s="12" t="s">
        <v>19</v>
      </c>
      <c r="AM4" s="12" t="s">
        <v>1</v>
      </c>
      <c r="AN4" s="12" t="s">
        <v>2</v>
      </c>
      <c r="AO4" s="12" t="s">
        <v>3</v>
      </c>
      <c r="AP4" s="12" t="s">
        <v>4</v>
      </c>
      <c r="AQ4" s="12" t="s">
        <v>5</v>
      </c>
      <c r="AR4" s="12" t="s">
        <v>6</v>
      </c>
      <c r="AS4" s="12" t="s">
        <v>7</v>
      </c>
      <c r="AT4" s="12" t="s">
        <v>8</v>
      </c>
      <c r="AU4" s="13" t="s">
        <v>9</v>
      </c>
      <c r="AV4" s="4"/>
      <c r="AW4" s="12" t="s">
        <v>19</v>
      </c>
      <c r="AX4" s="12" t="s">
        <v>1</v>
      </c>
      <c r="AY4" s="12" t="s">
        <v>2</v>
      </c>
      <c r="AZ4" s="12" t="s">
        <v>3</v>
      </c>
      <c r="BA4" s="12" t="s">
        <v>4</v>
      </c>
      <c r="BB4" s="12" t="s">
        <v>5</v>
      </c>
      <c r="BC4" s="12" t="s">
        <v>6</v>
      </c>
      <c r="BD4" s="12" t="s">
        <v>7</v>
      </c>
      <c r="BE4" s="12" t="s">
        <v>8</v>
      </c>
      <c r="BF4" s="13" t="s">
        <v>9</v>
      </c>
      <c r="BG4" s="4"/>
      <c r="BH4" s="4"/>
      <c r="BI4" s="12" t="s">
        <v>19</v>
      </c>
      <c r="BJ4" s="12" t="s">
        <v>1</v>
      </c>
      <c r="BK4" s="12" t="s">
        <v>2</v>
      </c>
      <c r="BL4" s="12" t="s">
        <v>3</v>
      </c>
      <c r="BM4" s="12" t="s">
        <v>4</v>
      </c>
      <c r="BN4" s="12" t="s">
        <v>5</v>
      </c>
      <c r="BO4" s="12" t="s">
        <v>6</v>
      </c>
      <c r="BP4" s="12" t="s">
        <v>7</v>
      </c>
      <c r="BQ4" s="12" t="s">
        <v>8</v>
      </c>
      <c r="BR4" s="13" t="s">
        <v>9</v>
      </c>
      <c r="BS4" s="4"/>
      <c r="BT4" s="4"/>
      <c r="BU4" s="4"/>
      <c r="BV4" s="4"/>
      <c r="BW4" s="4"/>
      <c r="BX4" s="4"/>
      <c r="BY4" s="9" t="s">
        <v>19</v>
      </c>
      <c r="BZ4" s="9" t="s">
        <v>1</v>
      </c>
      <c r="CA4" s="9" t="s">
        <v>2</v>
      </c>
      <c r="CB4" s="9" t="s">
        <v>3</v>
      </c>
      <c r="CC4" s="9" t="s">
        <v>4</v>
      </c>
      <c r="CD4" s="9" t="s">
        <v>5</v>
      </c>
      <c r="CE4" s="9" t="s">
        <v>6</v>
      </c>
      <c r="CF4" s="9" t="s">
        <v>7</v>
      </c>
      <c r="CG4" s="9" t="s">
        <v>8</v>
      </c>
      <c r="CH4" s="10" t="s">
        <v>9</v>
      </c>
      <c r="CI4" s="4"/>
      <c r="CJ4" s="4"/>
      <c r="CK4" s="4"/>
      <c r="CL4" s="4"/>
      <c r="CM4" s="4"/>
      <c r="CN4" s="4"/>
      <c r="CO4" s="4"/>
    </row>
    <row r="5" spans="2:93" x14ac:dyDescent="0.25">
      <c r="B5" s="5"/>
      <c r="C5" s="8"/>
      <c r="D5" s="8"/>
      <c r="E5" s="8"/>
      <c r="F5" s="8"/>
      <c r="G5" s="8"/>
      <c r="H5" s="8"/>
      <c r="I5" s="8"/>
      <c r="J5" s="8"/>
      <c r="K5" s="8"/>
      <c r="L5" s="4"/>
      <c r="M5" s="4"/>
      <c r="N5" s="4"/>
      <c r="O5" s="4"/>
      <c r="P5" s="5"/>
      <c r="Q5" s="8"/>
      <c r="R5" s="8"/>
      <c r="S5" s="8"/>
      <c r="T5" s="8"/>
      <c r="U5" s="8"/>
      <c r="V5" s="8"/>
      <c r="W5" s="8"/>
      <c r="X5" s="8"/>
      <c r="Y5" s="8"/>
      <c r="Z5" s="5"/>
      <c r="AA5" s="6"/>
      <c r="AB5" s="7"/>
      <c r="AC5" s="7"/>
      <c r="AD5" s="7"/>
      <c r="AE5" s="7"/>
      <c r="AF5" s="7"/>
      <c r="AG5" s="7"/>
      <c r="AH5" s="7"/>
      <c r="AI5" s="7"/>
      <c r="AJ5" s="7"/>
      <c r="AK5" s="4"/>
      <c r="AL5" s="6"/>
      <c r="AM5" s="7"/>
      <c r="AN5" s="7"/>
      <c r="AO5" s="7"/>
      <c r="AP5" s="7"/>
      <c r="AQ5" s="7"/>
      <c r="AR5" s="7"/>
      <c r="AS5" s="7"/>
      <c r="AT5" s="7"/>
      <c r="AU5" s="7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5"/>
      <c r="BZ5" s="8"/>
      <c r="CA5" s="8"/>
      <c r="CB5" s="8"/>
      <c r="CC5" s="8"/>
      <c r="CD5" s="8"/>
      <c r="CE5" s="8"/>
      <c r="CF5" s="8"/>
      <c r="CG5" s="8"/>
      <c r="CH5" s="8"/>
      <c r="CI5" s="4"/>
      <c r="CJ5" s="4"/>
      <c r="CK5" s="4"/>
      <c r="CL5" s="4"/>
      <c r="CM5" s="4"/>
      <c r="CN5" s="4"/>
      <c r="CO5" s="4"/>
    </row>
    <row r="6" spans="2:93" x14ac:dyDescent="0.25">
      <c r="B6" s="18" t="s">
        <v>10</v>
      </c>
      <c r="C6" s="18" t="e">
        <f>VLOOKUP(CO6,$BY$6:$CH$23,2)</f>
        <v>#REF!</v>
      </c>
      <c r="D6" s="18" t="e">
        <f>VLOOKUP(CO6,$BY$6:$CH$23,3)</f>
        <v>#REF!</v>
      </c>
      <c r="E6" s="18" t="e">
        <f>VLOOKUP(CO6,$BY$6:$CH$23,4)</f>
        <v>#REF!</v>
      </c>
      <c r="F6" s="18" t="e">
        <f>D6-E6-G6</f>
        <v>#REF!</v>
      </c>
      <c r="G6" s="18" t="e">
        <f>VLOOKUP(CO6,$BY$6:$CH$23,6)</f>
        <v>#REF!</v>
      </c>
      <c r="H6" s="18" t="e">
        <f>VLOOKUP(CO6,$BY$6:$CH$23,7)</f>
        <v>#REF!</v>
      </c>
      <c r="I6" s="18" t="e">
        <f>VLOOKUP(CO6,$BY$6:$CH$23,8)</f>
        <v>#REF!</v>
      </c>
      <c r="J6" s="18" t="e">
        <f>H6-I6</f>
        <v>#REF!</v>
      </c>
      <c r="K6" s="18" t="e">
        <f>E6*3+F6</f>
        <v>#REF!</v>
      </c>
      <c r="L6" s="4"/>
      <c r="M6" s="4"/>
      <c r="N6" s="4"/>
      <c r="O6" s="4"/>
      <c r="P6" s="11" t="e">
        <f>#REF!</f>
        <v>#REF!</v>
      </c>
      <c r="Q6" s="11" t="e">
        <f>#REF!</f>
        <v>#REF!</v>
      </c>
      <c r="R6" s="11" t="e">
        <f>#REF!</f>
        <v>#REF!</v>
      </c>
      <c r="S6" s="11" t="e">
        <f>#REF!</f>
        <v>#REF!</v>
      </c>
      <c r="T6" s="11" t="e">
        <f>#REF!</f>
        <v>#REF!</v>
      </c>
      <c r="U6" s="11" t="e">
        <f>#REF!</f>
        <v>#REF!</v>
      </c>
      <c r="V6" s="11" t="e">
        <f>#REF!</f>
        <v>#REF!</v>
      </c>
      <c r="W6" s="11" t="e">
        <f>#REF!</f>
        <v>#REF!</v>
      </c>
      <c r="X6" s="11" t="e">
        <f>#REF!</f>
        <v>#REF!</v>
      </c>
      <c r="Y6" s="11" t="e">
        <f>#REF!</f>
        <v>#REF!</v>
      </c>
      <c r="Z6" s="5" t="e">
        <f>(10^10)*Y6+(10^8)*S6+(10^6)*(50+X6)+(10^4)*V6+(10^2)*R6+(13-P6)</f>
        <v>#REF!</v>
      </c>
      <c r="AA6" s="14"/>
      <c r="AB6" s="15"/>
      <c r="AC6" s="15"/>
      <c r="AD6" s="15"/>
      <c r="AE6" s="15"/>
      <c r="AF6" s="15"/>
      <c r="AG6" s="15"/>
      <c r="AH6" s="15"/>
      <c r="AI6" s="15"/>
      <c r="AJ6" s="15"/>
      <c r="AK6" s="5">
        <v>0</v>
      </c>
      <c r="AL6" s="14" t="e">
        <f>#REF!</f>
        <v>#REF!</v>
      </c>
      <c r="AM6" s="15">
        <f t="shared" ref="AM6:AM23" si="0">IF(ISERROR(VLOOKUP(AL6,$AL$27:$AN$34,2,FALSE)),0,(VLOOKUP(AL6,$AL$27:$AN$34,2,FALSE)))</f>
        <v>0</v>
      </c>
      <c r="AN6" s="15">
        <f>IF(ISERROR(VLOOKUP(AL6,$AL$27:$AN$34,3,FALSE)),0,(VLOOKUP(AL6,$AL$27:$AN$34,3,FALSE)))</f>
        <v>0</v>
      </c>
      <c r="AO6" s="15">
        <f>IF(ISERROR(VLOOKUP(AL6,$AL$27:$AO$34,4,FALSE)),0,(VLOOKUP(AL6,$AL$27:$AO$34,4,FALSE)))</f>
        <v>0</v>
      </c>
      <c r="AP6" s="15">
        <f>AN6-AO6-AQ6</f>
        <v>0</v>
      </c>
      <c r="AQ6" s="15">
        <f>IF(ISERROR(VLOOKUP(AL6,$AL$27:$AQ$34,6,FALSE)),0,(VLOOKUP(AL6,$AL$27:$AQ$34,6,FALSE)))</f>
        <v>0</v>
      </c>
      <c r="AR6" s="15">
        <f>IF(ISERROR(VLOOKUP(AL6,$AL$27:$AR$34,7,FALSE)),0,(VLOOKUP(AL6,$AL$27:$AR$34,7,FALSE)))</f>
        <v>0</v>
      </c>
      <c r="AS6" s="15">
        <f>IF(ISERROR(VLOOKUP(AL6,$AL$27:$AS$34,8,FALSE)),0,(VLOOKUP(AL6,$AL$27:$AS$34,8,FALSE)))</f>
        <v>0</v>
      </c>
      <c r="AT6" s="15">
        <f>AR6-AS6</f>
        <v>0</v>
      </c>
      <c r="AU6" s="15">
        <f>AO6*3+AP6</f>
        <v>0</v>
      </c>
      <c r="AV6" s="5"/>
      <c r="AW6" s="14">
        <v>1</v>
      </c>
      <c r="AX6" s="15">
        <f>IF(ISERROR(VLOOKUP(AW6,$AW$26:$AY$29,2,FALSE)),0,(VLOOKUP(AW6,$AW$26:$AY$29,2,FALSE)))</f>
        <v>0</v>
      </c>
      <c r="AY6" s="19">
        <f>IF(ISERROR(VLOOKUP(AW6,$AW$26:$BF$29,3,FALSE)),0,(VLOOKUP(AW6,$AW$26:$BF$29,3,FALSE)))</f>
        <v>0</v>
      </c>
      <c r="AZ6" s="19">
        <f>IF(ISERROR(VLOOKUP(AW6,$AW$26:$BF$29,4,FALSE)),0,(VLOOKUP(AW6,$AW$26:$BF$29,4,FALSE)))</f>
        <v>0</v>
      </c>
      <c r="BA6" s="15">
        <f>AY6-AZ6-BB6</f>
        <v>0</v>
      </c>
      <c r="BB6" s="19">
        <f>IF(ISERROR(VLOOKUP(AW6,$AW$26:$BF$29,6,FALSE)),0,(VLOOKUP(AW6,$AW$26:$BF$29,6,FALSE)))</f>
        <v>0</v>
      </c>
      <c r="BC6" s="19">
        <f>IF(ISERROR(VLOOKUP(AW6,$AW$26:$BF$29,7,FALSE)),0,(VLOOKUP(AW6,$AW$26:$BF$29,7,FALSE)))</f>
        <v>0</v>
      </c>
      <c r="BD6" s="19">
        <f>IF(ISERROR(VLOOKUP(AW6,$AW$26:$BF$29,8,FALSE)),0,(VLOOKUP(AW6,$AW$26:$BF$29,8,FALSE)))</f>
        <v>0</v>
      </c>
      <c r="BE6" s="15">
        <f>BC6-BD6</f>
        <v>0</v>
      </c>
      <c r="BF6" s="15">
        <f>AZ6*3+BA6</f>
        <v>0</v>
      </c>
      <c r="BG6" s="5"/>
      <c r="BH6" s="5"/>
      <c r="BI6" s="14">
        <v>1</v>
      </c>
      <c r="BJ6" s="15">
        <f>IF(ISERROR(VLOOKUP(BI6,$BI$26:$BK$29,2,FALSE)),0,(VLOOKUP(BI6,$BI$26:$BK$29,2,FALSE)))</f>
        <v>0</v>
      </c>
      <c r="BK6" s="24">
        <f>IF(ISERROR(VLOOKUP(BI6,$BI$26:$BR$27,3,FALSE)),0,(VLOOKUP(BI6,$BI$26:$BR$27,3,FALSE)))</f>
        <v>0</v>
      </c>
      <c r="BL6" s="19">
        <f>IF(ISERROR(VLOOKUP(BI6,$BI$26:$BR$27,4,FALSE)),0,(VLOOKUP(BI6,$BI$26:$BR$27,4,FALSE)))</f>
        <v>0</v>
      </c>
      <c r="BM6" s="15">
        <f>BK6-BL6-BN6</f>
        <v>0</v>
      </c>
      <c r="BN6" s="19">
        <f>IF(ISERROR(VLOOKUP(BI6,$BI$26:$BR$27,6,FALSE)),0,(VLOOKUP(BI6,$BI$26:$BR$27,6,FALSE)))</f>
        <v>0</v>
      </c>
      <c r="BO6" s="19">
        <f>IF(ISERROR(VLOOKUP(BI6,$BI$26:$BR$27,7,FALSE)),0,(VLOOKUP(BI6,$BI$26:$BR$27,7,FALSE)))</f>
        <v>0</v>
      </c>
      <c r="BP6" s="19">
        <f>IF(ISERROR(VLOOKUP(BI6,$BI$26:$BR$27,8,FALSE)),0,(VLOOKUP(BI6,$BI$26:$BR$27,8,FALSE)))</f>
        <v>0</v>
      </c>
      <c r="BQ6" s="15">
        <f>BO6-BP6</f>
        <v>0</v>
      </c>
      <c r="BR6" s="15">
        <f>BL6*3+BM6</f>
        <v>0</v>
      </c>
      <c r="BS6" s="5"/>
      <c r="BT6" s="5"/>
      <c r="BU6" s="5"/>
      <c r="BV6" s="5"/>
      <c r="BW6" s="5"/>
      <c r="BX6" s="4"/>
      <c r="BY6" s="11" t="e">
        <f>P6</f>
        <v>#REF!</v>
      </c>
      <c r="BZ6" s="11" t="e">
        <f t="shared" ref="BZ6:BZ23" si="1">Q6</f>
        <v>#REF!</v>
      </c>
      <c r="CA6" s="11" t="e">
        <f>R6+AN6+AY6+BK6</f>
        <v>#REF!</v>
      </c>
      <c r="CB6" s="11" t="e">
        <f t="shared" ref="CB6:CB23" si="2">S6+AO6+AZ6+BL6</f>
        <v>#REF!</v>
      </c>
      <c r="CC6" s="11" t="e">
        <f t="shared" ref="CC6:CC23" si="3">T6+AP6+BA6+BM6</f>
        <v>#REF!</v>
      </c>
      <c r="CD6" s="11" t="e">
        <f t="shared" ref="CD6:CD23" si="4">U6+AQ6+BB6+BN6</f>
        <v>#REF!</v>
      </c>
      <c r="CE6" s="11" t="e">
        <f t="shared" ref="CE6:CE23" si="5">V6+AR6+BC6+BO6</f>
        <v>#REF!</v>
      </c>
      <c r="CF6" s="11" t="e">
        <f t="shared" ref="CF6:CF23" si="6">W6+AS6+BD6+BP6</f>
        <v>#REF!</v>
      </c>
      <c r="CG6" s="11" t="e">
        <f t="shared" ref="CG6:CG23" si="7">X6+AT6+BE6+BQ6</f>
        <v>#REF!</v>
      </c>
      <c r="CH6" s="11" t="e">
        <f t="shared" ref="CH6:CH23" si="8">Y6+AU6+BF6+BR6</f>
        <v>#REF!</v>
      </c>
      <c r="CI6" s="5"/>
      <c r="CJ6" s="19" t="e">
        <f>(10^10)*CH6+(10^8)*CB6+(10^6)*(50+CG6)+(10^4)*CE6+(10^2)*CA6+(13-BY6)</f>
        <v>#REF!</v>
      </c>
      <c r="CK6" s="21">
        <v>1</v>
      </c>
      <c r="CL6" s="5" t="e">
        <f t="shared" ref="CL6:CL23" si="9">LARGE($CJ$6:$CJ$23,CK6)</f>
        <v>#REF!</v>
      </c>
      <c r="CM6" s="4"/>
      <c r="CN6" s="21">
        <v>1</v>
      </c>
      <c r="CO6" s="5" t="e">
        <f>MATCH(CL6,$CJ$6:$CJ$23,0)</f>
        <v>#REF!</v>
      </c>
    </row>
    <row r="7" spans="2:93" x14ac:dyDescent="0.25">
      <c r="B7" s="11" t="s">
        <v>11</v>
      </c>
      <c r="C7" s="11" t="e">
        <f t="shared" ref="C7:C23" si="10">VLOOKUP(CO7,$BY$6:$CH$23,2)</f>
        <v>#REF!</v>
      </c>
      <c r="D7" s="11" t="e">
        <f t="shared" ref="D7:D23" si="11">VLOOKUP(CO7,$BY$6:$CH$23,3)</f>
        <v>#REF!</v>
      </c>
      <c r="E7" s="11" t="e">
        <f t="shared" ref="E7:E23" si="12">VLOOKUP(CO7,$BY$6:$CH$23,4)</f>
        <v>#REF!</v>
      </c>
      <c r="F7" s="11" t="e">
        <f t="shared" ref="F7:F23" si="13">D7-E7-G7</f>
        <v>#REF!</v>
      </c>
      <c r="G7" s="11" t="e">
        <f t="shared" ref="G7:G23" si="14">VLOOKUP(CO7,$BY$6:$CH$23,6)</f>
        <v>#REF!</v>
      </c>
      <c r="H7" s="11" t="e">
        <f t="shared" ref="H7:H23" si="15">VLOOKUP(CO7,$BY$6:$CH$23,7)</f>
        <v>#REF!</v>
      </c>
      <c r="I7" s="11" t="e">
        <f t="shared" ref="I7:I23" si="16">VLOOKUP(CO7,$BY$6:$CH$23,8)</f>
        <v>#REF!</v>
      </c>
      <c r="J7" s="11" t="e">
        <f t="shared" ref="J7:J23" si="17">H7-I7</f>
        <v>#REF!</v>
      </c>
      <c r="K7" s="11" t="e">
        <f t="shared" ref="K7:K23" si="18">E7*3+F7</f>
        <v>#REF!</v>
      </c>
      <c r="L7" s="4"/>
      <c r="M7" s="4"/>
      <c r="N7" s="4"/>
      <c r="O7" s="4"/>
      <c r="P7" s="11" t="e">
        <f>#REF!</f>
        <v>#REF!</v>
      </c>
      <c r="Q7" s="11" t="e">
        <f>#REF!</f>
        <v>#REF!</v>
      </c>
      <c r="R7" s="11" t="e">
        <f>#REF!</f>
        <v>#REF!</v>
      </c>
      <c r="S7" s="11" t="e">
        <f>#REF!</f>
        <v>#REF!</v>
      </c>
      <c r="T7" s="11" t="e">
        <f>#REF!</f>
        <v>#REF!</v>
      </c>
      <c r="U7" s="11" t="e">
        <f>#REF!</f>
        <v>#REF!</v>
      </c>
      <c r="V7" s="11" t="e">
        <f>#REF!</f>
        <v>#REF!</v>
      </c>
      <c r="W7" s="11" t="e">
        <f>#REF!</f>
        <v>#REF!</v>
      </c>
      <c r="X7" s="11" t="e">
        <f>#REF!</f>
        <v>#REF!</v>
      </c>
      <c r="Y7" s="11" t="e">
        <f>#REF!</f>
        <v>#REF!</v>
      </c>
      <c r="Z7" s="5" t="e">
        <f t="shared" ref="Z7:Z23" si="19">(10^10)*Y7+(10^8)*S7+(10^6)*(50+X7)+(10^4)*V7+(10^2)*R7+(13-P7)</f>
        <v>#REF!</v>
      </c>
      <c r="AA7" s="14"/>
      <c r="AB7" s="15"/>
      <c r="AC7" s="15"/>
      <c r="AD7" s="15"/>
      <c r="AE7" s="15"/>
      <c r="AF7" s="15"/>
      <c r="AG7" s="15"/>
      <c r="AH7" s="15"/>
      <c r="AI7" s="15"/>
      <c r="AJ7" s="15"/>
      <c r="AK7" s="5">
        <v>0</v>
      </c>
      <c r="AL7" s="14" t="e">
        <f>#REF!</f>
        <v>#REF!</v>
      </c>
      <c r="AM7" s="15">
        <f t="shared" si="0"/>
        <v>0</v>
      </c>
      <c r="AN7" s="15">
        <f t="shared" ref="AN7:AN23" si="20">IF(ISERROR(VLOOKUP(AL7,$AL$27:$AN$34,3,FALSE)),0,(VLOOKUP(AL7,$AL$27:$AN$34,3,FALSE)))</f>
        <v>0</v>
      </c>
      <c r="AO7" s="15">
        <f t="shared" ref="AO7:AO23" si="21">IF(ISERROR(VLOOKUP(AL7,$AL$27:$AO$34,4,FALSE)),0,(VLOOKUP(AL7,$AL$27:$AO$34,4,FALSE)))</f>
        <v>0</v>
      </c>
      <c r="AP7" s="15">
        <f t="shared" ref="AP7:AP23" si="22">AN7-AO7-AQ7</f>
        <v>0</v>
      </c>
      <c r="AQ7" s="15">
        <f t="shared" ref="AQ7:AQ23" si="23">IF(ISERROR(VLOOKUP(AL7,$AL$27:$AQ$34,6,FALSE)),0,(VLOOKUP(AL7,$AL$27:$AQ$34,6,FALSE)))</f>
        <v>0</v>
      </c>
      <c r="AR7" s="15">
        <f t="shared" ref="AR7:AR23" si="24">IF(ISERROR(VLOOKUP(AL7,$AL$27:$AR$34,7,FALSE)),0,(VLOOKUP(AL7,$AL$27:$AR$34,7,FALSE)))</f>
        <v>0</v>
      </c>
      <c r="AS7" s="15">
        <f t="shared" ref="AS7:AS23" si="25">IF(ISERROR(VLOOKUP(AL7,$AL$27:$AS$34,8,FALSE)),0,(VLOOKUP(AL7,$AL$27:$AS$34,8,FALSE)))</f>
        <v>0</v>
      </c>
      <c r="AT7" s="15">
        <f t="shared" ref="AT7:AT23" si="26">AR7-AS7</f>
        <v>0</v>
      </c>
      <c r="AU7" s="15">
        <f t="shared" ref="AU7:AU23" si="27">AO7*3+AP7</f>
        <v>0</v>
      </c>
      <c r="AV7" s="5"/>
      <c r="AW7" s="14">
        <v>2</v>
      </c>
      <c r="AX7" s="15">
        <f t="shared" ref="AX7:AX23" si="28">IF(ISERROR(VLOOKUP(AW7,$AW$26:$AY$29,2,FALSE)),0,(VLOOKUP(AW7,$AW$26:$AY$29,2,FALSE)))</f>
        <v>0</v>
      </c>
      <c r="AY7" s="19">
        <f>IF(ISERROR(VLOOKUP(AW7,$AW$26:$BF$29,3,FALSE)),0,(VLOOKUP(AW7,$AW$26:$BF$29,3,FALSE)))</f>
        <v>0</v>
      </c>
      <c r="AZ7" s="19">
        <f t="shared" ref="AZ7:AZ23" si="29">IF(ISERROR(VLOOKUP(AW7,$AW$26:$BF$29,4,FALSE)),0,(VLOOKUP(AW7,$AW$26:$BF$29,4,FALSE)))</f>
        <v>0</v>
      </c>
      <c r="BA7" s="15">
        <f t="shared" ref="BA7:BA23" si="30">AY7-AZ7-BB7</f>
        <v>0</v>
      </c>
      <c r="BB7" s="19">
        <f t="shared" ref="BB7:BB23" si="31">IF(ISERROR(VLOOKUP(AW7,$AW$26:$BF$29,6,FALSE)),0,(VLOOKUP(AW7,$AW$26:$BF$29,6,FALSE)))</f>
        <v>0</v>
      </c>
      <c r="BC7" s="19">
        <f t="shared" ref="BC7:BC23" si="32">IF(ISERROR(VLOOKUP(AW7,$AW$26:$BF$29,7,FALSE)),0,(VLOOKUP(AW7,$AW$26:$BF$29,7,FALSE)))</f>
        <v>0</v>
      </c>
      <c r="BD7" s="19">
        <f t="shared" ref="BD7:BD23" si="33">IF(ISERROR(VLOOKUP(AW7,$AW$26:$BF$29,8,FALSE)),0,(VLOOKUP(AW7,$AW$26:$BF$29,8,FALSE)))</f>
        <v>0</v>
      </c>
      <c r="BE7" s="15">
        <f t="shared" ref="BE7:BE23" si="34">BC7-BD7</f>
        <v>0</v>
      </c>
      <c r="BF7" s="15">
        <f t="shared" ref="BF7:BF23" si="35">AZ7*3+BA7</f>
        <v>0</v>
      </c>
      <c r="BG7" s="5"/>
      <c r="BH7" s="5"/>
      <c r="BI7" s="14">
        <v>2</v>
      </c>
      <c r="BJ7" s="15">
        <f t="shared" ref="BJ7:BJ23" si="36">IF(ISERROR(VLOOKUP(BI7,$BI$26:$BK$29,2,FALSE)),0,(VLOOKUP(BI7,$BI$26:$BK$29,2,FALSE)))</f>
        <v>0</v>
      </c>
      <c r="BK7" s="24">
        <f t="shared" ref="BK7:BK23" si="37">IF(ISERROR(VLOOKUP(BI7,$BI$26:$BR$27,3,FALSE)),0,(VLOOKUP(BI7,$BI$26:$BR$27,3,FALSE)))</f>
        <v>0</v>
      </c>
      <c r="BL7" s="19">
        <f t="shared" ref="BL7:BL23" si="38">IF(ISERROR(VLOOKUP(BI7,$BI$26:$BR$27,4,FALSE)),0,(VLOOKUP(BI7,$BI$26:$BR$27,4,FALSE)))</f>
        <v>0</v>
      </c>
      <c r="BM7" s="15">
        <f t="shared" ref="BM7:BM23" si="39">BK7-BL7-BN7</f>
        <v>0</v>
      </c>
      <c r="BN7" s="19">
        <f t="shared" ref="BN7:BN23" si="40">IF(ISERROR(VLOOKUP(BI7,$BI$26:$BR$27,6,FALSE)),0,(VLOOKUP(BI7,$BI$26:$BR$27,6,FALSE)))</f>
        <v>0</v>
      </c>
      <c r="BO7" s="19">
        <f t="shared" ref="BO7:BO23" si="41">IF(ISERROR(VLOOKUP(BI7,$BI$26:$BR$27,7,FALSE)),0,(VLOOKUP(BI7,$BI$26:$BR$27,7,FALSE)))</f>
        <v>0</v>
      </c>
      <c r="BP7" s="19">
        <f t="shared" ref="BP7:BP23" si="42">IF(ISERROR(VLOOKUP(BI7,$BI$26:$BR$27,8,FALSE)),0,(VLOOKUP(BI7,$BI$26:$BR$27,8,FALSE)))</f>
        <v>0</v>
      </c>
      <c r="BQ7" s="15">
        <f t="shared" ref="BQ7:BQ23" si="43">BO7-BP7</f>
        <v>0</v>
      </c>
      <c r="BR7" s="15">
        <f t="shared" ref="BR7:BR23" si="44">BL7*3+BM7</f>
        <v>0</v>
      </c>
      <c r="BS7" s="5"/>
      <c r="BT7" s="5"/>
      <c r="BU7" s="5"/>
      <c r="BV7" s="5"/>
      <c r="BW7" s="5"/>
      <c r="BX7" s="4"/>
      <c r="BY7" s="11" t="e">
        <f t="shared" ref="BY7:BY23" si="45">P7</f>
        <v>#REF!</v>
      </c>
      <c r="BZ7" s="11" t="e">
        <f t="shared" si="1"/>
        <v>#REF!</v>
      </c>
      <c r="CA7" s="11" t="e">
        <f t="shared" ref="CA7:CA23" si="46">R7+AN7+AY7+BK7</f>
        <v>#REF!</v>
      </c>
      <c r="CB7" s="11" t="e">
        <f t="shared" si="2"/>
        <v>#REF!</v>
      </c>
      <c r="CC7" s="11" t="e">
        <f t="shared" si="3"/>
        <v>#REF!</v>
      </c>
      <c r="CD7" s="11" t="e">
        <f t="shared" si="4"/>
        <v>#REF!</v>
      </c>
      <c r="CE7" s="11" t="e">
        <f t="shared" si="5"/>
        <v>#REF!</v>
      </c>
      <c r="CF7" s="11" t="e">
        <f t="shared" si="6"/>
        <v>#REF!</v>
      </c>
      <c r="CG7" s="11" t="e">
        <f t="shared" si="7"/>
        <v>#REF!</v>
      </c>
      <c r="CH7" s="11" t="e">
        <f t="shared" si="8"/>
        <v>#REF!</v>
      </c>
      <c r="CI7" s="5"/>
      <c r="CJ7" s="19" t="e">
        <f t="shared" ref="CJ7:CJ23" si="47">(10^10)*CH7+(10^8)*CB7+(10^6)*(50+CG7)+(10^4)*CE7+(10^2)*CA7+(13-BY7)</f>
        <v>#REF!</v>
      </c>
      <c r="CK7" s="21">
        <v>2</v>
      </c>
      <c r="CL7" s="5" t="e">
        <f t="shared" si="9"/>
        <v>#REF!</v>
      </c>
      <c r="CM7" s="4"/>
      <c r="CN7" s="21">
        <v>2</v>
      </c>
      <c r="CO7" s="5" t="e">
        <f t="shared" ref="CO7:CO23" si="48">MATCH(CL7,$CJ$6:$CJ$23,0)</f>
        <v>#REF!</v>
      </c>
    </row>
    <row r="8" spans="2:93" x14ac:dyDescent="0.25">
      <c r="B8" s="18" t="s">
        <v>12</v>
      </c>
      <c r="C8" s="18" t="e">
        <f t="shared" si="10"/>
        <v>#REF!</v>
      </c>
      <c r="D8" s="18" t="e">
        <f t="shared" si="11"/>
        <v>#REF!</v>
      </c>
      <c r="E8" s="18" t="e">
        <f t="shared" si="12"/>
        <v>#REF!</v>
      </c>
      <c r="F8" s="18" t="e">
        <f t="shared" si="13"/>
        <v>#REF!</v>
      </c>
      <c r="G8" s="18" t="e">
        <f t="shared" si="14"/>
        <v>#REF!</v>
      </c>
      <c r="H8" s="18" t="e">
        <f t="shared" si="15"/>
        <v>#REF!</v>
      </c>
      <c r="I8" s="18" t="e">
        <f t="shared" si="16"/>
        <v>#REF!</v>
      </c>
      <c r="J8" s="18" t="e">
        <f t="shared" si="17"/>
        <v>#REF!</v>
      </c>
      <c r="K8" s="18" t="e">
        <f t="shared" si="18"/>
        <v>#REF!</v>
      </c>
      <c r="L8" s="4"/>
      <c r="M8" s="4"/>
      <c r="N8" s="4"/>
      <c r="O8" s="4"/>
      <c r="P8" s="11" t="e">
        <f>#REF!</f>
        <v>#REF!</v>
      </c>
      <c r="Q8" s="11" t="e">
        <f>#REF!</f>
        <v>#REF!</v>
      </c>
      <c r="R8" s="11" t="e">
        <f>#REF!</f>
        <v>#REF!</v>
      </c>
      <c r="S8" s="11" t="e">
        <f>#REF!</f>
        <v>#REF!</v>
      </c>
      <c r="T8" s="11" t="e">
        <f>#REF!</f>
        <v>#REF!</v>
      </c>
      <c r="U8" s="11" t="e">
        <f>#REF!</f>
        <v>#REF!</v>
      </c>
      <c r="V8" s="11" t="e">
        <f>#REF!</f>
        <v>#REF!</v>
      </c>
      <c r="W8" s="11" t="e">
        <f>#REF!</f>
        <v>#REF!</v>
      </c>
      <c r="X8" s="11" t="e">
        <f>#REF!</f>
        <v>#REF!</v>
      </c>
      <c r="Y8" s="11" t="e">
        <f>#REF!</f>
        <v>#REF!</v>
      </c>
      <c r="Z8" s="5" t="e">
        <f t="shared" si="19"/>
        <v>#REF!</v>
      </c>
      <c r="AA8" s="14"/>
      <c r="AB8" s="15"/>
      <c r="AC8" s="15"/>
      <c r="AD8" s="15"/>
      <c r="AE8" s="15"/>
      <c r="AF8" s="15"/>
      <c r="AG8" s="15"/>
      <c r="AH8" s="15"/>
      <c r="AI8" s="15"/>
      <c r="AJ8" s="15"/>
      <c r="AK8" s="5">
        <v>0</v>
      </c>
      <c r="AL8" s="14" t="e">
        <f>#REF!</f>
        <v>#REF!</v>
      </c>
      <c r="AM8" s="15">
        <f t="shared" si="0"/>
        <v>0</v>
      </c>
      <c r="AN8" s="15">
        <f t="shared" si="20"/>
        <v>0</v>
      </c>
      <c r="AO8" s="15">
        <f t="shared" si="21"/>
        <v>0</v>
      </c>
      <c r="AP8" s="15">
        <f t="shared" si="22"/>
        <v>0</v>
      </c>
      <c r="AQ8" s="15">
        <f t="shared" si="23"/>
        <v>0</v>
      </c>
      <c r="AR8" s="15">
        <f t="shared" si="24"/>
        <v>0</v>
      </c>
      <c r="AS8" s="15">
        <f t="shared" si="25"/>
        <v>0</v>
      </c>
      <c r="AT8" s="15">
        <f t="shared" si="26"/>
        <v>0</v>
      </c>
      <c r="AU8" s="15">
        <f t="shared" si="27"/>
        <v>0</v>
      </c>
      <c r="AV8" s="5"/>
      <c r="AW8" s="14">
        <v>3</v>
      </c>
      <c r="AX8" s="15">
        <f t="shared" si="28"/>
        <v>0</v>
      </c>
      <c r="AY8" s="19">
        <f t="shared" ref="AY8:AY23" si="49">IF(ISERROR(VLOOKUP(AW8,$AW$26:$BF$29,3,FALSE)),0,(VLOOKUP(AW8,$AW$26:$BF$29,3,FALSE)))</f>
        <v>0</v>
      </c>
      <c r="AZ8" s="19">
        <f t="shared" si="29"/>
        <v>0</v>
      </c>
      <c r="BA8" s="15">
        <f t="shared" si="30"/>
        <v>0</v>
      </c>
      <c r="BB8" s="19">
        <f t="shared" si="31"/>
        <v>0</v>
      </c>
      <c r="BC8" s="19">
        <f t="shared" si="32"/>
        <v>0</v>
      </c>
      <c r="BD8" s="19">
        <f t="shared" si="33"/>
        <v>0</v>
      </c>
      <c r="BE8" s="15">
        <f t="shared" si="34"/>
        <v>0</v>
      </c>
      <c r="BF8" s="15">
        <f t="shared" si="35"/>
        <v>0</v>
      </c>
      <c r="BG8" s="5"/>
      <c r="BH8" s="5"/>
      <c r="BI8" s="14">
        <v>3</v>
      </c>
      <c r="BJ8" s="15">
        <f t="shared" si="36"/>
        <v>0</v>
      </c>
      <c r="BK8" s="24">
        <f t="shared" si="37"/>
        <v>0</v>
      </c>
      <c r="BL8" s="19">
        <f t="shared" si="38"/>
        <v>0</v>
      </c>
      <c r="BM8" s="15">
        <f t="shared" si="39"/>
        <v>0</v>
      </c>
      <c r="BN8" s="19">
        <f t="shared" si="40"/>
        <v>0</v>
      </c>
      <c r="BO8" s="19">
        <f t="shared" si="41"/>
        <v>0</v>
      </c>
      <c r="BP8" s="19">
        <f t="shared" si="42"/>
        <v>0</v>
      </c>
      <c r="BQ8" s="15">
        <f t="shared" si="43"/>
        <v>0</v>
      </c>
      <c r="BR8" s="15">
        <f t="shared" si="44"/>
        <v>0</v>
      </c>
      <c r="BS8" s="5"/>
      <c r="BT8" s="5"/>
      <c r="BU8" s="5"/>
      <c r="BV8" s="5"/>
      <c r="BW8" s="5"/>
      <c r="BX8" s="4"/>
      <c r="BY8" s="11" t="e">
        <f t="shared" si="45"/>
        <v>#REF!</v>
      </c>
      <c r="BZ8" s="11" t="e">
        <f t="shared" si="1"/>
        <v>#REF!</v>
      </c>
      <c r="CA8" s="11" t="e">
        <f t="shared" si="46"/>
        <v>#REF!</v>
      </c>
      <c r="CB8" s="11" t="e">
        <f t="shared" si="2"/>
        <v>#REF!</v>
      </c>
      <c r="CC8" s="11" t="e">
        <f t="shared" si="3"/>
        <v>#REF!</v>
      </c>
      <c r="CD8" s="11" t="e">
        <f t="shared" si="4"/>
        <v>#REF!</v>
      </c>
      <c r="CE8" s="11" t="e">
        <f t="shared" si="5"/>
        <v>#REF!</v>
      </c>
      <c r="CF8" s="11" t="e">
        <f t="shared" si="6"/>
        <v>#REF!</v>
      </c>
      <c r="CG8" s="11" t="e">
        <f t="shared" si="7"/>
        <v>#REF!</v>
      </c>
      <c r="CH8" s="11" t="e">
        <f t="shared" si="8"/>
        <v>#REF!</v>
      </c>
      <c r="CI8" s="5"/>
      <c r="CJ8" s="19" t="e">
        <f t="shared" si="47"/>
        <v>#REF!</v>
      </c>
      <c r="CK8" s="21">
        <v>3</v>
      </c>
      <c r="CL8" s="5" t="e">
        <f t="shared" si="9"/>
        <v>#REF!</v>
      </c>
      <c r="CM8" s="4"/>
      <c r="CN8" s="21">
        <v>3</v>
      </c>
      <c r="CO8" s="5" t="e">
        <f t="shared" si="48"/>
        <v>#REF!</v>
      </c>
    </row>
    <row r="9" spans="2:93" x14ac:dyDescent="0.25">
      <c r="B9" s="11" t="s">
        <v>13</v>
      </c>
      <c r="C9" s="11" t="e">
        <f t="shared" si="10"/>
        <v>#REF!</v>
      </c>
      <c r="D9" s="11" t="e">
        <f t="shared" si="11"/>
        <v>#REF!</v>
      </c>
      <c r="E9" s="11" t="e">
        <f t="shared" si="12"/>
        <v>#REF!</v>
      </c>
      <c r="F9" s="11" t="e">
        <f t="shared" si="13"/>
        <v>#REF!</v>
      </c>
      <c r="G9" s="11" t="e">
        <f t="shared" si="14"/>
        <v>#REF!</v>
      </c>
      <c r="H9" s="11" t="e">
        <f t="shared" si="15"/>
        <v>#REF!</v>
      </c>
      <c r="I9" s="11" t="e">
        <f t="shared" si="16"/>
        <v>#REF!</v>
      </c>
      <c r="J9" s="11" t="e">
        <f t="shared" si="17"/>
        <v>#REF!</v>
      </c>
      <c r="K9" s="11" t="e">
        <f t="shared" si="18"/>
        <v>#REF!</v>
      </c>
      <c r="L9" s="4"/>
      <c r="M9" s="4"/>
      <c r="N9" s="4"/>
      <c r="O9" s="4"/>
      <c r="P9" s="11" t="e">
        <f>#REF!</f>
        <v>#REF!</v>
      </c>
      <c r="Q9" s="11" t="e">
        <f>#REF!</f>
        <v>#REF!</v>
      </c>
      <c r="R9" s="11" t="e">
        <f>#REF!</f>
        <v>#REF!</v>
      </c>
      <c r="S9" s="11" t="e">
        <f>#REF!</f>
        <v>#REF!</v>
      </c>
      <c r="T9" s="11" t="e">
        <f>#REF!</f>
        <v>#REF!</v>
      </c>
      <c r="U9" s="11" t="e">
        <f>#REF!</f>
        <v>#REF!</v>
      </c>
      <c r="V9" s="11" t="e">
        <f>#REF!</f>
        <v>#REF!</v>
      </c>
      <c r="W9" s="11" t="e">
        <f>#REF!</f>
        <v>#REF!</v>
      </c>
      <c r="X9" s="11" t="e">
        <f>#REF!</f>
        <v>#REF!</v>
      </c>
      <c r="Y9" s="11" t="e">
        <f>#REF!</f>
        <v>#REF!</v>
      </c>
      <c r="Z9" s="5" t="e">
        <f t="shared" si="19"/>
        <v>#REF!</v>
      </c>
      <c r="AA9" s="14"/>
      <c r="AB9" s="15"/>
      <c r="AC9" s="15"/>
      <c r="AD9" s="15"/>
      <c r="AE9" s="15"/>
      <c r="AF9" s="15"/>
      <c r="AG9" s="15"/>
      <c r="AH9" s="15"/>
      <c r="AI9" s="15"/>
      <c r="AJ9" s="15"/>
      <c r="AK9" s="5">
        <v>0</v>
      </c>
      <c r="AL9" s="14" t="e">
        <f>#REF!</f>
        <v>#REF!</v>
      </c>
      <c r="AM9" s="15">
        <f t="shared" si="0"/>
        <v>0</v>
      </c>
      <c r="AN9" s="15">
        <f t="shared" si="20"/>
        <v>0</v>
      </c>
      <c r="AO9" s="15">
        <f t="shared" si="21"/>
        <v>0</v>
      </c>
      <c r="AP9" s="15">
        <f t="shared" si="22"/>
        <v>0</v>
      </c>
      <c r="AQ9" s="15">
        <f t="shared" si="23"/>
        <v>0</v>
      </c>
      <c r="AR9" s="15">
        <f t="shared" si="24"/>
        <v>0</v>
      </c>
      <c r="AS9" s="15">
        <f t="shared" si="25"/>
        <v>0</v>
      </c>
      <c r="AT9" s="15">
        <f t="shared" si="26"/>
        <v>0</v>
      </c>
      <c r="AU9" s="15">
        <f t="shared" si="27"/>
        <v>0</v>
      </c>
      <c r="AV9" s="5"/>
      <c r="AW9" s="14">
        <v>4</v>
      </c>
      <c r="AX9" s="15">
        <f t="shared" si="28"/>
        <v>0</v>
      </c>
      <c r="AY9" s="19">
        <f t="shared" si="49"/>
        <v>0</v>
      </c>
      <c r="AZ9" s="19">
        <f t="shared" si="29"/>
        <v>0</v>
      </c>
      <c r="BA9" s="15">
        <f t="shared" si="30"/>
        <v>0</v>
      </c>
      <c r="BB9" s="19">
        <f t="shared" si="31"/>
        <v>0</v>
      </c>
      <c r="BC9" s="19">
        <f t="shared" si="32"/>
        <v>0</v>
      </c>
      <c r="BD9" s="19">
        <f t="shared" si="33"/>
        <v>0</v>
      </c>
      <c r="BE9" s="15">
        <f t="shared" si="34"/>
        <v>0</v>
      </c>
      <c r="BF9" s="15">
        <f t="shared" si="35"/>
        <v>0</v>
      </c>
      <c r="BG9" s="5"/>
      <c r="BH9" s="5"/>
      <c r="BI9" s="14">
        <v>4</v>
      </c>
      <c r="BJ9" s="15">
        <f t="shared" si="36"/>
        <v>0</v>
      </c>
      <c r="BK9" s="24">
        <f t="shared" si="37"/>
        <v>0</v>
      </c>
      <c r="BL9" s="19">
        <f t="shared" si="38"/>
        <v>0</v>
      </c>
      <c r="BM9" s="15">
        <f t="shared" si="39"/>
        <v>0</v>
      </c>
      <c r="BN9" s="19">
        <f t="shared" si="40"/>
        <v>0</v>
      </c>
      <c r="BO9" s="19">
        <f t="shared" si="41"/>
        <v>0</v>
      </c>
      <c r="BP9" s="19">
        <f t="shared" si="42"/>
        <v>0</v>
      </c>
      <c r="BQ9" s="15">
        <f t="shared" si="43"/>
        <v>0</v>
      </c>
      <c r="BR9" s="15">
        <f t="shared" si="44"/>
        <v>0</v>
      </c>
      <c r="BS9" s="5"/>
      <c r="BT9" s="5"/>
      <c r="BU9" s="5"/>
      <c r="BV9" s="5"/>
      <c r="BW9" s="5"/>
      <c r="BX9" s="4"/>
      <c r="BY9" s="11" t="e">
        <f t="shared" si="45"/>
        <v>#REF!</v>
      </c>
      <c r="BZ9" s="11" t="e">
        <f t="shared" si="1"/>
        <v>#REF!</v>
      </c>
      <c r="CA9" s="11" t="e">
        <f t="shared" si="46"/>
        <v>#REF!</v>
      </c>
      <c r="CB9" s="11" t="e">
        <f t="shared" si="2"/>
        <v>#REF!</v>
      </c>
      <c r="CC9" s="11" t="e">
        <f t="shared" si="3"/>
        <v>#REF!</v>
      </c>
      <c r="CD9" s="11" t="e">
        <f t="shared" si="4"/>
        <v>#REF!</v>
      </c>
      <c r="CE9" s="11" t="e">
        <f t="shared" si="5"/>
        <v>#REF!</v>
      </c>
      <c r="CF9" s="11" t="e">
        <f t="shared" si="6"/>
        <v>#REF!</v>
      </c>
      <c r="CG9" s="11" t="e">
        <f t="shared" si="7"/>
        <v>#REF!</v>
      </c>
      <c r="CH9" s="11" t="e">
        <f t="shared" si="8"/>
        <v>#REF!</v>
      </c>
      <c r="CI9" s="5"/>
      <c r="CJ9" s="19" t="e">
        <f t="shared" si="47"/>
        <v>#REF!</v>
      </c>
      <c r="CK9" s="21">
        <v>4</v>
      </c>
      <c r="CL9" s="5" t="e">
        <f t="shared" si="9"/>
        <v>#REF!</v>
      </c>
      <c r="CM9" s="4"/>
      <c r="CN9" s="21">
        <v>4</v>
      </c>
      <c r="CO9" s="5" t="e">
        <f t="shared" si="48"/>
        <v>#REF!</v>
      </c>
    </row>
    <row r="10" spans="2:93" x14ac:dyDescent="0.25">
      <c r="B10" s="18" t="s">
        <v>14</v>
      </c>
      <c r="C10" s="18" t="e">
        <f t="shared" si="10"/>
        <v>#REF!</v>
      </c>
      <c r="D10" s="18" t="e">
        <f t="shared" si="11"/>
        <v>#REF!</v>
      </c>
      <c r="E10" s="18" t="e">
        <f t="shared" si="12"/>
        <v>#REF!</v>
      </c>
      <c r="F10" s="18" t="e">
        <f t="shared" si="13"/>
        <v>#REF!</v>
      </c>
      <c r="G10" s="18" t="e">
        <f t="shared" si="14"/>
        <v>#REF!</v>
      </c>
      <c r="H10" s="18" t="e">
        <f t="shared" si="15"/>
        <v>#REF!</v>
      </c>
      <c r="I10" s="18" t="e">
        <f t="shared" si="16"/>
        <v>#REF!</v>
      </c>
      <c r="J10" s="18" t="e">
        <f t="shared" si="17"/>
        <v>#REF!</v>
      </c>
      <c r="K10" s="18" t="e">
        <f t="shared" si="18"/>
        <v>#REF!</v>
      </c>
      <c r="L10" s="4"/>
      <c r="M10" s="4"/>
      <c r="N10" s="4"/>
      <c r="O10" s="4"/>
      <c r="P10" s="11" t="e">
        <f>#REF!</f>
        <v>#REF!</v>
      </c>
      <c r="Q10" s="11" t="e">
        <f>#REF!</f>
        <v>#REF!</v>
      </c>
      <c r="R10" s="11" t="e">
        <f>#REF!</f>
        <v>#REF!</v>
      </c>
      <c r="S10" s="11" t="e">
        <f>#REF!</f>
        <v>#REF!</v>
      </c>
      <c r="T10" s="11" t="e">
        <f>#REF!</f>
        <v>#REF!</v>
      </c>
      <c r="U10" s="11" t="e">
        <f>#REF!</f>
        <v>#REF!</v>
      </c>
      <c r="V10" s="11" t="e">
        <f>#REF!</f>
        <v>#REF!</v>
      </c>
      <c r="W10" s="11" t="e">
        <f>#REF!</f>
        <v>#REF!</v>
      </c>
      <c r="X10" s="11" t="e">
        <f>#REF!</f>
        <v>#REF!</v>
      </c>
      <c r="Y10" s="11" t="e">
        <f>#REF!</f>
        <v>#REF!</v>
      </c>
      <c r="Z10" s="5" t="e">
        <f t="shared" si="19"/>
        <v>#REF!</v>
      </c>
      <c r="AA10" s="14"/>
      <c r="AB10" s="15"/>
      <c r="AC10" s="15"/>
      <c r="AD10" s="15"/>
      <c r="AE10" s="15"/>
      <c r="AF10" s="15"/>
      <c r="AG10" s="15"/>
      <c r="AH10" s="15"/>
      <c r="AI10" s="15"/>
      <c r="AJ10" s="15"/>
      <c r="AK10" s="5">
        <v>0</v>
      </c>
      <c r="AL10" s="14" t="e">
        <f>#REF!</f>
        <v>#REF!</v>
      </c>
      <c r="AM10" s="15">
        <f t="shared" si="0"/>
        <v>0</v>
      </c>
      <c r="AN10" s="15">
        <f t="shared" si="20"/>
        <v>0</v>
      </c>
      <c r="AO10" s="15">
        <f t="shared" si="21"/>
        <v>0</v>
      </c>
      <c r="AP10" s="15">
        <f t="shared" si="22"/>
        <v>0</v>
      </c>
      <c r="AQ10" s="15">
        <f t="shared" si="23"/>
        <v>0</v>
      </c>
      <c r="AR10" s="15">
        <f t="shared" si="24"/>
        <v>0</v>
      </c>
      <c r="AS10" s="15">
        <f t="shared" si="25"/>
        <v>0</v>
      </c>
      <c r="AT10" s="15">
        <f t="shared" si="26"/>
        <v>0</v>
      </c>
      <c r="AU10" s="15">
        <f t="shared" si="27"/>
        <v>0</v>
      </c>
      <c r="AV10" s="5"/>
      <c r="AW10" s="14">
        <v>5</v>
      </c>
      <c r="AX10" s="15">
        <f t="shared" si="28"/>
        <v>0</v>
      </c>
      <c r="AY10" s="19">
        <f t="shared" si="49"/>
        <v>0</v>
      </c>
      <c r="AZ10" s="19">
        <f t="shared" si="29"/>
        <v>0</v>
      </c>
      <c r="BA10" s="15">
        <f t="shared" si="30"/>
        <v>0</v>
      </c>
      <c r="BB10" s="19">
        <f t="shared" si="31"/>
        <v>0</v>
      </c>
      <c r="BC10" s="19">
        <f t="shared" si="32"/>
        <v>0</v>
      </c>
      <c r="BD10" s="19">
        <f t="shared" si="33"/>
        <v>0</v>
      </c>
      <c r="BE10" s="15">
        <f t="shared" si="34"/>
        <v>0</v>
      </c>
      <c r="BF10" s="15">
        <f t="shared" si="35"/>
        <v>0</v>
      </c>
      <c r="BG10" s="5"/>
      <c r="BH10" s="5"/>
      <c r="BI10" s="14">
        <v>5</v>
      </c>
      <c r="BJ10" s="15">
        <f t="shared" si="36"/>
        <v>0</v>
      </c>
      <c r="BK10" s="24">
        <f t="shared" si="37"/>
        <v>0</v>
      </c>
      <c r="BL10" s="19">
        <f t="shared" si="38"/>
        <v>0</v>
      </c>
      <c r="BM10" s="15">
        <f t="shared" si="39"/>
        <v>0</v>
      </c>
      <c r="BN10" s="19">
        <f t="shared" si="40"/>
        <v>0</v>
      </c>
      <c r="BO10" s="19">
        <f t="shared" si="41"/>
        <v>0</v>
      </c>
      <c r="BP10" s="19">
        <f t="shared" si="42"/>
        <v>0</v>
      </c>
      <c r="BQ10" s="15">
        <f t="shared" si="43"/>
        <v>0</v>
      </c>
      <c r="BR10" s="15">
        <f t="shared" si="44"/>
        <v>0</v>
      </c>
      <c r="BS10" s="5"/>
      <c r="BT10" s="5"/>
      <c r="BU10" s="5"/>
      <c r="BV10" s="5"/>
      <c r="BW10" s="5"/>
      <c r="BX10" s="4"/>
      <c r="BY10" s="11" t="e">
        <f t="shared" si="45"/>
        <v>#REF!</v>
      </c>
      <c r="BZ10" s="11" t="e">
        <f t="shared" si="1"/>
        <v>#REF!</v>
      </c>
      <c r="CA10" s="11" t="e">
        <f t="shared" si="46"/>
        <v>#REF!</v>
      </c>
      <c r="CB10" s="11" t="e">
        <f t="shared" si="2"/>
        <v>#REF!</v>
      </c>
      <c r="CC10" s="11" t="e">
        <f t="shared" si="3"/>
        <v>#REF!</v>
      </c>
      <c r="CD10" s="11" t="e">
        <f t="shared" si="4"/>
        <v>#REF!</v>
      </c>
      <c r="CE10" s="11" t="e">
        <f t="shared" si="5"/>
        <v>#REF!</v>
      </c>
      <c r="CF10" s="11" t="e">
        <f t="shared" si="6"/>
        <v>#REF!</v>
      </c>
      <c r="CG10" s="11" t="e">
        <f t="shared" si="7"/>
        <v>#REF!</v>
      </c>
      <c r="CH10" s="11" t="e">
        <f t="shared" si="8"/>
        <v>#REF!</v>
      </c>
      <c r="CI10" s="5"/>
      <c r="CJ10" s="19" t="e">
        <f t="shared" si="47"/>
        <v>#REF!</v>
      </c>
      <c r="CK10" s="21">
        <v>5</v>
      </c>
      <c r="CL10" s="5" t="e">
        <f t="shared" si="9"/>
        <v>#REF!</v>
      </c>
      <c r="CM10" s="4"/>
      <c r="CN10" s="21">
        <v>5</v>
      </c>
      <c r="CO10" s="5" t="e">
        <f t="shared" si="48"/>
        <v>#REF!</v>
      </c>
    </row>
    <row r="11" spans="2:93" x14ac:dyDescent="0.25">
      <c r="B11" s="11" t="s">
        <v>15</v>
      </c>
      <c r="C11" s="11" t="e">
        <f t="shared" si="10"/>
        <v>#REF!</v>
      </c>
      <c r="D11" s="11" t="e">
        <f t="shared" si="11"/>
        <v>#REF!</v>
      </c>
      <c r="E11" s="11" t="e">
        <f t="shared" si="12"/>
        <v>#REF!</v>
      </c>
      <c r="F11" s="11" t="e">
        <f t="shared" si="13"/>
        <v>#REF!</v>
      </c>
      <c r="G11" s="11" t="e">
        <f t="shared" si="14"/>
        <v>#REF!</v>
      </c>
      <c r="H11" s="11" t="e">
        <f t="shared" si="15"/>
        <v>#REF!</v>
      </c>
      <c r="I11" s="11" t="e">
        <f t="shared" si="16"/>
        <v>#REF!</v>
      </c>
      <c r="J11" s="11" t="e">
        <f t="shared" si="17"/>
        <v>#REF!</v>
      </c>
      <c r="K11" s="11" t="e">
        <f t="shared" si="18"/>
        <v>#REF!</v>
      </c>
      <c r="L11" s="4"/>
      <c r="M11" s="4"/>
      <c r="N11" s="4"/>
      <c r="O11" s="4"/>
      <c r="P11" s="11" t="e">
        <f>#REF!</f>
        <v>#REF!</v>
      </c>
      <c r="Q11" s="11" t="e">
        <f>#REF!</f>
        <v>#REF!</v>
      </c>
      <c r="R11" s="11" t="e">
        <f>#REF!</f>
        <v>#REF!</v>
      </c>
      <c r="S11" s="11" t="e">
        <f>#REF!</f>
        <v>#REF!</v>
      </c>
      <c r="T11" s="11" t="e">
        <f>#REF!</f>
        <v>#REF!</v>
      </c>
      <c r="U11" s="11" t="e">
        <f>#REF!</f>
        <v>#REF!</v>
      </c>
      <c r="V11" s="11" t="e">
        <f>#REF!</f>
        <v>#REF!</v>
      </c>
      <c r="W11" s="11" t="e">
        <f>#REF!</f>
        <v>#REF!</v>
      </c>
      <c r="X11" s="11" t="e">
        <f>#REF!</f>
        <v>#REF!</v>
      </c>
      <c r="Y11" s="11" t="e">
        <f>#REF!</f>
        <v>#REF!</v>
      </c>
      <c r="Z11" s="5" t="e">
        <f t="shared" si="19"/>
        <v>#REF!</v>
      </c>
      <c r="AA11" s="14"/>
      <c r="AB11" s="15"/>
      <c r="AC11" s="15"/>
      <c r="AD11" s="15"/>
      <c r="AE11" s="15"/>
      <c r="AF11" s="15"/>
      <c r="AG11" s="15"/>
      <c r="AH11" s="15"/>
      <c r="AI11" s="15"/>
      <c r="AJ11" s="15"/>
      <c r="AK11" s="5">
        <v>0</v>
      </c>
      <c r="AL11" s="14" t="e">
        <f>#REF!</f>
        <v>#REF!</v>
      </c>
      <c r="AM11" s="15">
        <f t="shared" si="0"/>
        <v>0</v>
      </c>
      <c r="AN11" s="15">
        <f t="shared" si="20"/>
        <v>0</v>
      </c>
      <c r="AO11" s="15">
        <f t="shared" si="21"/>
        <v>0</v>
      </c>
      <c r="AP11" s="15">
        <f t="shared" si="22"/>
        <v>0</v>
      </c>
      <c r="AQ11" s="15">
        <f t="shared" si="23"/>
        <v>0</v>
      </c>
      <c r="AR11" s="15">
        <f t="shared" si="24"/>
        <v>0</v>
      </c>
      <c r="AS11" s="15">
        <f t="shared" si="25"/>
        <v>0</v>
      </c>
      <c r="AT11" s="15">
        <f t="shared" si="26"/>
        <v>0</v>
      </c>
      <c r="AU11" s="15">
        <f t="shared" si="27"/>
        <v>0</v>
      </c>
      <c r="AV11" s="5"/>
      <c r="AW11" s="14">
        <v>6</v>
      </c>
      <c r="AX11" s="15">
        <f t="shared" si="28"/>
        <v>0</v>
      </c>
      <c r="AY11" s="19">
        <f t="shared" si="49"/>
        <v>0</v>
      </c>
      <c r="AZ11" s="19">
        <f t="shared" si="29"/>
        <v>0</v>
      </c>
      <c r="BA11" s="15">
        <f t="shared" si="30"/>
        <v>0</v>
      </c>
      <c r="BB11" s="19">
        <f t="shared" si="31"/>
        <v>0</v>
      </c>
      <c r="BC11" s="19">
        <f t="shared" si="32"/>
        <v>0</v>
      </c>
      <c r="BD11" s="19">
        <f t="shared" si="33"/>
        <v>0</v>
      </c>
      <c r="BE11" s="15">
        <f t="shared" si="34"/>
        <v>0</v>
      </c>
      <c r="BF11" s="15">
        <f t="shared" si="35"/>
        <v>0</v>
      </c>
      <c r="BG11" s="5"/>
      <c r="BH11" s="5"/>
      <c r="BI11" s="14">
        <v>6</v>
      </c>
      <c r="BJ11" s="15">
        <f t="shared" si="36"/>
        <v>0</v>
      </c>
      <c r="BK11" s="24">
        <f t="shared" si="37"/>
        <v>0</v>
      </c>
      <c r="BL11" s="19">
        <f t="shared" si="38"/>
        <v>0</v>
      </c>
      <c r="BM11" s="15">
        <f t="shared" si="39"/>
        <v>0</v>
      </c>
      <c r="BN11" s="19">
        <f t="shared" si="40"/>
        <v>0</v>
      </c>
      <c r="BO11" s="19">
        <f t="shared" si="41"/>
        <v>0</v>
      </c>
      <c r="BP11" s="19">
        <f t="shared" si="42"/>
        <v>0</v>
      </c>
      <c r="BQ11" s="15">
        <f t="shared" si="43"/>
        <v>0</v>
      </c>
      <c r="BR11" s="15">
        <f t="shared" si="44"/>
        <v>0</v>
      </c>
      <c r="BS11" s="5"/>
      <c r="BT11" s="5"/>
      <c r="BU11" s="5"/>
      <c r="BV11" s="5"/>
      <c r="BW11" s="5"/>
      <c r="BX11" s="4"/>
      <c r="BY11" s="11" t="e">
        <f t="shared" si="45"/>
        <v>#REF!</v>
      </c>
      <c r="BZ11" s="11" t="e">
        <f t="shared" si="1"/>
        <v>#REF!</v>
      </c>
      <c r="CA11" s="11" t="e">
        <f t="shared" si="46"/>
        <v>#REF!</v>
      </c>
      <c r="CB11" s="11" t="e">
        <f t="shared" si="2"/>
        <v>#REF!</v>
      </c>
      <c r="CC11" s="11" t="e">
        <f t="shared" si="3"/>
        <v>#REF!</v>
      </c>
      <c r="CD11" s="11" t="e">
        <f t="shared" si="4"/>
        <v>#REF!</v>
      </c>
      <c r="CE11" s="11" t="e">
        <f t="shared" si="5"/>
        <v>#REF!</v>
      </c>
      <c r="CF11" s="11" t="e">
        <f t="shared" si="6"/>
        <v>#REF!</v>
      </c>
      <c r="CG11" s="11" t="e">
        <f t="shared" si="7"/>
        <v>#REF!</v>
      </c>
      <c r="CH11" s="11" t="e">
        <f t="shared" si="8"/>
        <v>#REF!</v>
      </c>
      <c r="CI11" s="5"/>
      <c r="CJ11" s="19" t="e">
        <f t="shared" si="47"/>
        <v>#REF!</v>
      </c>
      <c r="CK11" s="21">
        <v>6</v>
      </c>
      <c r="CL11" s="5" t="e">
        <f t="shared" si="9"/>
        <v>#REF!</v>
      </c>
      <c r="CM11" s="4"/>
      <c r="CN11" s="21">
        <v>6</v>
      </c>
      <c r="CO11" s="5" t="e">
        <f t="shared" si="48"/>
        <v>#REF!</v>
      </c>
    </row>
    <row r="12" spans="2:93" x14ac:dyDescent="0.25">
      <c r="B12" s="18" t="s">
        <v>16</v>
      </c>
      <c r="C12" s="18" t="e">
        <f t="shared" si="10"/>
        <v>#REF!</v>
      </c>
      <c r="D12" s="18" t="e">
        <f t="shared" si="11"/>
        <v>#REF!</v>
      </c>
      <c r="E12" s="18" t="e">
        <f t="shared" si="12"/>
        <v>#REF!</v>
      </c>
      <c r="F12" s="18" t="e">
        <f t="shared" si="13"/>
        <v>#REF!</v>
      </c>
      <c r="G12" s="18" t="e">
        <f t="shared" si="14"/>
        <v>#REF!</v>
      </c>
      <c r="H12" s="18" t="e">
        <f t="shared" si="15"/>
        <v>#REF!</v>
      </c>
      <c r="I12" s="18" t="e">
        <f t="shared" si="16"/>
        <v>#REF!</v>
      </c>
      <c r="J12" s="18" t="e">
        <f t="shared" si="17"/>
        <v>#REF!</v>
      </c>
      <c r="K12" s="18" t="e">
        <f t="shared" si="18"/>
        <v>#REF!</v>
      </c>
      <c r="L12" s="4"/>
      <c r="M12" s="4"/>
      <c r="N12" s="4"/>
      <c r="O12" s="4"/>
      <c r="P12" s="11" t="e">
        <f>#REF!</f>
        <v>#REF!</v>
      </c>
      <c r="Q12" s="11" t="e">
        <f>#REF!</f>
        <v>#REF!</v>
      </c>
      <c r="R12" s="11" t="e">
        <f>#REF!</f>
        <v>#REF!</v>
      </c>
      <c r="S12" s="11" t="e">
        <f>#REF!</f>
        <v>#REF!</v>
      </c>
      <c r="T12" s="11" t="e">
        <f>#REF!</f>
        <v>#REF!</v>
      </c>
      <c r="U12" s="11" t="e">
        <f>#REF!</f>
        <v>#REF!</v>
      </c>
      <c r="V12" s="11" t="e">
        <f>#REF!</f>
        <v>#REF!</v>
      </c>
      <c r="W12" s="11" t="e">
        <f>#REF!</f>
        <v>#REF!</v>
      </c>
      <c r="X12" s="11" t="e">
        <f>#REF!</f>
        <v>#REF!</v>
      </c>
      <c r="Y12" s="11" t="e">
        <f>#REF!</f>
        <v>#REF!</v>
      </c>
      <c r="Z12" s="5" t="e">
        <f t="shared" si="19"/>
        <v>#REF!</v>
      </c>
      <c r="AA12" s="14"/>
      <c r="AB12" s="15"/>
      <c r="AC12" s="15"/>
      <c r="AD12" s="15"/>
      <c r="AE12" s="15"/>
      <c r="AF12" s="15"/>
      <c r="AG12" s="15"/>
      <c r="AH12" s="15"/>
      <c r="AI12" s="15"/>
      <c r="AJ12" s="15"/>
      <c r="AK12" s="5">
        <v>0</v>
      </c>
      <c r="AL12" s="14" t="e">
        <f>#REF!</f>
        <v>#REF!</v>
      </c>
      <c r="AM12" s="15">
        <f t="shared" si="0"/>
        <v>0</v>
      </c>
      <c r="AN12" s="15">
        <f t="shared" si="20"/>
        <v>0</v>
      </c>
      <c r="AO12" s="15">
        <f t="shared" si="21"/>
        <v>0</v>
      </c>
      <c r="AP12" s="15">
        <f t="shared" si="22"/>
        <v>0</v>
      </c>
      <c r="AQ12" s="15">
        <f t="shared" si="23"/>
        <v>0</v>
      </c>
      <c r="AR12" s="15">
        <f t="shared" si="24"/>
        <v>0</v>
      </c>
      <c r="AS12" s="15">
        <f t="shared" si="25"/>
        <v>0</v>
      </c>
      <c r="AT12" s="15">
        <f t="shared" si="26"/>
        <v>0</v>
      </c>
      <c r="AU12" s="15">
        <f t="shared" si="27"/>
        <v>0</v>
      </c>
      <c r="AV12" s="5"/>
      <c r="AW12" s="14">
        <v>7</v>
      </c>
      <c r="AX12" s="15">
        <f t="shared" si="28"/>
        <v>0</v>
      </c>
      <c r="AY12" s="19">
        <f t="shared" si="49"/>
        <v>0</v>
      </c>
      <c r="AZ12" s="19">
        <f t="shared" si="29"/>
        <v>0</v>
      </c>
      <c r="BA12" s="15">
        <f t="shared" si="30"/>
        <v>0</v>
      </c>
      <c r="BB12" s="19">
        <f t="shared" si="31"/>
        <v>0</v>
      </c>
      <c r="BC12" s="19">
        <f t="shared" si="32"/>
        <v>0</v>
      </c>
      <c r="BD12" s="19">
        <f t="shared" si="33"/>
        <v>0</v>
      </c>
      <c r="BE12" s="15">
        <f t="shared" si="34"/>
        <v>0</v>
      </c>
      <c r="BF12" s="15">
        <f t="shared" si="35"/>
        <v>0</v>
      </c>
      <c r="BG12" s="5"/>
      <c r="BH12" s="5"/>
      <c r="BI12" s="14">
        <v>7</v>
      </c>
      <c r="BJ12" s="15">
        <f t="shared" si="36"/>
        <v>0</v>
      </c>
      <c r="BK12" s="24">
        <f t="shared" si="37"/>
        <v>0</v>
      </c>
      <c r="BL12" s="19">
        <f t="shared" si="38"/>
        <v>0</v>
      </c>
      <c r="BM12" s="15">
        <f t="shared" si="39"/>
        <v>0</v>
      </c>
      <c r="BN12" s="19">
        <f t="shared" si="40"/>
        <v>0</v>
      </c>
      <c r="BO12" s="19">
        <f t="shared" si="41"/>
        <v>0</v>
      </c>
      <c r="BP12" s="19">
        <f t="shared" si="42"/>
        <v>0</v>
      </c>
      <c r="BQ12" s="15">
        <f t="shared" si="43"/>
        <v>0</v>
      </c>
      <c r="BR12" s="15">
        <f t="shared" si="44"/>
        <v>0</v>
      </c>
      <c r="BS12" s="5"/>
      <c r="BT12" s="5"/>
      <c r="BU12" s="5"/>
      <c r="BV12" s="5"/>
      <c r="BW12" s="5"/>
      <c r="BX12" s="4"/>
      <c r="BY12" s="11" t="e">
        <f t="shared" si="45"/>
        <v>#REF!</v>
      </c>
      <c r="BZ12" s="11" t="e">
        <f t="shared" si="1"/>
        <v>#REF!</v>
      </c>
      <c r="CA12" s="11" t="e">
        <f t="shared" si="46"/>
        <v>#REF!</v>
      </c>
      <c r="CB12" s="11" t="e">
        <f t="shared" si="2"/>
        <v>#REF!</v>
      </c>
      <c r="CC12" s="11" t="e">
        <f t="shared" si="3"/>
        <v>#REF!</v>
      </c>
      <c r="CD12" s="11" t="e">
        <f t="shared" si="4"/>
        <v>#REF!</v>
      </c>
      <c r="CE12" s="11" t="e">
        <f t="shared" si="5"/>
        <v>#REF!</v>
      </c>
      <c r="CF12" s="11" t="e">
        <f t="shared" si="6"/>
        <v>#REF!</v>
      </c>
      <c r="CG12" s="11" t="e">
        <f t="shared" si="7"/>
        <v>#REF!</v>
      </c>
      <c r="CH12" s="11" t="e">
        <f t="shared" si="8"/>
        <v>#REF!</v>
      </c>
      <c r="CI12" s="5"/>
      <c r="CJ12" s="19" t="e">
        <f t="shared" si="47"/>
        <v>#REF!</v>
      </c>
      <c r="CK12" s="21">
        <v>7</v>
      </c>
      <c r="CL12" s="5" t="e">
        <f t="shared" si="9"/>
        <v>#REF!</v>
      </c>
      <c r="CM12" s="4"/>
      <c r="CN12" s="21">
        <v>7</v>
      </c>
      <c r="CO12" s="5" t="e">
        <f t="shared" si="48"/>
        <v>#REF!</v>
      </c>
    </row>
    <row r="13" spans="2:93" x14ac:dyDescent="0.25">
      <c r="B13" s="11" t="s">
        <v>17</v>
      </c>
      <c r="C13" s="11" t="e">
        <f>VLOOKUP(CO13,$BY$6:$CH$23,2)</f>
        <v>#REF!</v>
      </c>
      <c r="D13" s="11" t="e">
        <f t="shared" si="11"/>
        <v>#REF!</v>
      </c>
      <c r="E13" s="11" t="e">
        <f t="shared" si="12"/>
        <v>#REF!</v>
      </c>
      <c r="F13" s="11" t="e">
        <f t="shared" si="13"/>
        <v>#REF!</v>
      </c>
      <c r="G13" s="11" t="e">
        <f t="shared" si="14"/>
        <v>#REF!</v>
      </c>
      <c r="H13" s="11" t="e">
        <f t="shared" si="15"/>
        <v>#REF!</v>
      </c>
      <c r="I13" s="11" t="e">
        <f t="shared" si="16"/>
        <v>#REF!</v>
      </c>
      <c r="J13" s="11" t="e">
        <f t="shared" si="17"/>
        <v>#REF!</v>
      </c>
      <c r="K13" s="11" t="e">
        <f t="shared" si="18"/>
        <v>#REF!</v>
      </c>
      <c r="L13" s="4"/>
      <c r="M13" s="4"/>
      <c r="N13" s="4"/>
      <c r="O13" s="4"/>
      <c r="P13" s="11" t="e">
        <f>#REF!</f>
        <v>#REF!</v>
      </c>
      <c r="Q13" s="11" t="e">
        <f>#REF!</f>
        <v>#REF!</v>
      </c>
      <c r="R13" s="11" t="e">
        <f>#REF!</f>
        <v>#REF!</v>
      </c>
      <c r="S13" s="11" t="e">
        <f>#REF!</f>
        <v>#REF!</v>
      </c>
      <c r="T13" s="11" t="e">
        <f>#REF!</f>
        <v>#REF!</v>
      </c>
      <c r="U13" s="11" t="e">
        <f>#REF!</f>
        <v>#REF!</v>
      </c>
      <c r="V13" s="11" t="e">
        <f>#REF!</f>
        <v>#REF!</v>
      </c>
      <c r="W13" s="11" t="e">
        <f>#REF!</f>
        <v>#REF!</v>
      </c>
      <c r="X13" s="11" t="e">
        <f>#REF!</f>
        <v>#REF!</v>
      </c>
      <c r="Y13" s="11" t="e">
        <f>#REF!</f>
        <v>#REF!</v>
      </c>
      <c r="Z13" s="5" t="e">
        <f t="shared" si="19"/>
        <v>#REF!</v>
      </c>
      <c r="AA13" s="14"/>
      <c r="AB13" s="15"/>
      <c r="AC13" s="15"/>
      <c r="AD13" s="15"/>
      <c r="AE13" s="15"/>
      <c r="AF13" s="15"/>
      <c r="AG13" s="15"/>
      <c r="AH13" s="15"/>
      <c r="AI13" s="15"/>
      <c r="AJ13" s="15"/>
      <c r="AK13" s="5">
        <v>0</v>
      </c>
      <c r="AL13" s="14" t="e">
        <f>#REF!</f>
        <v>#REF!</v>
      </c>
      <c r="AM13" s="15">
        <f t="shared" si="0"/>
        <v>0</v>
      </c>
      <c r="AN13" s="15">
        <f t="shared" si="20"/>
        <v>0</v>
      </c>
      <c r="AO13" s="15">
        <f t="shared" si="21"/>
        <v>0</v>
      </c>
      <c r="AP13" s="15">
        <f t="shared" si="22"/>
        <v>0</v>
      </c>
      <c r="AQ13" s="15">
        <f t="shared" si="23"/>
        <v>0</v>
      </c>
      <c r="AR13" s="15">
        <f t="shared" si="24"/>
        <v>0</v>
      </c>
      <c r="AS13" s="15">
        <f t="shared" si="25"/>
        <v>0</v>
      </c>
      <c r="AT13" s="15">
        <f t="shared" si="26"/>
        <v>0</v>
      </c>
      <c r="AU13" s="15">
        <f t="shared" si="27"/>
        <v>0</v>
      </c>
      <c r="AV13" s="5"/>
      <c r="AW13" s="14">
        <v>8</v>
      </c>
      <c r="AX13" s="15">
        <f t="shared" si="28"/>
        <v>0</v>
      </c>
      <c r="AY13" s="19">
        <f t="shared" si="49"/>
        <v>0</v>
      </c>
      <c r="AZ13" s="19">
        <f t="shared" si="29"/>
        <v>0</v>
      </c>
      <c r="BA13" s="15">
        <f t="shared" si="30"/>
        <v>0</v>
      </c>
      <c r="BB13" s="19">
        <f t="shared" si="31"/>
        <v>0</v>
      </c>
      <c r="BC13" s="19">
        <f t="shared" si="32"/>
        <v>0</v>
      </c>
      <c r="BD13" s="19">
        <f t="shared" si="33"/>
        <v>0</v>
      </c>
      <c r="BE13" s="15">
        <f t="shared" si="34"/>
        <v>0</v>
      </c>
      <c r="BF13" s="15">
        <f t="shared" si="35"/>
        <v>0</v>
      </c>
      <c r="BG13" s="5"/>
      <c r="BH13" s="5"/>
      <c r="BI13" s="14">
        <v>8</v>
      </c>
      <c r="BJ13" s="15">
        <f t="shared" si="36"/>
        <v>0</v>
      </c>
      <c r="BK13" s="24">
        <f t="shared" si="37"/>
        <v>0</v>
      </c>
      <c r="BL13" s="19">
        <f t="shared" si="38"/>
        <v>0</v>
      </c>
      <c r="BM13" s="15">
        <f t="shared" si="39"/>
        <v>0</v>
      </c>
      <c r="BN13" s="19">
        <f t="shared" si="40"/>
        <v>0</v>
      </c>
      <c r="BO13" s="19">
        <f t="shared" si="41"/>
        <v>0</v>
      </c>
      <c r="BP13" s="19">
        <f t="shared" si="42"/>
        <v>0</v>
      </c>
      <c r="BQ13" s="15">
        <f t="shared" si="43"/>
        <v>0</v>
      </c>
      <c r="BR13" s="15">
        <f t="shared" si="44"/>
        <v>0</v>
      </c>
      <c r="BS13" s="5"/>
      <c r="BT13" s="5"/>
      <c r="BU13" s="5"/>
      <c r="BV13" s="5"/>
      <c r="BW13" s="5"/>
      <c r="BX13" s="4"/>
      <c r="BY13" s="11" t="e">
        <f t="shared" si="45"/>
        <v>#REF!</v>
      </c>
      <c r="BZ13" s="11" t="e">
        <f t="shared" si="1"/>
        <v>#REF!</v>
      </c>
      <c r="CA13" s="11" t="e">
        <f t="shared" si="46"/>
        <v>#REF!</v>
      </c>
      <c r="CB13" s="11" t="e">
        <f t="shared" si="2"/>
        <v>#REF!</v>
      </c>
      <c r="CC13" s="11" t="e">
        <f t="shared" si="3"/>
        <v>#REF!</v>
      </c>
      <c r="CD13" s="11" t="e">
        <f t="shared" si="4"/>
        <v>#REF!</v>
      </c>
      <c r="CE13" s="11" t="e">
        <f t="shared" si="5"/>
        <v>#REF!</v>
      </c>
      <c r="CF13" s="11" t="e">
        <f t="shared" si="6"/>
        <v>#REF!</v>
      </c>
      <c r="CG13" s="11" t="e">
        <f t="shared" si="7"/>
        <v>#REF!</v>
      </c>
      <c r="CH13" s="11" t="e">
        <f t="shared" si="8"/>
        <v>#REF!</v>
      </c>
      <c r="CI13" s="5"/>
      <c r="CJ13" s="19" t="e">
        <f t="shared" si="47"/>
        <v>#REF!</v>
      </c>
      <c r="CK13" s="21">
        <v>8</v>
      </c>
      <c r="CL13" s="5" t="e">
        <f t="shared" si="9"/>
        <v>#REF!</v>
      </c>
      <c r="CM13" s="4"/>
      <c r="CN13" s="21">
        <v>8</v>
      </c>
      <c r="CO13" s="5" t="e">
        <f t="shared" si="48"/>
        <v>#REF!</v>
      </c>
    </row>
    <row r="14" spans="2:93" x14ac:dyDescent="0.25">
      <c r="B14" s="18" t="s">
        <v>18</v>
      </c>
      <c r="C14" s="18" t="e">
        <f t="shared" si="10"/>
        <v>#REF!</v>
      </c>
      <c r="D14" s="18" t="e">
        <f t="shared" si="11"/>
        <v>#REF!</v>
      </c>
      <c r="E14" s="18" t="e">
        <f t="shared" si="12"/>
        <v>#REF!</v>
      </c>
      <c r="F14" s="18" t="e">
        <f t="shared" si="13"/>
        <v>#REF!</v>
      </c>
      <c r="G14" s="18" t="e">
        <f t="shared" si="14"/>
        <v>#REF!</v>
      </c>
      <c r="H14" s="18" t="e">
        <f t="shared" si="15"/>
        <v>#REF!</v>
      </c>
      <c r="I14" s="18" t="e">
        <f t="shared" si="16"/>
        <v>#REF!</v>
      </c>
      <c r="J14" s="18" t="e">
        <f t="shared" si="17"/>
        <v>#REF!</v>
      </c>
      <c r="K14" s="18" t="e">
        <f t="shared" si="18"/>
        <v>#REF!</v>
      </c>
      <c r="L14" s="4"/>
      <c r="M14" s="4"/>
      <c r="N14" s="4"/>
      <c r="O14" s="4"/>
      <c r="P14" s="11" t="e">
        <f>#REF!</f>
        <v>#REF!</v>
      </c>
      <c r="Q14" s="11" t="e">
        <f>#REF!</f>
        <v>#REF!</v>
      </c>
      <c r="R14" s="11" t="e">
        <f>#REF!</f>
        <v>#REF!</v>
      </c>
      <c r="S14" s="11" t="e">
        <f>#REF!</f>
        <v>#REF!</v>
      </c>
      <c r="T14" s="11" t="e">
        <f>#REF!</f>
        <v>#REF!</v>
      </c>
      <c r="U14" s="11" t="e">
        <f>#REF!</f>
        <v>#REF!</v>
      </c>
      <c r="V14" s="11" t="e">
        <f>#REF!</f>
        <v>#REF!</v>
      </c>
      <c r="W14" s="11" t="e">
        <f>#REF!</f>
        <v>#REF!</v>
      </c>
      <c r="X14" s="11" t="e">
        <f>#REF!</f>
        <v>#REF!</v>
      </c>
      <c r="Y14" s="11" t="e">
        <f>#REF!</f>
        <v>#REF!</v>
      </c>
      <c r="Z14" s="5" t="e">
        <f t="shared" si="19"/>
        <v>#REF!</v>
      </c>
      <c r="AA14" s="14"/>
      <c r="AB14" s="15"/>
      <c r="AC14" s="15"/>
      <c r="AD14" s="15"/>
      <c r="AE14" s="15"/>
      <c r="AF14" s="15"/>
      <c r="AG14" s="15"/>
      <c r="AH14" s="15"/>
      <c r="AI14" s="15"/>
      <c r="AJ14" s="15"/>
      <c r="AK14" s="5">
        <v>0</v>
      </c>
      <c r="AL14" s="14" t="e">
        <f>#REF!</f>
        <v>#REF!</v>
      </c>
      <c r="AM14" s="15">
        <f t="shared" si="0"/>
        <v>0</v>
      </c>
      <c r="AN14" s="15">
        <f t="shared" si="20"/>
        <v>0</v>
      </c>
      <c r="AO14" s="15">
        <f t="shared" si="21"/>
        <v>0</v>
      </c>
      <c r="AP14" s="15">
        <f t="shared" si="22"/>
        <v>0</v>
      </c>
      <c r="AQ14" s="15">
        <f t="shared" si="23"/>
        <v>0</v>
      </c>
      <c r="AR14" s="15">
        <f t="shared" si="24"/>
        <v>0</v>
      </c>
      <c r="AS14" s="15">
        <f t="shared" si="25"/>
        <v>0</v>
      </c>
      <c r="AT14" s="15">
        <f t="shared" si="26"/>
        <v>0</v>
      </c>
      <c r="AU14" s="15">
        <f t="shared" si="27"/>
        <v>0</v>
      </c>
      <c r="AV14" s="5"/>
      <c r="AW14" s="14">
        <v>9</v>
      </c>
      <c r="AX14" s="15">
        <f t="shared" si="28"/>
        <v>0</v>
      </c>
      <c r="AY14" s="19">
        <f t="shared" si="49"/>
        <v>0</v>
      </c>
      <c r="AZ14" s="19">
        <f t="shared" si="29"/>
        <v>0</v>
      </c>
      <c r="BA14" s="15">
        <f t="shared" si="30"/>
        <v>0</v>
      </c>
      <c r="BB14" s="19">
        <f t="shared" si="31"/>
        <v>0</v>
      </c>
      <c r="BC14" s="19">
        <f t="shared" si="32"/>
        <v>0</v>
      </c>
      <c r="BD14" s="19">
        <f t="shared" si="33"/>
        <v>0</v>
      </c>
      <c r="BE14" s="15">
        <f t="shared" si="34"/>
        <v>0</v>
      </c>
      <c r="BF14" s="15">
        <f t="shared" si="35"/>
        <v>0</v>
      </c>
      <c r="BG14" s="5"/>
      <c r="BH14" s="5"/>
      <c r="BI14" s="14">
        <v>9</v>
      </c>
      <c r="BJ14" s="15">
        <f t="shared" si="36"/>
        <v>0</v>
      </c>
      <c r="BK14" s="24">
        <f t="shared" si="37"/>
        <v>0</v>
      </c>
      <c r="BL14" s="19">
        <f t="shared" si="38"/>
        <v>0</v>
      </c>
      <c r="BM14" s="15">
        <f t="shared" si="39"/>
        <v>0</v>
      </c>
      <c r="BN14" s="19">
        <f t="shared" si="40"/>
        <v>0</v>
      </c>
      <c r="BO14" s="19">
        <f t="shared" si="41"/>
        <v>0</v>
      </c>
      <c r="BP14" s="19">
        <f t="shared" si="42"/>
        <v>0</v>
      </c>
      <c r="BQ14" s="15">
        <f t="shared" si="43"/>
        <v>0</v>
      </c>
      <c r="BR14" s="15">
        <f t="shared" si="44"/>
        <v>0</v>
      </c>
      <c r="BS14" s="5"/>
      <c r="BT14" s="5"/>
      <c r="BU14" s="5"/>
      <c r="BV14" s="5"/>
      <c r="BW14" s="5"/>
      <c r="BX14" s="4"/>
      <c r="BY14" s="11" t="e">
        <f t="shared" si="45"/>
        <v>#REF!</v>
      </c>
      <c r="BZ14" s="11" t="e">
        <f t="shared" si="1"/>
        <v>#REF!</v>
      </c>
      <c r="CA14" s="11" t="e">
        <f t="shared" si="46"/>
        <v>#REF!</v>
      </c>
      <c r="CB14" s="11" t="e">
        <f t="shared" si="2"/>
        <v>#REF!</v>
      </c>
      <c r="CC14" s="11" t="e">
        <f t="shared" si="3"/>
        <v>#REF!</v>
      </c>
      <c r="CD14" s="11" t="e">
        <f t="shared" si="4"/>
        <v>#REF!</v>
      </c>
      <c r="CE14" s="11" t="e">
        <f t="shared" si="5"/>
        <v>#REF!</v>
      </c>
      <c r="CF14" s="11" t="e">
        <f t="shared" si="6"/>
        <v>#REF!</v>
      </c>
      <c r="CG14" s="11" t="e">
        <f t="shared" si="7"/>
        <v>#REF!</v>
      </c>
      <c r="CH14" s="11" t="e">
        <f t="shared" si="8"/>
        <v>#REF!</v>
      </c>
      <c r="CI14" s="5"/>
      <c r="CJ14" s="19" t="e">
        <f t="shared" si="47"/>
        <v>#REF!</v>
      </c>
      <c r="CK14" s="21">
        <v>9</v>
      </c>
      <c r="CL14" s="5" t="e">
        <f t="shared" si="9"/>
        <v>#REF!</v>
      </c>
      <c r="CM14" s="4"/>
      <c r="CN14" s="21">
        <v>9</v>
      </c>
      <c r="CO14" s="5" t="e">
        <f t="shared" si="48"/>
        <v>#REF!</v>
      </c>
    </row>
    <row r="15" spans="2:93" x14ac:dyDescent="0.25">
      <c r="B15" s="11" t="s">
        <v>40</v>
      </c>
      <c r="C15" s="11" t="e">
        <f t="shared" si="10"/>
        <v>#REF!</v>
      </c>
      <c r="D15" s="11" t="e">
        <f t="shared" si="11"/>
        <v>#REF!</v>
      </c>
      <c r="E15" s="11" t="e">
        <f t="shared" si="12"/>
        <v>#REF!</v>
      </c>
      <c r="F15" s="11" t="e">
        <f t="shared" si="13"/>
        <v>#REF!</v>
      </c>
      <c r="G15" s="11" t="e">
        <f t="shared" si="14"/>
        <v>#REF!</v>
      </c>
      <c r="H15" s="11" t="e">
        <f t="shared" si="15"/>
        <v>#REF!</v>
      </c>
      <c r="I15" s="11" t="e">
        <f t="shared" si="16"/>
        <v>#REF!</v>
      </c>
      <c r="J15" s="11" t="e">
        <f t="shared" si="17"/>
        <v>#REF!</v>
      </c>
      <c r="K15" s="11" t="e">
        <f t="shared" si="18"/>
        <v>#REF!</v>
      </c>
      <c r="L15" s="4"/>
      <c r="M15" s="4"/>
      <c r="N15" s="4"/>
      <c r="O15" s="4"/>
      <c r="P15" s="11" t="e">
        <f>#REF!</f>
        <v>#REF!</v>
      </c>
      <c r="Q15" s="11" t="e">
        <f>#REF!</f>
        <v>#REF!</v>
      </c>
      <c r="R15" s="11" t="e">
        <f>#REF!</f>
        <v>#REF!</v>
      </c>
      <c r="S15" s="11" t="e">
        <f>#REF!</f>
        <v>#REF!</v>
      </c>
      <c r="T15" s="11" t="e">
        <f>#REF!</f>
        <v>#REF!</v>
      </c>
      <c r="U15" s="11" t="e">
        <f>#REF!</f>
        <v>#REF!</v>
      </c>
      <c r="V15" s="11" t="e">
        <f>#REF!</f>
        <v>#REF!</v>
      </c>
      <c r="W15" s="11" t="e">
        <f>#REF!</f>
        <v>#REF!</v>
      </c>
      <c r="X15" s="11" t="e">
        <f>#REF!</f>
        <v>#REF!</v>
      </c>
      <c r="Y15" s="11" t="e">
        <f>#REF!</f>
        <v>#REF!</v>
      </c>
      <c r="Z15" s="5" t="e">
        <f t="shared" si="19"/>
        <v>#REF!</v>
      </c>
      <c r="AA15" s="14"/>
      <c r="AB15" s="15"/>
      <c r="AC15" s="15"/>
      <c r="AD15" s="15"/>
      <c r="AE15" s="15"/>
      <c r="AF15" s="15"/>
      <c r="AG15" s="15"/>
      <c r="AH15" s="15"/>
      <c r="AI15" s="15"/>
      <c r="AJ15" s="15"/>
      <c r="AK15" s="5">
        <v>0</v>
      </c>
      <c r="AL15" s="14" t="e">
        <f>#REF!</f>
        <v>#REF!</v>
      </c>
      <c r="AM15" s="15">
        <f t="shared" si="0"/>
        <v>0</v>
      </c>
      <c r="AN15" s="15">
        <f t="shared" si="20"/>
        <v>0</v>
      </c>
      <c r="AO15" s="15">
        <f t="shared" si="21"/>
        <v>0</v>
      </c>
      <c r="AP15" s="15">
        <f t="shared" si="22"/>
        <v>0</v>
      </c>
      <c r="AQ15" s="15">
        <f t="shared" si="23"/>
        <v>0</v>
      </c>
      <c r="AR15" s="15">
        <f t="shared" si="24"/>
        <v>0</v>
      </c>
      <c r="AS15" s="15">
        <f t="shared" si="25"/>
        <v>0</v>
      </c>
      <c r="AT15" s="15">
        <f t="shared" si="26"/>
        <v>0</v>
      </c>
      <c r="AU15" s="15">
        <f t="shared" si="27"/>
        <v>0</v>
      </c>
      <c r="AV15" s="5"/>
      <c r="AW15" s="14">
        <v>10</v>
      </c>
      <c r="AX15" s="15">
        <f t="shared" si="28"/>
        <v>0</v>
      </c>
      <c r="AY15" s="19">
        <f t="shared" si="49"/>
        <v>0</v>
      </c>
      <c r="AZ15" s="19">
        <f t="shared" si="29"/>
        <v>0</v>
      </c>
      <c r="BA15" s="15">
        <f t="shared" si="30"/>
        <v>0</v>
      </c>
      <c r="BB15" s="19">
        <f t="shared" si="31"/>
        <v>0</v>
      </c>
      <c r="BC15" s="19">
        <f t="shared" si="32"/>
        <v>0</v>
      </c>
      <c r="BD15" s="19">
        <f t="shared" si="33"/>
        <v>0</v>
      </c>
      <c r="BE15" s="15">
        <f t="shared" si="34"/>
        <v>0</v>
      </c>
      <c r="BF15" s="15">
        <f t="shared" si="35"/>
        <v>0</v>
      </c>
      <c r="BG15" s="5"/>
      <c r="BH15" s="5"/>
      <c r="BI15" s="14">
        <v>10</v>
      </c>
      <c r="BJ15" s="15">
        <f t="shared" si="36"/>
        <v>0</v>
      </c>
      <c r="BK15" s="24">
        <f t="shared" si="37"/>
        <v>0</v>
      </c>
      <c r="BL15" s="19">
        <f t="shared" si="38"/>
        <v>0</v>
      </c>
      <c r="BM15" s="15">
        <f t="shared" si="39"/>
        <v>0</v>
      </c>
      <c r="BN15" s="19">
        <f t="shared" si="40"/>
        <v>0</v>
      </c>
      <c r="BO15" s="19">
        <f t="shared" si="41"/>
        <v>0</v>
      </c>
      <c r="BP15" s="19">
        <f t="shared" si="42"/>
        <v>0</v>
      </c>
      <c r="BQ15" s="15">
        <f t="shared" si="43"/>
        <v>0</v>
      </c>
      <c r="BR15" s="15">
        <f t="shared" si="44"/>
        <v>0</v>
      </c>
      <c r="BS15" s="5"/>
      <c r="BT15" s="5"/>
      <c r="BU15" s="5"/>
      <c r="BV15" s="5"/>
      <c r="BW15" s="5"/>
      <c r="BX15" s="4"/>
      <c r="BY15" s="11" t="e">
        <f t="shared" si="45"/>
        <v>#REF!</v>
      </c>
      <c r="BZ15" s="11" t="e">
        <f t="shared" si="1"/>
        <v>#REF!</v>
      </c>
      <c r="CA15" s="11" t="e">
        <f t="shared" si="46"/>
        <v>#REF!</v>
      </c>
      <c r="CB15" s="11" t="e">
        <f t="shared" si="2"/>
        <v>#REF!</v>
      </c>
      <c r="CC15" s="11" t="e">
        <f t="shared" si="3"/>
        <v>#REF!</v>
      </c>
      <c r="CD15" s="11" t="e">
        <f t="shared" si="4"/>
        <v>#REF!</v>
      </c>
      <c r="CE15" s="11" t="e">
        <f t="shared" si="5"/>
        <v>#REF!</v>
      </c>
      <c r="CF15" s="11" t="e">
        <f t="shared" si="6"/>
        <v>#REF!</v>
      </c>
      <c r="CG15" s="11" t="e">
        <f t="shared" si="7"/>
        <v>#REF!</v>
      </c>
      <c r="CH15" s="11" t="e">
        <f t="shared" si="8"/>
        <v>#REF!</v>
      </c>
      <c r="CI15" s="5"/>
      <c r="CJ15" s="19" t="e">
        <f t="shared" si="47"/>
        <v>#REF!</v>
      </c>
      <c r="CK15" s="21">
        <v>10</v>
      </c>
      <c r="CL15" s="5" t="e">
        <f t="shared" si="9"/>
        <v>#REF!</v>
      </c>
      <c r="CM15" s="4"/>
      <c r="CN15" s="21">
        <v>10</v>
      </c>
      <c r="CO15" s="5" t="e">
        <f t="shared" si="48"/>
        <v>#REF!</v>
      </c>
    </row>
    <row r="16" spans="2:93" x14ac:dyDescent="0.25">
      <c r="B16" s="18" t="s">
        <v>41</v>
      </c>
      <c r="C16" s="18" t="e">
        <f t="shared" si="10"/>
        <v>#REF!</v>
      </c>
      <c r="D16" s="18" t="e">
        <f t="shared" si="11"/>
        <v>#REF!</v>
      </c>
      <c r="E16" s="18" t="e">
        <f t="shared" si="12"/>
        <v>#REF!</v>
      </c>
      <c r="F16" s="18" t="e">
        <f t="shared" si="13"/>
        <v>#REF!</v>
      </c>
      <c r="G16" s="18" t="e">
        <f t="shared" si="14"/>
        <v>#REF!</v>
      </c>
      <c r="H16" s="18" t="e">
        <f t="shared" si="15"/>
        <v>#REF!</v>
      </c>
      <c r="I16" s="18" t="e">
        <f t="shared" si="16"/>
        <v>#REF!</v>
      </c>
      <c r="J16" s="18" t="e">
        <f t="shared" si="17"/>
        <v>#REF!</v>
      </c>
      <c r="K16" s="18" t="e">
        <f t="shared" si="18"/>
        <v>#REF!</v>
      </c>
      <c r="L16" s="4"/>
      <c r="M16" s="4"/>
      <c r="N16" s="4"/>
      <c r="O16" s="4"/>
      <c r="P16" s="11" t="e">
        <f>#REF!</f>
        <v>#REF!</v>
      </c>
      <c r="Q16" s="11" t="e">
        <f>#REF!</f>
        <v>#REF!</v>
      </c>
      <c r="R16" s="11" t="e">
        <f>#REF!</f>
        <v>#REF!</v>
      </c>
      <c r="S16" s="11" t="e">
        <f>#REF!</f>
        <v>#REF!</v>
      </c>
      <c r="T16" s="11" t="e">
        <f>#REF!</f>
        <v>#REF!</v>
      </c>
      <c r="U16" s="11" t="e">
        <f>#REF!</f>
        <v>#REF!</v>
      </c>
      <c r="V16" s="11" t="e">
        <f>#REF!</f>
        <v>#REF!</v>
      </c>
      <c r="W16" s="11" t="e">
        <f>#REF!</f>
        <v>#REF!</v>
      </c>
      <c r="X16" s="11" t="e">
        <f>#REF!</f>
        <v>#REF!</v>
      </c>
      <c r="Y16" s="11" t="e">
        <f>#REF!</f>
        <v>#REF!</v>
      </c>
      <c r="Z16" s="5" t="e">
        <f t="shared" si="19"/>
        <v>#REF!</v>
      </c>
      <c r="AA16" s="14"/>
      <c r="AB16" s="15"/>
      <c r="AC16" s="15"/>
      <c r="AD16" s="15"/>
      <c r="AE16" s="15"/>
      <c r="AF16" s="15"/>
      <c r="AG16" s="15"/>
      <c r="AH16" s="15"/>
      <c r="AI16" s="15"/>
      <c r="AJ16" s="15"/>
      <c r="AK16" s="5">
        <v>0</v>
      </c>
      <c r="AL16" s="14" t="e">
        <f>#REF!</f>
        <v>#REF!</v>
      </c>
      <c r="AM16" s="15">
        <f t="shared" si="0"/>
        <v>0</v>
      </c>
      <c r="AN16" s="15">
        <f t="shared" si="20"/>
        <v>0</v>
      </c>
      <c r="AO16" s="15">
        <f t="shared" si="21"/>
        <v>0</v>
      </c>
      <c r="AP16" s="15">
        <f t="shared" si="22"/>
        <v>0</v>
      </c>
      <c r="AQ16" s="15">
        <f t="shared" si="23"/>
        <v>0</v>
      </c>
      <c r="AR16" s="15">
        <f t="shared" si="24"/>
        <v>0</v>
      </c>
      <c r="AS16" s="15">
        <f t="shared" si="25"/>
        <v>0</v>
      </c>
      <c r="AT16" s="15">
        <f t="shared" si="26"/>
        <v>0</v>
      </c>
      <c r="AU16" s="15">
        <f t="shared" si="27"/>
        <v>0</v>
      </c>
      <c r="AV16" s="5"/>
      <c r="AW16" s="14">
        <v>11</v>
      </c>
      <c r="AX16" s="15">
        <f t="shared" si="28"/>
        <v>0</v>
      </c>
      <c r="AY16" s="19">
        <f t="shared" si="49"/>
        <v>0</v>
      </c>
      <c r="AZ16" s="19">
        <f t="shared" si="29"/>
        <v>0</v>
      </c>
      <c r="BA16" s="15">
        <f t="shared" si="30"/>
        <v>0</v>
      </c>
      <c r="BB16" s="19">
        <f t="shared" si="31"/>
        <v>0</v>
      </c>
      <c r="BC16" s="19">
        <f t="shared" si="32"/>
        <v>0</v>
      </c>
      <c r="BD16" s="19">
        <f t="shared" si="33"/>
        <v>0</v>
      </c>
      <c r="BE16" s="15">
        <f t="shared" si="34"/>
        <v>0</v>
      </c>
      <c r="BF16" s="15">
        <f t="shared" si="35"/>
        <v>0</v>
      </c>
      <c r="BG16" s="5"/>
      <c r="BH16" s="5"/>
      <c r="BI16" s="14">
        <v>11</v>
      </c>
      <c r="BJ16" s="15">
        <f t="shared" si="36"/>
        <v>0</v>
      </c>
      <c r="BK16" s="24">
        <f t="shared" si="37"/>
        <v>0</v>
      </c>
      <c r="BL16" s="19">
        <f t="shared" si="38"/>
        <v>0</v>
      </c>
      <c r="BM16" s="15">
        <f t="shared" si="39"/>
        <v>0</v>
      </c>
      <c r="BN16" s="19">
        <f t="shared" si="40"/>
        <v>0</v>
      </c>
      <c r="BO16" s="19">
        <f t="shared" si="41"/>
        <v>0</v>
      </c>
      <c r="BP16" s="19">
        <f t="shared" si="42"/>
        <v>0</v>
      </c>
      <c r="BQ16" s="15">
        <f t="shared" si="43"/>
        <v>0</v>
      </c>
      <c r="BR16" s="15">
        <f t="shared" si="44"/>
        <v>0</v>
      </c>
      <c r="BS16" s="5"/>
      <c r="BT16" s="5"/>
      <c r="BU16" s="5"/>
      <c r="BV16" s="5"/>
      <c r="BW16" s="5"/>
      <c r="BX16" s="4"/>
      <c r="BY16" s="11" t="e">
        <f t="shared" si="45"/>
        <v>#REF!</v>
      </c>
      <c r="BZ16" s="11" t="e">
        <f t="shared" si="1"/>
        <v>#REF!</v>
      </c>
      <c r="CA16" s="11" t="e">
        <f t="shared" si="46"/>
        <v>#REF!</v>
      </c>
      <c r="CB16" s="11" t="e">
        <f t="shared" si="2"/>
        <v>#REF!</v>
      </c>
      <c r="CC16" s="11" t="e">
        <f t="shared" si="3"/>
        <v>#REF!</v>
      </c>
      <c r="CD16" s="11" t="e">
        <f t="shared" si="4"/>
        <v>#REF!</v>
      </c>
      <c r="CE16" s="11" t="e">
        <f t="shared" si="5"/>
        <v>#REF!</v>
      </c>
      <c r="CF16" s="11" t="e">
        <f t="shared" si="6"/>
        <v>#REF!</v>
      </c>
      <c r="CG16" s="11" t="e">
        <f t="shared" si="7"/>
        <v>#REF!</v>
      </c>
      <c r="CH16" s="11" t="e">
        <f t="shared" si="8"/>
        <v>#REF!</v>
      </c>
      <c r="CI16" s="5"/>
      <c r="CJ16" s="19" t="e">
        <f t="shared" si="47"/>
        <v>#REF!</v>
      </c>
      <c r="CK16" s="21">
        <v>11</v>
      </c>
      <c r="CL16" s="5" t="e">
        <f t="shared" si="9"/>
        <v>#REF!</v>
      </c>
      <c r="CM16" s="4"/>
      <c r="CN16" s="21">
        <v>11</v>
      </c>
      <c r="CO16" s="5" t="e">
        <f t="shared" si="48"/>
        <v>#REF!</v>
      </c>
    </row>
    <row r="17" spans="2:93" x14ac:dyDescent="0.25">
      <c r="B17" s="11" t="s">
        <v>42</v>
      </c>
      <c r="C17" s="11" t="e">
        <f t="shared" si="10"/>
        <v>#REF!</v>
      </c>
      <c r="D17" s="11" t="e">
        <f t="shared" si="11"/>
        <v>#REF!</v>
      </c>
      <c r="E17" s="11" t="e">
        <f t="shared" si="12"/>
        <v>#REF!</v>
      </c>
      <c r="F17" s="11" t="e">
        <f t="shared" si="13"/>
        <v>#REF!</v>
      </c>
      <c r="G17" s="11" t="e">
        <f t="shared" si="14"/>
        <v>#REF!</v>
      </c>
      <c r="H17" s="11" t="e">
        <f t="shared" si="15"/>
        <v>#REF!</v>
      </c>
      <c r="I17" s="11" t="e">
        <f t="shared" si="16"/>
        <v>#REF!</v>
      </c>
      <c r="J17" s="11" t="e">
        <f t="shared" si="17"/>
        <v>#REF!</v>
      </c>
      <c r="K17" s="11" t="e">
        <f t="shared" si="18"/>
        <v>#REF!</v>
      </c>
      <c r="L17" s="4"/>
      <c r="M17" s="4"/>
      <c r="N17" s="4"/>
      <c r="O17" s="4"/>
      <c r="P17" s="11" t="e">
        <f>#REF!</f>
        <v>#REF!</v>
      </c>
      <c r="Q17" s="11" t="e">
        <f>#REF!</f>
        <v>#REF!</v>
      </c>
      <c r="R17" s="11" t="e">
        <f>#REF!</f>
        <v>#REF!</v>
      </c>
      <c r="S17" s="11" t="e">
        <f>#REF!</f>
        <v>#REF!</v>
      </c>
      <c r="T17" s="11" t="e">
        <f>#REF!</f>
        <v>#REF!</v>
      </c>
      <c r="U17" s="11" t="e">
        <f>#REF!</f>
        <v>#REF!</v>
      </c>
      <c r="V17" s="11" t="e">
        <f>#REF!</f>
        <v>#REF!</v>
      </c>
      <c r="W17" s="11" t="e">
        <f>#REF!</f>
        <v>#REF!</v>
      </c>
      <c r="X17" s="11" t="e">
        <f>#REF!</f>
        <v>#REF!</v>
      </c>
      <c r="Y17" s="11" t="e">
        <f>#REF!</f>
        <v>#REF!</v>
      </c>
      <c r="Z17" s="5" t="e">
        <f t="shared" si="19"/>
        <v>#REF!</v>
      </c>
      <c r="AA17" s="14"/>
      <c r="AB17" s="15"/>
      <c r="AC17" s="15"/>
      <c r="AD17" s="15"/>
      <c r="AE17" s="15"/>
      <c r="AF17" s="15"/>
      <c r="AG17" s="15"/>
      <c r="AH17" s="15"/>
      <c r="AI17" s="15"/>
      <c r="AJ17" s="15"/>
      <c r="AK17" s="5">
        <v>0</v>
      </c>
      <c r="AL17" s="14" t="e">
        <f>#REF!</f>
        <v>#REF!</v>
      </c>
      <c r="AM17" s="15">
        <f t="shared" si="0"/>
        <v>0</v>
      </c>
      <c r="AN17" s="15">
        <f t="shared" si="20"/>
        <v>0</v>
      </c>
      <c r="AO17" s="15">
        <f t="shared" si="21"/>
        <v>0</v>
      </c>
      <c r="AP17" s="15">
        <f t="shared" si="22"/>
        <v>0</v>
      </c>
      <c r="AQ17" s="15">
        <f t="shared" si="23"/>
        <v>0</v>
      </c>
      <c r="AR17" s="15">
        <f t="shared" si="24"/>
        <v>0</v>
      </c>
      <c r="AS17" s="15">
        <f t="shared" si="25"/>
        <v>0</v>
      </c>
      <c r="AT17" s="15">
        <f t="shared" si="26"/>
        <v>0</v>
      </c>
      <c r="AU17" s="15">
        <f t="shared" si="27"/>
        <v>0</v>
      </c>
      <c r="AV17" s="5"/>
      <c r="AW17" s="14">
        <v>12</v>
      </c>
      <c r="AX17" s="15">
        <f t="shared" si="28"/>
        <v>0</v>
      </c>
      <c r="AY17" s="19">
        <f t="shared" si="49"/>
        <v>0</v>
      </c>
      <c r="AZ17" s="19">
        <f t="shared" si="29"/>
        <v>0</v>
      </c>
      <c r="BA17" s="15">
        <f t="shared" si="30"/>
        <v>0</v>
      </c>
      <c r="BB17" s="19">
        <f t="shared" si="31"/>
        <v>0</v>
      </c>
      <c r="BC17" s="19">
        <f t="shared" si="32"/>
        <v>0</v>
      </c>
      <c r="BD17" s="19">
        <f t="shared" si="33"/>
        <v>0</v>
      </c>
      <c r="BE17" s="15">
        <f t="shared" si="34"/>
        <v>0</v>
      </c>
      <c r="BF17" s="15">
        <f t="shared" si="35"/>
        <v>0</v>
      </c>
      <c r="BG17" s="5"/>
      <c r="BH17" s="5"/>
      <c r="BI17" s="14">
        <v>12</v>
      </c>
      <c r="BJ17" s="15">
        <f t="shared" si="36"/>
        <v>0</v>
      </c>
      <c r="BK17" s="24">
        <f t="shared" si="37"/>
        <v>0</v>
      </c>
      <c r="BL17" s="19">
        <f t="shared" si="38"/>
        <v>0</v>
      </c>
      <c r="BM17" s="15">
        <f t="shared" si="39"/>
        <v>0</v>
      </c>
      <c r="BN17" s="19">
        <f t="shared" si="40"/>
        <v>0</v>
      </c>
      <c r="BO17" s="19">
        <f t="shared" si="41"/>
        <v>0</v>
      </c>
      <c r="BP17" s="19">
        <f t="shared" si="42"/>
        <v>0</v>
      </c>
      <c r="BQ17" s="15">
        <f t="shared" si="43"/>
        <v>0</v>
      </c>
      <c r="BR17" s="15">
        <f t="shared" si="44"/>
        <v>0</v>
      </c>
      <c r="BS17" s="5"/>
      <c r="BT17" s="5"/>
      <c r="BU17" s="5"/>
      <c r="BV17" s="5"/>
      <c r="BW17" s="5"/>
      <c r="BX17" s="4"/>
      <c r="BY17" s="11" t="e">
        <f t="shared" si="45"/>
        <v>#REF!</v>
      </c>
      <c r="BZ17" s="11" t="e">
        <f t="shared" si="1"/>
        <v>#REF!</v>
      </c>
      <c r="CA17" s="11" t="e">
        <f t="shared" si="46"/>
        <v>#REF!</v>
      </c>
      <c r="CB17" s="11" t="e">
        <f t="shared" si="2"/>
        <v>#REF!</v>
      </c>
      <c r="CC17" s="11" t="e">
        <f t="shared" si="3"/>
        <v>#REF!</v>
      </c>
      <c r="CD17" s="11" t="e">
        <f t="shared" si="4"/>
        <v>#REF!</v>
      </c>
      <c r="CE17" s="11" t="e">
        <f t="shared" si="5"/>
        <v>#REF!</v>
      </c>
      <c r="CF17" s="11" t="e">
        <f t="shared" si="6"/>
        <v>#REF!</v>
      </c>
      <c r="CG17" s="11" t="e">
        <f t="shared" si="7"/>
        <v>#REF!</v>
      </c>
      <c r="CH17" s="11" t="e">
        <f t="shared" si="8"/>
        <v>#REF!</v>
      </c>
      <c r="CI17" s="5"/>
      <c r="CJ17" s="19" t="e">
        <f t="shared" si="47"/>
        <v>#REF!</v>
      </c>
      <c r="CK17" s="21">
        <v>12</v>
      </c>
      <c r="CL17" s="5" t="e">
        <f t="shared" si="9"/>
        <v>#REF!</v>
      </c>
      <c r="CM17" s="4"/>
      <c r="CN17" s="21">
        <v>12</v>
      </c>
      <c r="CO17" s="5" t="e">
        <f t="shared" si="48"/>
        <v>#REF!</v>
      </c>
    </row>
    <row r="18" spans="2:93" x14ac:dyDescent="0.25">
      <c r="B18" s="18" t="s">
        <v>43</v>
      </c>
      <c r="C18" s="18" t="e">
        <f t="shared" si="10"/>
        <v>#REF!</v>
      </c>
      <c r="D18" s="18" t="e">
        <f t="shared" si="11"/>
        <v>#REF!</v>
      </c>
      <c r="E18" s="18" t="e">
        <f t="shared" si="12"/>
        <v>#REF!</v>
      </c>
      <c r="F18" s="18" t="e">
        <f t="shared" si="13"/>
        <v>#REF!</v>
      </c>
      <c r="G18" s="18" t="e">
        <f t="shared" si="14"/>
        <v>#REF!</v>
      </c>
      <c r="H18" s="18" t="e">
        <f t="shared" si="15"/>
        <v>#REF!</v>
      </c>
      <c r="I18" s="18" t="e">
        <f t="shared" si="16"/>
        <v>#REF!</v>
      </c>
      <c r="J18" s="18" t="e">
        <f t="shared" si="17"/>
        <v>#REF!</v>
      </c>
      <c r="K18" s="18" t="e">
        <f t="shared" si="18"/>
        <v>#REF!</v>
      </c>
      <c r="L18" s="4"/>
      <c r="M18" s="4"/>
      <c r="N18" s="4"/>
      <c r="O18" s="4"/>
      <c r="P18" s="11" t="e">
        <f>#REF!</f>
        <v>#REF!</v>
      </c>
      <c r="Q18" s="11" t="e">
        <f>#REF!</f>
        <v>#REF!</v>
      </c>
      <c r="R18" s="11" t="e">
        <f>#REF!</f>
        <v>#REF!</v>
      </c>
      <c r="S18" s="11" t="e">
        <f>#REF!</f>
        <v>#REF!</v>
      </c>
      <c r="T18" s="11" t="e">
        <f>#REF!</f>
        <v>#REF!</v>
      </c>
      <c r="U18" s="11" t="e">
        <f>#REF!</f>
        <v>#REF!</v>
      </c>
      <c r="V18" s="11" t="e">
        <f>#REF!</f>
        <v>#REF!</v>
      </c>
      <c r="W18" s="11" t="e">
        <f>#REF!</f>
        <v>#REF!</v>
      </c>
      <c r="X18" s="11" t="e">
        <f>#REF!</f>
        <v>#REF!</v>
      </c>
      <c r="Y18" s="11" t="e">
        <f>#REF!</f>
        <v>#REF!</v>
      </c>
      <c r="Z18" s="5" t="e">
        <f t="shared" si="19"/>
        <v>#REF!</v>
      </c>
      <c r="AA18" s="14"/>
      <c r="AB18" s="15"/>
      <c r="AC18" s="15"/>
      <c r="AD18" s="15"/>
      <c r="AE18" s="15"/>
      <c r="AF18" s="15"/>
      <c r="AG18" s="15"/>
      <c r="AH18" s="15"/>
      <c r="AI18" s="15"/>
      <c r="AJ18" s="15"/>
      <c r="AK18" s="5">
        <v>0</v>
      </c>
      <c r="AL18" s="14" t="e">
        <f>#REF!</f>
        <v>#REF!</v>
      </c>
      <c r="AM18" s="15">
        <f t="shared" si="0"/>
        <v>0</v>
      </c>
      <c r="AN18" s="15">
        <f t="shared" si="20"/>
        <v>0</v>
      </c>
      <c r="AO18" s="15">
        <f t="shared" si="21"/>
        <v>0</v>
      </c>
      <c r="AP18" s="15">
        <f t="shared" si="22"/>
        <v>0</v>
      </c>
      <c r="AQ18" s="15">
        <f t="shared" si="23"/>
        <v>0</v>
      </c>
      <c r="AR18" s="15">
        <f t="shared" si="24"/>
        <v>0</v>
      </c>
      <c r="AS18" s="15">
        <f t="shared" si="25"/>
        <v>0</v>
      </c>
      <c r="AT18" s="15">
        <f t="shared" si="26"/>
        <v>0</v>
      </c>
      <c r="AU18" s="15">
        <f t="shared" si="27"/>
        <v>0</v>
      </c>
      <c r="AV18" s="5"/>
      <c r="AW18" s="14">
        <v>13</v>
      </c>
      <c r="AX18" s="15">
        <f t="shared" si="28"/>
        <v>0</v>
      </c>
      <c r="AY18" s="19">
        <f t="shared" si="49"/>
        <v>0</v>
      </c>
      <c r="AZ18" s="19">
        <f t="shared" si="29"/>
        <v>0</v>
      </c>
      <c r="BA18" s="15">
        <f t="shared" si="30"/>
        <v>0</v>
      </c>
      <c r="BB18" s="19">
        <f t="shared" si="31"/>
        <v>0</v>
      </c>
      <c r="BC18" s="19">
        <f t="shared" si="32"/>
        <v>0</v>
      </c>
      <c r="BD18" s="19">
        <f t="shared" si="33"/>
        <v>0</v>
      </c>
      <c r="BE18" s="15">
        <f t="shared" si="34"/>
        <v>0</v>
      </c>
      <c r="BF18" s="15">
        <f t="shared" si="35"/>
        <v>0</v>
      </c>
      <c r="BG18" s="5"/>
      <c r="BH18" s="5"/>
      <c r="BI18" s="14">
        <v>13</v>
      </c>
      <c r="BJ18" s="15">
        <f t="shared" si="36"/>
        <v>0</v>
      </c>
      <c r="BK18" s="24">
        <f t="shared" si="37"/>
        <v>0</v>
      </c>
      <c r="BL18" s="19">
        <f t="shared" si="38"/>
        <v>0</v>
      </c>
      <c r="BM18" s="15">
        <f t="shared" si="39"/>
        <v>0</v>
      </c>
      <c r="BN18" s="19">
        <f t="shared" si="40"/>
        <v>0</v>
      </c>
      <c r="BO18" s="19">
        <f t="shared" si="41"/>
        <v>0</v>
      </c>
      <c r="BP18" s="19">
        <f t="shared" si="42"/>
        <v>0</v>
      </c>
      <c r="BQ18" s="15">
        <f t="shared" si="43"/>
        <v>0</v>
      </c>
      <c r="BR18" s="15">
        <f t="shared" si="44"/>
        <v>0</v>
      </c>
      <c r="BS18" s="5"/>
      <c r="BT18" s="5"/>
      <c r="BU18" s="5"/>
      <c r="BV18" s="5"/>
      <c r="BW18" s="5"/>
      <c r="BX18" s="4"/>
      <c r="BY18" s="11" t="e">
        <f t="shared" si="45"/>
        <v>#REF!</v>
      </c>
      <c r="BZ18" s="11" t="e">
        <f t="shared" si="1"/>
        <v>#REF!</v>
      </c>
      <c r="CA18" s="11" t="e">
        <f t="shared" si="46"/>
        <v>#REF!</v>
      </c>
      <c r="CB18" s="11" t="e">
        <f t="shared" si="2"/>
        <v>#REF!</v>
      </c>
      <c r="CC18" s="11" t="e">
        <f t="shared" si="3"/>
        <v>#REF!</v>
      </c>
      <c r="CD18" s="11" t="e">
        <f t="shared" si="4"/>
        <v>#REF!</v>
      </c>
      <c r="CE18" s="11" t="e">
        <f t="shared" si="5"/>
        <v>#REF!</v>
      </c>
      <c r="CF18" s="11" t="e">
        <f t="shared" si="6"/>
        <v>#REF!</v>
      </c>
      <c r="CG18" s="11" t="e">
        <f t="shared" si="7"/>
        <v>#REF!</v>
      </c>
      <c r="CH18" s="11" t="e">
        <f t="shared" si="8"/>
        <v>#REF!</v>
      </c>
      <c r="CI18" s="5"/>
      <c r="CJ18" s="19" t="e">
        <f t="shared" si="47"/>
        <v>#REF!</v>
      </c>
      <c r="CK18" s="21">
        <v>13</v>
      </c>
      <c r="CL18" s="5" t="e">
        <f t="shared" si="9"/>
        <v>#REF!</v>
      </c>
      <c r="CM18" s="4"/>
      <c r="CN18" s="21">
        <v>13</v>
      </c>
      <c r="CO18" s="5" t="e">
        <f t="shared" si="48"/>
        <v>#REF!</v>
      </c>
    </row>
    <row r="19" spans="2:93" x14ac:dyDescent="0.25">
      <c r="B19" s="11" t="s">
        <v>44</v>
      </c>
      <c r="C19" s="11" t="e">
        <f t="shared" si="10"/>
        <v>#REF!</v>
      </c>
      <c r="D19" s="11" t="e">
        <f t="shared" si="11"/>
        <v>#REF!</v>
      </c>
      <c r="E19" s="11" t="e">
        <f t="shared" si="12"/>
        <v>#REF!</v>
      </c>
      <c r="F19" s="11" t="e">
        <f t="shared" si="13"/>
        <v>#REF!</v>
      </c>
      <c r="G19" s="11" t="e">
        <f t="shared" si="14"/>
        <v>#REF!</v>
      </c>
      <c r="H19" s="11" t="e">
        <f t="shared" si="15"/>
        <v>#REF!</v>
      </c>
      <c r="I19" s="11" t="e">
        <f t="shared" si="16"/>
        <v>#REF!</v>
      </c>
      <c r="J19" s="11" t="e">
        <f t="shared" si="17"/>
        <v>#REF!</v>
      </c>
      <c r="K19" s="11" t="e">
        <f t="shared" si="18"/>
        <v>#REF!</v>
      </c>
      <c r="L19" s="4"/>
      <c r="M19" s="4"/>
      <c r="N19" s="4"/>
      <c r="O19" s="4"/>
      <c r="P19" s="11" t="e">
        <f>#REF!</f>
        <v>#REF!</v>
      </c>
      <c r="Q19" s="11" t="e">
        <f>#REF!</f>
        <v>#REF!</v>
      </c>
      <c r="R19" s="11" t="e">
        <f>#REF!</f>
        <v>#REF!</v>
      </c>
      <c r="S19" s="11" t="e">
        <f>#REF!</f>
        <v>#REF!</v>
      </c>
      <c r="T19" s="11" t="e">
        <f>#REF!</f>
        <v>#REF!</v>
      </c>
      <c r="U19" s="11" t="e">
        <f>#REF!</f>
        <v>#REF!</v>
      </c>
      <c r="V19" s="11" t="e">
        <f>#REF!</f>
        <v>#REF!</v>
      </c>
      <c r="W19" s="11" t="e">
        <f>#REF!</f>
        <v>#REF!</v>
      </c>
      <c r="X19" s="11" t="e">
        <f>#REF!</f>
        <v>#REF!</v>
      </c>
      <c r="Y19" s="11" t="e">
        <f>#REF!</f>
        <v>#REF!</v>
      </c>
      <c r="Z19" s="5" t="e">
        <f t="shared" si="19"/>
        <v>#REF!</v>
      </c>
      <c r="AA19" s="14"/>
      <c r="AB19" s="15"/>
      <c r="AC19" s="15"/>
      <c r="AD19" s="15"/>
      <c r="AE19" s="15"/>
      <c r="AF19" s="15"/>
      <c r="AG19" s="15"/>
      <c r="AH19" s="15"/>
      <c r="AI19" s="15"/>
      <c r="AJ19" s="15"/>
      <c r="AK19" s="5">
        <v>0</v>
      </c>
      <c r="AL19" s="14" t="e">
        <f>#REF!</f>
        <v>#REF!</v>
      </c>
      <c r="AM19" s="15">
        <f t="shared" si="0"/>
        <v>0</v>
      </c>
      <c r="AN19" s="15">
        <f t="shared" si="20"/>
        <v>0</v>
      </c>
      <c r="AO19" s="15">
        <f t="shared" si="21"/>
        <v>0</v>
      </c>
      <c r="AP19" s="15">
        <f t="shared" si="22"/>
        <v>0</v>
      </c>
      <c r="AQ19" s="15">
        <f t="shared" si="23"/>
        <v>0</v>
      </c>
      <c r="AR19" s="15">
        <f t="shared" si="24"/>
        <v>0</v>
      </c>
      <c r="AS19" s="15">
        <f t="shared" si="25"/>
        <v>0</v>
      </c>
      <c r="AT19" s="15">
        <f t="shared" si="26"/>
        <v>0</v>
      </c>
      <c r="AU19" s="15">
        <f t="shared" si="27"/>
        <v>0</v>
      </c>
      <c r="AV19" s="5"/>
      <c r="AW19" s="14">
        <v>14</v>
      </c>
      <c r="AX19" s="15">
        <f t="shared" si="28"/>
        <v>0</v>
      </c>
      <c r="AY19" s="19">
        <f t="shared" si="49"/>
        <v>0</v>
      </c>
      <c r="AZ19" s="19">
        <f t="shared" si="29"/>
        <v>0</v>
      </c>
      <c r="BA19" s="15">
        <f t="shared" si="30"/>
        <v>0</v>
      </c>
      <c r="BB19" s="19">
        <f t="shared" si="31"/>
        <v>0</v>
      </c>
      <c r="BC19" s="19">
        <f t="shared" si="32"/>
        <v>0</v>
      </c>
      <c r="BD19" s="19">
        <f t="shared" si="33"/>
        <v>0</v>
      </c>
      <c r="BE19" s="15">
        <f t="shared" si="34"/>
        <v>0</v>
      </c>
      <c r="BF19" s="15">
        <f t="shared" si="35"/>
        <v>0</v>
      </c>
      <c r="BG19" s="5"/>
      <c r="BH19" s="5"/>
      <c r="BI19" s="14">
        <v>14</v>
      </c>
      <c r="BJ19" s="15">
        <f t="shared" si="36"/>
        <v>0</v>
      </c>
      <c r="BK19" s="24">
        <f t="shared" si="37"/>
        <v>0</v>
      </c>
      <c r="BL19" s="19">
        <f t="shared" si="38"/>
        <v>0</v>
      </c>
      <c r="BM19" s="15">
        <f t="shared" si="39"/>
        <v>0</v>
      </c>
      <c r="BN19" s="19">
        <f t="shared" si="40"/>
        <v>0</v>
      </c>
      <c r="BO19" s="19">
        <f t="shared" si="41"/>
        <v>0</v>
      </c>
      <c r="BP19" s="19">
        <f t="shared" si="42"/>
        <v>0</v>
      </c>
      <c r="BQ19" s="15">
        <f t="shared" si="43"/>
        <v>0</v>
      </c>
      <c r="BR19" s="15">
        <f t="shared" si="44"/>
        <v>0</v>
      </c>
      <c r="BS19" s="5"/>
      <c r="BT19" s="5"/>
      <c r="BU19" s="5"/>
      <c r="BV19" s="5"/>
      <c r="BW19" s="5"/>
      <c r="BX19" s="4"/>
      <c r="BY19" s="11" t="e">
        <f t="shared" si="45"/>
        <v>#REF!</v>
      </c>
      <c r="BZ19" s="11" t="e">
        <f t="shared" si="1"/>
        <v>#REF!</v>
      </c>
      <c r="CA19" s="11" t="e">
        <f t="shared" si="46"/>
        <v>#REF!</v>
      </c>
      <c r="CB19" s="11" t="e">
        <f t="shared" si="2"/>
        <v>#REF!</v>
      </c>
      <c r="CC19" s="11" t="e">
        <f t="shared" si="3"/>
        <v>#REF!</v>
      </c>
      <c r="CD19" s="11" t="e">
        <f t="shared" si="4"/>
        <v>#REF!</v>
      </c>
      <c r="CE19" s="11" t="e">
        <f t="shared" si="5"/>
        <v>#REF!</v>
      </c>
      <c r="CF19" s="11" t="e">
        <f t="shared" si="6"/>
        <v>#REF!</v>
      </c>
      <c r="CG19" s="11" t="e">
        <f t="shared" si="7"/>
        <v>#REF!</v>
      </c>
      <c r="CH19" s="11" t="e">
        <f t="shared" si="8"/>
        <v>#REF!</v>
      </c>
      <c r="CI19" s="5"/>
      <c r="CJ19" s="19" t="e">
        <f t="shared" si="47"/>
        <v>#REF!</v>
      </c>
      <c r="CK19" s="21">
        <v>14</v>
      </c>
      <c r="CL19" s="5" t="e">
        <f t="shared" si="9"/>
        <v>#REF!</v>
      </c>
      <c r="CM19" s="4"/>
      <c r="CN19" s="21">
        <v>14</v>
      </c>
      <c r="CO19" s="5" t="e">
        <f t="shared" si="48"/>
        <v>#REF!</v>
      </c>
    </row>
    <row r="20" spans="2:93" x14ac:dyDescent="0.25">
      <c r="B20" s="18" t="s">
        <v>45</v>
      </c>
      <c r="C20" s="18" t="e">
        <f t="shared" si="10"/>
        <v>#REF!</v>
      </c>
      <c r="D20" s="18" t="e">
        <f t="shared" si="11"/>
        <v>#REF!</v>
      </c>
      <c r="E20" s="18" t="e">
        <f t="shared" si="12"/>
        <v>#REF!</v>
      </c>
      <c r="F20" s="18" t="e">
        <f t="shared" si="13"/>
        <v>#REF!</v>
      </c>
      <c r="G20" s="18" t="e">
        <f t="shared" si="14"/>
        <v>#REF!</v>
      </c>
      <c r="H20" s="18" t="e">
        <f t="shared" si="15"/>
        <v>#REF!</v>
      </c>
      <c r="I20" s="18" t="e">
        <f t="shared" si="16"/>
        <v>#REF!</v>
      </c>
      <c r="J20" s="18" t="e">
        <f t="shared" si="17"/>
        <v>#REF!</v>
      </c>
      <c r="K20" s="18" t="e">
        <f t="shared" si="18"/>
        <v>#REF!</v>
      </c>
      <c r="L20" s="4"/>
      <c r="M20" s="4"/>
      <c r="N20" s="4"/>
      <c r="O20" s="4"/>
      <c r="P20" s="11" t="e">
        <f>#REF!</f>
        <v>#REF!</v>
      </c>
      <c r="Q20" s="11" t="e">
        <f>#REF!</f>
        <v>#REF!</v>
      </c>
      <c r="R20" s="11" t="e">
        <f>#REF!</f>
        <v>#REF!</v>
      </c>
      <c r="S20" s="11" t="e">
        <f>#REF!</f>
        <v>#REF!</v>
      </c>
      <c r="T20" s="11" t="e">
        <f>#REF!</f>
        <v>#REF!</v>
      </c>
      <c r="U20" s="11" t="e">
        <f>#REF!</f>
        <v>#REF!</v>
      </c>
      <c r="V20" s="11" t="e">
        <f>#REF!</f>
        <v>#REF!</v>
      </c>
      <c r="W20" s="11" t="e">
        <f>#REF!</f>
        <v>#REF!</v>
      </c>
      <c r="X20" s="11" t="e">
        <f>#REF!</f>
        <v>#REF!</v>
      </c>
      <c r="Y20" s="11" t="e">
        <f>#REF!</f>
        <v>#REF!</v>
      </c>
      <c r="Z20" s="5" t="e">
        <f t="shared" si="19"/>
        <v>#REF!</v>
      </c>
      <c r="AA20" s="14"/>
      <c r="AB20" s="15"/>
      <c r="AC20" s="15"/>
      <c r="AD20" s="15"/>
      <c r="AE20" s="15"/>
      <c r="AF20" s="15"/>
      <c r="AG20" s="15"/>
      <c r="AH20" s="15"/>
      <c r="AI20" s="15"/>
      <c r="AJ20" s="15"/>
      <c r="AK20" s="5">
        <v>0</v>
      </c>
      <c r="AL20" s="14" t="e">
        <f>#REF!</f>
        <v>#REF!</v>
      </c>
      <c r="AM20" s="15">
        <f t="shared" si="0"/>
        <v>0</v>
      </c>
      <c r="AN20" s="15">
        <f t="shared" si="20"/>
        <v>0</v>
      </c>
      <c r="AO20" s="15">
        <f t="shared" si="21"/>
        <v>0</v>
      </c>
      <c r="AP20" s="15">
        <f t="shared" si="22"/>
        <v>0</v>
      </c>
      <c r="AQ20" s="15">
        <f t="shared" si="23"/>
        <v>0</v>
      </c>
      <c r="AR20" s="15">
        <f t="shared" si="24"/>
        <v>0</v>
      </c>
      <c r="AS20" s="15">
        <f t="shared" si="25"/>
        <v>0</v>
      </c>
      <c r="AT20" s="15">
        <f t="shared" si="26"/>
        <v>0</v>
      </c>
      <c r="AU20" s="15">
        <f t="shared" si="27"/>
        <v>0</v>
      </c>
      <c r="AV20" s="5"/>
      <c r="AW20" s="14">
        <v>15</v>
      </c>
      <c r="AX20" s="15">
        <f t="shared" si="28"/>
        <v>0</v>
      </c>
      <c r="AY20" s="19">
        <f t="shared" si="49"/>
        <v>0</v>
      </c>
      <c r="AZ20" s="19">
        <f t="shared" si="29"/>
        <v>0</v>
      </c>
      <c r="BA20" s="15">
        <f t="shared" si="30"/>
        <v>0</v>
      </c>
      <c r="BB20" s="19">
        <f t="shared" si="31"/>
        <v>0</v>
      </c>
      <c r="BC20" s="19">
        <f t="shared" si="32"/>
        <v>0</v>
      </c>
      <c r="BD20" s="19">
        <f t="shared" si="33"/>
        <v>0</v>
      </c>
      <c r="BE20" s="15">
        <f t="shared" si="34"/>
        <v>0</v>
      </c>
      <c r="BF20" s="15">
        <f t="shared" si="35"/>
        <v>0</v>
      </c>
      <c r="BG20" s="5"/>
      <c r="BH20" s="5"/>
      <c r="BI20" s="14">
        <v>15</v>
      </c>
      <c r="BJ20" s="15">
        <f t="shared" si="36"/>
        <v>0</v>
      </c>
      <c r="BK20" s="24">
        <f t="shared" si="37"/>
        <v>0</v>
      </c>
      <c r="BL20" s="19">
        <f t="shared" si="38"/>
        <v>0</v>
      </c>
      <c r="BM20" s="15">
        <f t="shared" si="39"/>
        <v>0</v>
      </c>
      <c r="BN20" s="19">
        <f t="shared" si="40"/>
        <v>0</v>
      </c>
      <c r="BO20" s="19">
        <f t="shared" si="41"/>
        <v>0</v>
      </c>
      <c r="BP20" s="19">
        <f t="shared" si="42"/>
        <v>0</v>
      </c>
      <c r="BQ20" s="15">
        <f t="shared" si="43"/>
        <v>0</v>
      </c>
      <c r="BR20" s="15">
        <f t="shared" si="44"/>
        <v>0</v>
      </c>
      <c r="BS20" s="5"/>
      <c r="BT20" s="5"/>
      <c r="BU20" s="5"/>
      <c r="BV20" s="5"/>
      <c r="BW20" s="5"/>
      <c r="BX20" s="4"/>
      <c r="BY20" s="11" t="e">
        <f t="shared" si="45"/>
        <v>#REF!</v>
      </c>
      <c r="BZ20" s="11" t="e">
        <f t="shared" si="1"/>
        <v>#REF!</v>
      </c>
      <c r="CA20" s="11" t="e">
        <f t="shared" si="46"/>
        <v>#REF!</v>
      </c>
      <c r="CB20" s="11" t="e">
        <f t="shared" si="2"/>
        <v>#REF!</v>
      </c>
      <c r="CC20" s="11" t="e">
        <f t="shared" si="3"/>
        <v>#REF!</v>
      </c>
      <c r="CD20" s="11" t="e">
        <f t="shared" si="4"/>
        <v>#REF!</v>
      </c>
      <c r="CE20" s="11" t="e">
        <f t="shared" si="5"/>
        <v>#REF!</v>
      </c>
      <c r="CF20" s="11" t="e">
        <f t="shared" si="6"/>
        <v>#REF!</v>
      </c>
      <c r="CG20" s="11" t="e">
        <f t="shared" si="7"/>
        <v>#REF!</v>
      </c>
      <c r="CH20" s="11" t="e">
        <f t="shared" si="8"/>
        <v>#REF!</v>
      </c>
      <c r="CI20" s="5"/>
      <c r="CJ20" s="19" t="e">
        <f t="shared" si="47"/>
        <v>#REF!</v>
      </c>
      <c r="CK20" s="21">
        <v>15</v>
      </c>
      <c r="CL20" s="5" t="e">
        <f t="shared" si="9"/>
        <v>#REF!</v>
      </c>
      <c r="CM20" s="4"/>
      <c r="CN20" s="21">
        <v>15</v>
      </c>
      <c r="CO20" s="5" t="e">
        <f t="shared" si="48"/>
        <v>#REF!</v>
      </c>
    </row>
    <row r="21" spans="2:93" x14ac:dyDescent="0.25">
      <c r="B21" s="11" t="s">
        <v>46</v>
      </c>
      <c r="C21" s="11" t="e">
        <f t="shared" si="10"/>
        <v>#REF!</v>
      </c>
      <c r="D21" s="11" t="e">
        <f t="shared" si="11"/>
        <v>#REF!</v>
      </c>
      <c r="E21" s="11" t="e">
        <f t="shared" si="12"/>
        <v>#REF!</v>
      </c>
      <c r="F21" s="11" t="e">
        <f t="shared" si="13"/>
        <v>#REF!</v>
      </c>
      <c r="G21" s="11" t="e">
        <f t="shared" si="14"/>
        <v>#REF!</v>
      </c>
      <c r="H21" s="11" t="e">
        <f t="shared" si="15"/>
        <v>#REF!</v>
      </c>
      <c r="I21" s="11" t="e">
        <f t="shared" si="16"/>
        <v>#REF!</v>
      </c>
      <c r="J21" s="11" t="e">
        <f t="shared" si="17"/>
        <v>#REF!</v>
      </c>
      <c r="K21" s="11" t="e">
        <f t="shared" si="18"/>
        <v>#REF!</v>
      </c>
      <c r="L21" s="4"/>
      <c r="M21" s="4"/>
      <c r="N21" s="4"/>
      <c r="O21" s="4"/>
      <c r="P21" s="11" t="e">
        <f>#REF!</f>
        <v>#REF!</v>
      </c>
      <c r="Q21" s="11" t="e">
        <f>#REF!</f>
        <v>#REF!</v>
      </c>
      <c r="R21" s="11" t="e">
        <f>#REF!</f>
        <v>#REF!</v>
      </c>
      <c r="S21" s="11" t="e">
        <f>#REF!</f>
        <v>#REF!</v>
      </c>
      <c r="T21" s="11" t="e">
        <f>#REF!</f>
        <v>#REF!</v>
      </c>
      <c r="U21" s="11" t="e">
        <f>#REF!</f>
        <v>#REF!</v>
      </c>
      <c r="V21" s="11" t="e">
        <f>#REF!</f>
        <v>#REF!</v>
      </c>
      <c r="W21" s="11" t="e">
        <f>#REF!</f>
        <v>#REF!</v>
      </c>
      <c r="X21" s="11" t="e">
        <f>#REF!</f>
        <v>#REF!</v>
      </c>
      <c r="Y21" s="11" t="e">
        <f>#REF!</f>
        <v>#REF!</v>
      </c>
      <c r="Z21" s="5" t="e">
        <f t="shared" si="19"/>
        <v>#REF!</v>
      </c>
      <c r="AA21" s="14"/>
      <c r="AB21" s="15"/>
      <c r="AC21" s="15"/>
      <c r="AD21" s="15"/>
      <c r="AE21" s="15"/>
      <c r="AF21" s="15"/>
      <c r="AG21" s="15"/>
      <c r="AH21" s="15"/>
      <c r="AI21" s="15"/>
      <c r="AJ21" s="15"/>
      <c r="AK21" s="5">
        <v>0</v>
      </c>
      <c r="AL21" s="14" t="e">
        <f>#REF!</f>
        <v>#REF!</v>
      </c>
      <c r="AM21" s="15">
        <f t="shared" si="0"/>
        <v>0</v>
      </c>
      <c r="AN21" s="15">
        <f t="shared" si="20"/>
        <v>0</v>
      </c>
      <c r="AO21" s="15">
        <f t="shared" si="21"/>
        <v>0</v>
      </c>
      <c r="AP21" s="15">
        <f t="shared" si="22"/>
        <v>0</v>
      </c>
      <c r="AQ21" s="15">
        <f t="shared" si="23"/>
        <v>0</v>
      </c>
      <c r="AR21" s="15">
        <f t="shared" si="24"/>
        <v>0</v>
      </c>
      <c r="AS21" s="15">
        <f t="shared" si="25"/>
        <v>0</v>
      </c>
      <c r="AT21" s="15">
        <f t="shared" si="26"/>
        <v>0</v>
      </c>
      <c r="AU21" s="15">
        <f t="shared" si="27"/>
        <v>0</v>
      </c>
      <c r="AV21" s="5"/>
      <c r="AW21" s="14">
        <v>16</v>
      </c>
      <c r="AX21" s="15">
        <f t="shared" si="28"/>
        <v>0</v>
      </c>
      <c r="AY21" s="19">
        <f t="shared" si="49"/>
        <v>0</v>
      </c>
      <c r="AZ21" s="19">
        <f t="shared" si="29"/>
        <v>0</v>
      </c>
      <c r="BA21" s="15">
        <f t="shared" si="30"/>
        <v>0</v>
      </c>
      <c r="BB21" s="19">
        <f t="shared" si="31"/>
        <v>0</v>
      </c>
      <c r="BC21" s="19">
        <f t="shared" si="32"/>
        <v>0</v>
      </c>
      <c r="BD21" s="19">
        <f t="shared" si="33"/>
        <v>0</v>
      </c>
      <c r="BE21" s="15">
        <f t="shared" si="34"/>
        <v>0</v>
      </c>
      <c r="BF21" s="15">
        <f t="shared" si="35"/>
        <v>0</v>
      </c>
      <c r="BG21" s="5"/>
      <c r="BH21" s="5"/>
      <c r="BI21" s="14">
        <v>16</v>
      </c>
      <c r="BJ21" s="15">
        <f t="shared" si="36"/>
        <v>0</v>
      </c>
      <c r="BK21" s="24">
        <f t="shared" si="37"/>
        <v>0</v>
      </c>
      <c r="BL21" s="19">
        <f t="shared" si="38"/>
        <v>0</v>
      </c>
      <c r="BM21" s="15">
        <f t="shared" si="39"/>
        <v>0</v>
      </c>
      <c r="BN21" s="19">
        <f t="shared" si="40"/>
        <v>0</v>
      </c>
      <c r="BO21" s="19">
        <f t="shared" si="41"/>
        <v>0</v>
      </c>
      <c r="BP21" s="19">
        <f t="shared" si="42"/>
        <v>0</v>
      </c>
      <c r="BQ21" s="15">
        <f t="shared" si="43"/>
        <v>0</v>
      </c>
      <c r="BR21" s="15">
        <f t="shared" si="44"/>
        <v>0</v>
      </c>
      <c r="BS21" s="5"/>
      <c r="BT21" s="5"/>
      <c r="BU21" s="5"/>
      <c r="BV21" s="5"/>
      <c r="BW21" s="5"/>
      <c r="BX21" s="4"/>
      <c r="BY21" s="11" t="e">
        <f t="shared" si="45"/>
        <v>#REF!</v>
      </c>
      <c r="BZ21" s="11" t="e">
        <f t="shared" si="1"/>
        <v>#REF!</v>
      </c>
      <c r="CA21" s="11" t="e">
        <f t="shared" si="46"/>
        <v>#REF!</v>
      </c>
      <c r="CB21" s="11" t="e">
        <f t="shared" si="2"/>
        <v>#REF!</v>
      </c>
      <c r="CC21" s="11" t="e">
        <f t="shared" si="3"/>
        <v>#REF!</v>
      </c>
      <c r="CD21" s="11" t="e">
        <f t="shared" si="4"/>
        <v>#REF!</v>
      </c>
      <c r="CE21" s="11" t="e">
        <f t="shared" si="5"/>
        <v>#REF!</v>
      </c>
      <c r="CF21" s="11" t="e">
        <f t="shared" si="6"/>
        <v>#REF!</v>
      </c>
      <c r="CG21" s="11" t="e">
        <f t="shared" si="7"/>
        <v>#REF!</v>
      </c>
      <c r="CH21" s="11" t="e">
        <f t="shared" si="8"/>
        <v>#REF!</v>
      </c>
      <c r="CI21" s="5"/>
      <c r="CJ21" s="19" t="e">
        <f t="shared" si="47"/>
        <v>#REF!</v>
      </c>
      <c r="CK21" s="21">
        <v>16</v>
      </c>
      <c r="CL21" s="5" t="e">
        <f t="shared" si="9"/>
        <v>#REF!</v>
      </c>
      <c r="CM21" s="4"/>
      <c r="CN21" s="21">
        <v>16</v>
      </c>
      <c r="CO21" s="5" t="e">
        <f t="shared" si="48"/>
        <v>#REF!</v>
      </c>
    </row>
    <row r="22" spans="2:93" x14ac:dyDescent="0.25">
      <c r="B22" s="18" t="s">
        <v>47</v>
      </c>
      <c r="C22" s="18" t="e">
        <f t="shared" si="10"/>
        <v>#REF!</v>
      </c>
      <c r="D22" s="18" t="e">
        <f t="shared" si="11"/>
        <v>#REF!</v>
      </c>
      <c r="E22" s="18" t="e">
        <f t="shared" si="12"/>
        <v>#REF!</v>
      </c>
      <c r="F22" s="18" t="e">
        <f t="shared" si="13"/>
        <v>#REF!</v>
      </c>
      <c r="G22" s="18" t="e">
        <f t="shared" si="14"/>
        <v>#REF!</v>
      </c>
      <c r="H22" s="18" t="e">
        <f t="shared" si="15"/>
        <v>#REF!</v>
      </c>
      <c r="I22" s="18" t="e">
        <f t="shared" si="16"/>
        <v>#REF!</v>
      </c>
      <c r="J22" s="18" t="e">
        <f t="shared" si="17"/>
        <v>#REF!</v>
      </c>
      <c r="K22" s="18" t="e">
        <f t="shared" si="18"/>
        <v>#REF!</v>
      </c>
      <c r="L22" s="4"/>
      <c r="M22" s="4"/>
      <c r="N22" s="4"/>
      <c r="O22" s="4"/>
      <c r="P22" s="11" t="e">
        <f>#REF!</f>
        <v>#REF!</v>
      </c>
      <c r="Q22" s="11" t="e">
        <f>#REF!</f>
        <v>#REF!</v>
      </c>
      <c r="R22" s="11" t="e">
        <f>#REF!</f>
        <v>#REF!</v>
      </c>
      <c r="S22" s="11" t="e">
        <f>#REF!</f>
        <v>#REF!</v>
      </c>
      <c r="T22" s="11" t="e">
        <f>#REF!</f>
        <v>#REF!</v>
      </c>
      <c r="U22" s="11" t="e">
        <f>#REF!</f>
        <v>#REF!</v>
      </c>
      <c r="V22" s="11" t="e">
        <f>#REF!</f>
        <v>#REF!</v>
      </c>
      <c r="W22" s="11" t="e">
        <f>#REF!</f>
        <v>#REF!</v>
      </c>
      <c r="X22" s="11" t="e">
        <f>#REF!</f>
        <v>#REF!</v>
      </c>
      <c r="Y22" s="11" t="e">
        <f>#REF!</f>
        <v>#REF!</v>
      </c>
      <c r="Z22" s="5" t="e">
        <f t="shared" si="19"/>
        <v>#REF!</v>
      </c>
      <c r="AA22" s="14"/>
      <c r="AB22" s="15"/>
      <c r="AC22" s="15"/>
      <c r="AD22" s="15"/>
      <c r="AE22" s="15"/>
      <c r="AF22" s="15"/>
      <c r="AG22" s="15"/>
      <c r="AH22" s="15"/>
      <c r="AI22" s="15"/>
      <c r="AJ22" s="15"/>
      <c r="AK22" s="5">
        <v>0</v>
      </c>
      <c r="AL22" s="14" t="e">
        <f>#REF!</f>
        <v>#REF!</v>
      </c>
      <c r="AM22" s="15">
        <f t="shared" si="0"/>
        <v>0</v>
      </c>
      <c r="AN22" s="15">
        <f t="shared" si="20"/>
        <v>0</v>
      </c>
      <c r="AO22" s="15">
        <f t="shared" si="21"/>
        <v>0</v>
      </c>
      <c r="AP22" s="15">
        <f t="shared" si="22"/>
        <v>0</v>
      </c>
      <c r="AQ22" s="15">
        <f t="shared" si="23"/>
        <v>0</v>
      </c>
      <c r="AR22" s="15">
        <f t="shared" si="24"/>
        <v>0</v>
      </c>
      <c r="AS22" s="15">
        <f t="shared" si="25"/>
        <v>0</v>
      </c>
      <c r="AT22" s="15">
        <f t="shared" si="26"/>
        <v>0</v>
      </c>
      <c r="AU22" s="15">
        <f t="shared" si="27"/>
        <v>0</v>
      </c>
      <c r="AV22" s="5"/>
      <c r="AW22" s="14">
        <v>17</v>
      </c>
      <c r="AX22" s="15">
        <f t="shared" si="28"/>
        <v>0</v>
      </c>
      <c r="AY22" s="19">
        <f t="shared" si="49"/>
        <v>0</v>
      </c>
      <c r="AZ22" s="19">
        <f t="shared" si="29"/>
        <v>0</v>
      </c>
      <c r="BA22" s="15">
        <f t="shared" si="30"/>
        <v>0</v>
      </c>
      <c r="BB22" s="19">
        <f t="shared" si="31"/>
        <v>0</v>
      </c>
      <c r="BC22" s="19">
        <f t="shared" si="32"/>
        <v>0</v>
      </c>
      <c r="BD22" s="19">
        <f t="shared" si="33"/>
        <v>0</v>
      </c>
      <c r="BE22" s="15">
        <f t="shared" si="34"/>
        <v>0</v>
      </c>
      <c r="BF22" s="15">
        <f t="shared" si="35"/>
        <v>0</v>
      </c>
      <c r="BG22" s="5"/>
      <c r="BH22" s="5"/>
      <c r="BI22" s="14">
        <v>17</v>
      </c>
      <c r="BJ22" s="15">
        <f t="shared" si="36"/>
        <v>0</v>
      </c>
      <c r="BK22" s="24">
        <f t="shared" si="37"/>
        <v>0</v>
      </c>
      <c r="BL22" s="19">
        <f t="shared" si="38"/>
        <v>0</v>
      </c>
      <c r="BM22" s="15">
        <f t="shared" si="39"/>
        <v>0</v>
      </c>
      <c r="BN22" s="19">
        <f t="shared" si="40"/>
        <v>0</v>
      </c>
      <c r="BO22" s="19">
        <f t="shared" si="41"/>
        <v>0</v>
      </c>
      <c r="BP22" s="19">
        <f t="shared" si="42"/>
        <v>0</v>
      </c>
      <c r="BQ22" s="15">
        <f t="shared" si="43"/>
        <v>0</v>
      </c>
      <c r="BR22" s="15">
        <f t="shared" si="44"/>
        <v>0</v>
      </c>
      <c r="BS22" s="5"/>
      <c r="BT22" s="5"/>
      <c r="BU22" s="5"/>
      <c r="BV22" s="5"/>
      <c r="BW22" s="5"/>
      <c r="BX22" s="4"/>
      <c r="BY22" s="11" t="e">
        <f t="shared" si="45"/>
        <v>#REF!</v>
      </c>
      <c r="BZ22" s="11" t="e">
        <f t="shared" si="1"/>
        <v>#REF!</v>
      </c>
      <c r="CA22" s="11" t="e">
        <f t="shared" si="46"/>
        <v>#REF!</v>
      </c>
      <c r="CB22" s="11" t="e">
        <f t="shared" si="2"/>
        <v>#REF!</v>
      </c>
      <c r="CC22" s="11" t="e">
        <f t="shared" si="3"/>
        <v>#REF!</v>
      </c>
      <c r="CD22" s="11" t="e">
        <f t="shared" si="4"/>
        <v>#REF!</v>
      </c>
      <c r="CE22" s="11" t="e">
        <f t="shared" si="5"/>
        <v>#REF!</v>
      </c>
      <c r="CF22" s="11" t="e">
        <f t="shared" si="6"/>
        <v>#REF!</v>
      </c>
      <c r="CG22" s="11" t="e">
        <f t="shared" si="7"/>
        <v>#REF!</v>
      </c>
      <c r="CH22" s="11" t="e">
        <f t="shared" si="8"/>
        <v>#REF!</v>
      </c>
      <c r="CI22" s="5"/>
      <c r="CJ22" s="19" t="e">
        <f t="shared" si="47"/>
        <v>#REF!</v>
      </c>
      <c r="CK22" s="21">
        <v>17</v>
      </c>
      <c r="CL22" s="5" t="e">
        <f t="shared" si="9"/>
        <v>#REF!</v>
      </c>
      <c r="CM22" s="4"/>
      <c r="CN22" s="21">
        <v>17</v>
      </c>
      <c r="CO22" s="5" t="e">
        <f t="shared" si="48"/>
        <v>#REF!</v>
      </c>
    </row>
    <row r="23" spans="2:93" x14ac:dyDescent="0.25">
      <c r="B23" s="11" t="s">
        <v>48</v>
      </c>
      <c r="C23" s="11" t="e">
        <f t="shared" si="10"/>
        <v>#REF!</v>
      </c>
      <c r="D23" s="11" t="e">
        <f t="shared" si="11"/>
        <v>#REF!</v>
      </c>
      <c r="E23" s="11" t="e">
        <f t="shared" si="12"/>
        <v>#REF!</v>
      </c>
      <c r="F23" s="11" t="e">
        <f t="shared" si="13"/>
        <v>#REF!</v>
      </c>
      <c r="G23" s="11" t="e">
        <f t="shared" si="14"/>
        <v>#REF!</v>
      </c>
      <c r="H23" s="11" t="e">
        <f t="shared" si="15"/>
        <v>#REF!</v>
      </c>
      <c r="I23" s="11" t="e">
        <f t="shared" si="16"/>
        <v>#REF!</v>
      </c>
      <c r="J23" s="11" t="e">
        <f t="shared" si="17"/>
        <v>#REF!</v>
      </c>
      <c r="K23" s="11" t="e">
        <f t="shared" si="18"/>
        <v>#REF!</v>
      </c>
      <c r="L23" s="4"/>
      <c r="M23" s="4"/>
      <c r="N23" s="4"/>
      <c r="O23" s="4"/>
      <c r="P23" s="11" t="e">
        <f>#REF!</f>
        <v>#REF!</v>
      </c>
      <c r="Q23" s="11" t="e">
        <f>#REF!</f>
        <v>#REF!</v>
      </c>
      <c r="R23" s="11" t="e">
        <f>#REF!</f>
        <v>#REF!</v>
      </c>
      <c r="S23" s="11" t="e">
        <f>#REF!</f>
        <v>#REF!</v>
      </c>
      <c r="T23" s="11" t="e">
        <f>#REF!</f>
        <v>#REF!</v>
      </c>
      <c r="U23" s="11" t="e">
        <f>#REF!</f>
        <v>#REF!</v>
      </c>
      <c r="V23" s="11" t="e">
        <f>#REF!</f>
        <v>#REF!</v>
      </c>
      <c r="W23" s="11" t="e">
        <f>#REF!</f>
        <v>#REF!</v>
      </c>
      <c r="X23" s="11" t="e">
        <f>#REF!</f>
        <v>#REF!</v>
      </c>
      <c r="Y23" s="11" t="e">
        <f>#REF!</f>
        <v>#REF!</v>
      </c>
      <c r="Z23" s="5" t="e">
        <f t="shared" si="19"/>
        <v>#REF!</v>
      </c>
      <c r="AA23" s="14"/>
      <c r="AB23" s="15"/>
      <c r="AC23" s="15"/>
      <c r="AD23" s="15"/>
      <c r="AE23" s="15"/>
      <c r="AF23" s="15"/>
      <c r="AG23" s="15"/>
      <c r="AH23" s="15"/>
      <c r="AI23" s="15"/>
      <c r="AJ23" s="15"/>
      <c r="AK23" s="5">
        <v>0</v>
      </c>
      <c r="AL23" s="14" t="e">
        <f>#REF!</f>
        <v>#REF!</v>
      </c>
      <c r="AM23" s="15">
        <f t="shared" si="0"/>
        <v>0</v>
      </c>
      <c r="AN23" s="15">
        <f t="shared" si="20"/>
        <v>0</v>
      </c>
      <c r="AO23" s="15">
        <f t="shared" si="21"/>
        <v>0</v>
      </c>
      <c r="AP23" s="15">
        <f t="shared" si="22"/>
        <v>0</v>
      </c>
      <c r="AQ23" s="15">
        <f t="shared" si="23"/>
        <v>0</v>
      </c>
      <c r="AR23" s="15">
        <f t="shared" si="24"/>
        <v>0</v>
      </c>
      <c r="AS23" s="15">
        <f t="shared" si="25"/>
        <v>0</v>
      </c>
      <c r="AT23" s="15">
        <f t="shared" si="26"/>
        <v>0</v>
      </c>
      <c r="AU23" s="15">
        <f t="shared" si="27"/>
        <v>0</v>
      </c>
      <c r="AV23" s="5"/>
      <c r="AW23" s="14">
        <v>18</v>
      </c>
      <c r="AX23" s="15">
        <f t="shared" si="28"/>
        <v>0</v>
      </c>
      <c r="AY23" s="19">
        <f t="shared" si="49"/>
        <v>0</v>
      </c>
      <c r="AZ23" s="19">
        <f t="shared" si="29"/>
        <v>0</v>
      </c>
      <c r="BA23" s="15">
        <f t="shared" si="30"/>
        <v>0</v>
      </c>
      <c r="BB23" s="19">
        <f t="shared" si="31"/>
        <v>0</v>
      </c>
      <c r="BC23" s="19">
        <f t="shared" si="32"/>
        <v>0</v>
      </c>
      <c r="BD23" s="19">
        <f t="shared" si="33"/>
        <v>0</v>
      </c>
      <c r="BE23" s="15">
        <f t="shared" si="34"/>
        <v>0</v>
      </c>
      <c r="BF23" s="15">
        <f t="shared" si="35"/>
        <v>0</v>
      </c>
      <c r="BG23" s="5"/>
      <c r="BH23" s="5"/>
      <c r="BI23" s="14">
        <v>18</v>
      </c>
      <c r="BJ23" s="15">
        <f t="shared" si="36"/>
        <v>0</v>
      </c>
      <c r="BK23" s="24">
        <f t="shared" si="37"/>
        <v>0</v>
      </c>
      <c r="BL23" s="19">
        <f t="shared" si="38"/>
        <v>0</v>
      </c>
      <c r="BM23" s="15">
        <f t="shared" si="39"/>
        <v>0</v>
      </c>
      <c r="BN23" s="19">
        <f t="shared" si="40"/>
        <v>0</v>
      </c>
      <c r="BO23" s="19">
        <f t="shared" si="41"/>
        <v>0</v>
      </c>
      <c r="BP23" s="19">
        <f t="shared" si="42"/>
        <v>0</v>
      </c>
      <c r="BQ23" s="15">
        <f t="shared" si="43"/>
        <v>0</v>
      </c>
      <c r="BR23" s="15">
        <f t="shared" si="44"/>
        <v>0</v>
      </c>
      <c r="BS23" s="5"/>
      <c r="BT23" s="5"/>
      <c r="BU23" s="5"/>
      <c r="BV23" s="5"/>
      <c r="BW23" s="5"/>
      <c r="BX23" s="4"/>
      <c r="BY23" s="11" t="e">
        <f t="shared" si="45"/>
        <v>#REF!</v>
      </c>
      <c r="BZ23" s="11" t="e">
        <f t="shared" si="1"/>
        <v>#REF!</v>
      </c>
      <c r="CA23" s="11" t="e">
        <f t="shared" si="46"/>
        <v>#REF!</v>
      </c>
      <c r="CB23" s="11" t="e">
        <f t="shared" si="2"/>
        <v>#REF!</v>
      </c>
      <c r="CC23" s="11" t="e">
        <f t="shared" si="3"/>
        <v>#REF!</v>
      </c>
      <c r="CD23" s="11" t="e">
        <f t="shared" si="4"/>
        <v>#REF!</v>
      </c>
      <c r="CE23" s="11" t="e">
        <f t="shared" si="5"/>
        <v>#REF!</v>
      </c>
      <c r="CF23" s="11" t="e">
        <f t="shared" si="6"/>
        <v>#REF!</v>
      </c>
      <c r="CG23" s="11" t="e">
        <f t="shared" si="7"/>
        <v>#REF!</v>
      </c>
      <c r="CH23" s="11" t="e">
        <f t="shared" si="8"/>
        <v>#REF!</v>
      </c>
      <c r="CI23" s="5"/>
      <c r="CJ23" s="19" t="e">
        <f t="shared" si="47"/>
        <v>#REF!</v>
      </c>
      <c r="CK23" s="21">
        <v>18</v>
      </c>
      <c r="CL23" s="5" t="e">
        <f t="shared" si="9"/>
        <v>#REF!</v>
      </c>
      <c r="CM23" s="4"/>
      <c r="CN23" s="21">
        <v>18</v>
      </c>
      <c r="CO23" s="5" t="e">
        <f t="shared" si="48"/>
        <v>#REF!</v>
      </c>
    </row>
    <row r="24" spans="2:93" ht="30.75" customHeight="1" x14ac:dyDescent="0.3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5"/>
      <c r="AL24" s="17" t="s">
        <v>34</v>
      </c>
      <c r="AM24" s="17"/>
      <c r="AN24" s="17"/>
      <c r="AO24" s="17"/>
      <c r="AP24" s="17"/>
      <c r="AQ24" s="17"/>
      <c r="AR24" s="17"/>
      <c r="AS24" s="17"/>
      <c r="AT24" s="17"/>
      <c r="AU24" s="17"/>
      <c r="AV24" s="4"/>
      <c r="AW24" s="17" t="s">
        <v>35</v>
      </c>
      <c r="AX24" s="17"/>
      <c r="AY24" s="17"/>
      <c r="AZ24" s="17"/>
      <c r="BA24" s="17"/>
      <c r="BB24" s="17"/>
      <c r="BC24" s="17"/>
      <c r="BD24" s="17"/>
      <c r="BE24" s="17"/>
      <c r="BF24" s="17"/>
      <c r="BG24" s="4"/>
      <c r="BH24" s="4"/>
      <c r="BI24" s="180" t="s">
        <v>49</v>
      </c>
      <c r="BJ24" s="180"/>
      <c r="BK24" s="180"/>
      <c r="BL24" s="180"/>
      <c r="BM24" s="180"/>
      <c r="BN24" s="180"/>
      <c r="BO24" s="180"/>
      <c r="BP24" s="180"/>
      <c r="BQ24" s="180"/>
      <c r="BR24" s="180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2:93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22"/>
      <c r="AA25" s="12"/>
      <c r="AB25" s="12"/>
      <c r="AC25" s="12"/>
      <c r="AD25" s="12"/>
      <c r="AE25" s="12"/>
      <c r="AF25" s="12"/>
      <c r="AG25" s="12"/>
      <c r="AH25" s="12"/>
      <c r="AI25" s="12"/>
      <c r="AJ25" s="13"/>
      <c r="AK25" s="4"/>
      <c r="AL25" s="12" t="s">
        <v>19</v>
      </c>
      <c r="AM25" s="12" t="s">
        <v>1</v>
      </c>
      <c r="AN25" s="12" t="s">
        <v>2</v>
      </c>
      <c r="AO25" s="12" t="s">
        <v>3</v>
      </c>
      <c r="AP25" s="12" t="s">
        <v>4</v>
      </c>
      <c r="AQ25" s="12" t="s">
        <v>5</v>
      </c>
      <c r="AR25" s="12" t="s">
        <v>6</v>
      </c>
      <c r="AS25" s="12" t="s">
        <v>7</v>
      </c>
      <c r="AT25" s="12" t="s">
        <v>8</v>
      </c>
      <c r="AU25" s="13" t="s">
        <v>9</v>
      </c>
      <c r="AV25" s="4"/>
      <c r="AW25" s="12" t="s">
        <v>19</v>
      </c>
      <c r="AX25" s="12" t="s">
        <v>1</v>
      </c>
      <c r="AY25" s="12" t="s">
        <v>2</v>
      </c>
      <c r="AZ25" s="12" t="s">
        <v>3</v>
      </c>
      <c r="BA25" s="12" t="s">
        <v>4</v>
      </c>
      <c r="BB25" s="12" t="s">
        <v>5</v>
      </c>
      <c r="BC25" s="12" t="s">
        <v>6</v>
      </c>
      <c r="BD25" s="12" t="s">
        <v>7</v>
      </c>
      <c r="BE25" s="12" t="s">
        <v>8</v>
      </c>
      <c r="BF25" s="13" t="s">
        <v>9</v>
      </c>
      <c r="BG25" s="4"/>
      <c r="BH25" s="4"/>
      <c r="BI25" s="12" t="s">
        <v>19</v>
      </c>
      <c r="BJ25" s="12" t="s">
        <v>1</v>
      </c>
      <c r="BK25" s="12" t="s">
        <v>2</v>
      </c>
      <c r="BL25" s="12" t="s">
        <v>3</v>
      </c>
      <c r="BM25" s="12" t="s">
        <v>4</v>
      </c>
      <c r="BN25" s="12" t="s">
        <v>5</v>
      </c>
      <c r="BO25" s="12" t="s">
        <v>6</v>
      </c>
      <c r="BP25" s="12" t="s">
        <v>7</v>
      </c>
      <c r="BQ25" s="12" t="s">
        <v>8</v>
      </c>
      <c r="BR25" s="13" t="s">
        <v>9</v>
      </c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</row>
    <row r="26" spans="2:93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22"/>
      <c r="AA26" s="6"/>
      <c r="AB26" s="7"/>
      <c r="AC26" s="7"/>
      <c r="AD26" s="7"/>
      <c r="AE26" s="7"/>
      <c r="AF26" s="7"/>
      <c r="AG26" s="7"/>
      <c r="AH26" s="7"/>
      <c r="AI26" s="7"/>
      <c r="AJ26" s="7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19" t="e">
        <f>#REF!</f>
        <v>#REF!</v>
      </c>
      <c r="AX26" s="19" t="e">
        <f>#REF!</f>
        <v>#REF!</v>
      </c>
      <c r="AY26" s="19" t="e">
        <f>#REF!</f>
        <v>#REF!</v>
      </c>
      <c r="AZ26" s="19" t="e">
        <f>#REF!</f>
        <v>#REF!</v>
      </c>
      <c r="BA26" s="19" t="e">
        <f>#REF!</f>
        <v>#REF!</v>
      </c>
      <c r="BB26" s="19" t="e">
        <f>#REF!</f>
        <v>#REF!</v>
      </c>
      <c r="BC26" s="19" t="e">
        <f>#REF!</f>
        <v>#REF!</v>
      </c>
      <c r="BD26" s="19" t="e">
        <f>#REF!</f>
        <v>#REF!</v>
      </c>
      <c r="BE26" s="19" t="e">
        <f>#REF!</f>
        <v>#REF!</v>
      </c>
      <c r="BF26" s="19" t="e">
        <f>#REF!</f>
        <v>#REF!</v>
      </c>
      <c r="BG26" s="4"/>
      <c r="BH26" s="4"/>
      <c r="BI26" s="19" t="e">
        <f>#REF!</f>
        <v>#REF!</v>
      </c>
      <c r="BJ26" s="19" t="e">
        <f>#REF!</f>
        <v>#REF!</v>
      </c>
      <c r="BK26" s="19" t="e">
        <f>#REF!</f>
        <v>#REF!</v>
      </c>
      <c r="BL26" s="19" t="e">
        <f>#REF!</f>
        <v>#REF!</v>
      </c>
      <c r="BM26" s="19" t="e">
        <f>#REF!</f>
        <v>#REF!</v>
      </c>
      <c r="BN26" s="19" t="e">
        <f>#REF!</f>
        <v>#REF!</v>
      </c>
      <c r="BO26" s="19" t="e">
        <f>#REF!</f>
        <v>#REF!</v>
      </c>
      <c r="BP26" s="19" t="e">
        <f>#REF!</f>
        <v>#REF!</v>
      </c>
      <c r="BQ26" s="19" t="e">
        <f>#REF!</f>
        <v>#REF!</v>
      </c>
      <c r="BR26" s="19" t="e">
        <f>#REF!</f>
        <v>#REF!</v>
      </c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2:93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15"/>
      <c r="AA27" s="14"/>
      <c r="AB27" s="15"/>
      <c r="AC27" s="15"/>
      <c r="AD27" s="15"/>
      <c r="AE27" s="15"/>
      <c r="AF27" s="15"/>
      <c r="AG27" s="15"/>
      <c r="AH27" s="15"/>
      <c r="AI27" s="15"/>
      <c r="AJ27" s="15"/>
      <c r="AK27" s="4"/>
      <c r="AL27" s="19" t="e">
        <f>#REF!</f>
        <v>#REF!</v>
      </c>
      <c r="AM27" s="19" t="e">
        <f>#REF!</f>
        <v>#REF!</v>
      </c>
      <c r="AN27" s="19" t="e">
        <f>#REF!</f>
        <v>#REF!</v>
      </c>
      <c r="AO27" s="19" t="e">
        <f>#REF!</f>
        <v>#REF!</v>
      </c>
      <c r="AP27" s="19" t="e">
        <f>#REF!</f>
        <v>#REF!</v>
      </c>
      <c r="AQ27" s="19" t="e">
        <f>#REF!</f>
        <v>#REF!</v>
      </c>
      <c r="AR27" s="19" t="e">
        <f>#REF!</f>
        <v>#REF!</v>
      </c>
      <c r="AS27" s="19" t="e">
        <f>#REF!</f>
        <v>#REF!</v>
      </c>
      <c r="AT27" s="19" t="e">
        <f>#REF!</f>
        <v>#REF!</v>
      </c>
      <c r="AU27" s="19" t="e">
        <f>#REF!</f>
        <v>#REF!</v>
      </c>
      <c r="AV27" s="4"/>
      <c r="AW27" s="19" t="e">
        <f>#REF!</f>
        <v>#REF!</v>
      </c>
      <c r="AX27" s="19" t="e">
        <f>#REF!</f>
        <v>#REF!</v>
      </c>
      <c r="AY27" s="19" t="e">
        <f>#REF!</f>
        <v>#REF!</v>
      </c>
      <c r="AZ27" s="19" t="e">
        <f>#REF!</f>
        <v>#REF!</v>
      </c>
      <c r="BA27" s="19" t="e">
        <f>#REF!</f>
        <v>#REF!</v>
      </c>
      <c r="BB27" s="19" t="e">
        <f>#REF!</f>
        <v>#REF!</v>
      </c>
      <c r="BC27" s="19" t="e">
        <f>#REF!</f>
        <v>#REF!</v>
      </c>
      <c r="BD27" s="19" t="e">
        <f>#REF!</f>
        <v>#REF!</v>
      </c>
      <c r="BE27" s="19" t="e">
        <f>#REF!</f>
        <v>#REF!</v>
      </c>
      <c r="BF27" s="19" t="e">
        <f>#REF!</f>
        <v>#REF!</v>
      </c>
      <c r="BG27" s="4"/>
      <c r="BH27" s="4"/>
      <c r="BI27" s="19" t="e">
        <f>#REF!</f>
        <v>#REF!</v>
      </c>
      <c r="BJ27" s="19" t="e">
        <f>#REF!</f>
        <v>#REF!</v>
      </c>
      <c r="BK27" s="19" t="e">
        <f>#REF!</f>
        <v>#REF!</v>
      </c>
      <c r="BL27" s="19" t="e">
        <f>#REF!</f>
        <v>#REF!</v>
      </c>
      <c r="BM27" s="19" t="e">
        <f>#REF!</f>
        <v>#REF!</v>
      </c>
      <c r="BN27" s="19" t="e">
        <f>#REF!</f>
        <v>#REF!</v>
      </c>
      <c r="BO27" s="19" t="e">
        <f>#REF!</f>
        <v>#REF!</v>
      </c>
      <c r="BP27" s="19" t="e">
        <f>#REF!</f>
        <v>#REF!</v>
      </c>
      <c r="BQ27" s="19" t="e">
        <f>#REF!</f>
        <v>#REF!</v>
      </c>
      <c r="BR27" s="19" t="e">
        <f>#REF!</f>
        <v>#REF!</v>
      </c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</row>
    <row r="28" spans="2:93" x14ac:dyDescent="0.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15"/>
      <c r="AA28" s="14"/>
      <c r="AB28" s="15"/>
      <c r="AC28" s="15"/>
      <c r="AD28" s="15"/>
      <c r="AE28" s="15"/>
      <c r="AF28" s="15"/>
      <c r="AG28" s="15"/>
      <c r="AH28" s="15"/>
      <c r="AI28" s="15"/>
      <c r="AJ28" s="15"/>
      <c r="AK28" s="4"/>
      <c r="AL28" s="19" t="e">
        <f>#REF!</f>
        <v>#REF!</v>
      </c>
      <c r="AM28" s="19" t="e">
        <f>#REF!</f>
        <v>#REF!</v>
      </c>
      <c r="AN28" s="19" t="e">
        <f>#REF!</f>
        <v>#REF!</v>
      </c>
      <c r="AO28" s="19" t="e">
        <f>#REF!</f>
        <v>#REF!</v>
      </c>
      <c r="AP28" s="19" t="e">
        <f>#REF!</f>
        <v>#REF!</v>
      </c>
      <c r="AQ28" s="19" t="e">
        <f>#REF!</f>
        <v>#REF!</v>
      </c>
      <c r="AR28" s="19" t="e">
        <f>#REF!</f>
        <v>#REF!</v>
      </c>
      <c r="AS28" s="19" t="e">
        <f>#REF!</f>
        <v>#REF!</v>
      </c>
      <c r="AT28" s="19" t="e">
        <f>#REF!</f>
        <v>#REF!</v>
      </c>
      <c r="AU28" s="19" t="e">
        <f>#REF!</f>
        <v>#REF!</v>
      </c>
      <c r="AV28" s="4"/>
      <c r="AW28" s="19" t="e">
        <f>#REF!</f>
        <v>#REF!</v>
      </c>
      <c r="AX28" s="19" t="e">
        <f>#REF!</f>
        <v>#REF!</v>
      </c>
      <c r="AY28" s="19" t="e">
        <f>#REF!</f>
        <v>#REF!</v>
      </c>
      <c r="AZ28" s="19" t="e">
        <f>#REF!</f>
        <v>#REF!</v>
      </c>
      <c r="BA28" s="19" t="e">
        <f>#REF!</f>
        <v>#REF!</v>
      </c>
      <c r="BB28" s="19" t="e">
        <f>#REF!</f>
        <v>#REF!</v>
      </c>
      <c r="BC28" s="19" t="e">
        <f>#REF!</f>
        <v>#REF!</v>
      </c>
      <c r="BD28" s="19" t="e">
        <f>#REF!</f>
        <v>#REF!</v>
      </c>
      <c r="BE28" s="19" t="e">
        <f>#REF!</f>
        <v>#REF!</v>
      </c>
      <c r="BF28" s="19" t="e">
        <f>#REF!</f>
        <v>#REF!</v>
      </c>
      <c r="BG28" s="4"/>
      <c r="BH28" s="4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2:93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15"/>
      <c r="AA29" s="14"/>
      <c r="AB29" s="15"/>
      <c r="AC29" s="15"/>
      <c r="AD29" s="15"/>
      <c r="AE29" s="15"/>
      <c r="AF29" s="15"/>
      <c r="AG29" s="15"/>
      <c r="AH29" s="15"/>
      <c r="AI29" s="15"/>
      <c r="AJ29" s="15"/>
      <c r="AK29" s="4"/>
      <c r="AL29" s="19" t="e">
        <f>#REF!</f>
        <v>#REF!</v>
      </c>
      <c r="AM29" s="19" t="e">
        <f>#REF!</f>
        <v>#REF!</v>
      </c>
      <c r="AN29" s="19" t="e">
        <f>#REF!</f>
        <v>#REF!</v>
      </c>
      <c r="AO29" s="19" t="e">
        <f>#REF!</f>
        <v>#REF!</v>
      </c>
      <c r="AP29" s="19" t="e">
        <f>#REF!</f>
        <v>#REF!</v>
      </c>
      <c r="AQ29" s="19" t="e">
        <f>#REF!</f>
        <v>#REF!</v>
      </c>
      <c r="AR29" s="19" t="e">
        <f>#REF!</f>
        <v>#REF!</v>
      </c>
      <c r="AS29" s="19" t="e">
        <f>#REF!</f>
        <v>#REF!</v>
      </c>
      <c r="AT29" s="19" t="e">
        <f>#REF!</f>
        <v>#REF!</v>
      </c>
      <c r="AU29" s="19" t="e">
        <f>#REF!</f>
        <v>#REF!</v>
      </c>
      <c r="AV29" s="4"/>
      <c r="AW29" s="19" t="e">
        <f>#REF!</f>
        <v>#REF!</v>
      </c>
      <c r="AX29" s="19" t="e">
        <f>#REF!</f>
        <v>#REF!</v>
      </c>
      <c r="AY29" s="19" t="e">
        <f>#REF!</f>
        <v>#REF!</v>
      </c>
      <c r="AZ29" s="19" t="e">
        <f>#REF!</f>
        <v>#REF!</v>
      </c>
      <c r="BA29" s="19" t="e">
        <f>#REF!</f>
        <v>#REF!</v>
      </c>
      <c r="BB29" s="19" t="e">
        <f>#REF!</f>
        <v>#REF!</v>
      </c>
      <c r="BC29" s="19" t="e">
        <f>#REF!</f>
        <v>#REF!</v>
      </c>
      <c r="BD29" s="19" t="e">
        <f>#REF!</f>
        <v>#REF!</v>
      </c>
      <c r="BE29" s="19" t="e">
        <f>#REF!</f>
        <v>#REF!</v>
      </c>
      <c r="BF29" s="19" t="e">
        <f>#REF!</f>
        <v>#REF!</v>
      </c>
      <c r="BG29" s="4"/>
      <c r="BH29" s="4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2:93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15"/>
      <c r="AA30" s="14"/>
      <c r="AB30" s="15"/>
      <c r="AC30" s="15"/>
      <c r="AD30" s="15"/>
      <c r="AE30" s="15"/>
      <c r="AF30" s="15"/>
      <c r="AG30" s="15"/>
      <c r="AH30" s="15"/>
      <c r="AI30" s="15"/>
      <c r="AJ30" s="15"/>
      <c r="AK30" s="4"/>
      <c r="AL30" s="19" t="e">
        <f>#REF!</f>
        <v>#REF!</v>
      </c>
      <c r="AM30" s="19" t="e">
        <f>#REF!</f>
        <v>#REF!</v>
      </c>
      <c r="AN30" s="19" t="e">
        <f>#REF!</f>
        <v>#REF!</v>
      </c>
      <c r="AO30" s="19" t="e">
        <f>#REF!</f>
        <v>#REF!</v>
      </c>
      <c r="AP30" s="19" t="e">
        <f>#REF!</f>
        <v>#REF!</v>
      </c>
      <c r="AQ30" s="19" t="e">
        <f>#REF!</f>
        <v>#REF!</v>
      </c>
      <c r="AR30" s="19" t="e">
        <f>#REF!</f>
        <v>#REF!</v>
      </c>
      <c r="AS30" s="19" t="e">
        <f>#REF!</f>
        <v>#REF!</v>
      </c>
      <c r="AT30" s="19" t="e">
        <f>#REF!</f>
        <v>#REF!</v>
      </c>
      <c r="AU30" s="19" t="e">
        <f>#REF!</f>
        <v>#REF!</v>
      </c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2:93" x14ac:dyDescent="0.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15"/>
      <c r="AA31" s="14"/>
      <c r="AB31" s="15"/>
      <c r="AC31" s="15"/>
      <c r="AD31" s="15"/>
      <c r="AE31" s="15"/>
      <c r="AF31" s="15"/>
      <c r="AG31" s="15"/>
      <c r="AH31" s="15"/>
      <c r="AI31" s="15"/>
      <c r="AJ31" s="15"/>
      <c r="AK31" s="4"/>
      <c r="AL31" s="19" t="e">
        <f>#REF!</f>
        <v>#REF!</v>
      </c>
      <c r="AM31" s="19" t="e">
        <f>#REF!</f>
        <v>#REF!</v>
      </c>
      <c r="AN31" s="19" t="e">
        <f>#REF!</f>
        <v>#REF!</v>
      </c>
      <c r="AO31" s="19" t="e">
        <f>#REF!</f>
        <v>#REF!</v>
      </c>
      <c r="AP31" s="19" t="e">
        <f>#REF!</f>
        <v>#REF!</v>
      </c>
      <c r="AQ31" s="19" t="e">
        <f>#REF!</f>
        <v>#REF!</v>
      </c>
      <c r="AR31" s="19" t="e">
        <f>#REF!</f>
        <v>#REF!</v>
      </c>
      <c r="AS31" s="19" t="e">
        <f>#REF!</f>
        <v>#REF!</v>
      </c>
      <c r="AT31" s="19" t="e">
        <f>#REF!</f>
        <v>#REF!</v>
      </c>
      <c r="AU31" s="19" t="e">
        <f>#REF!</f>
        <v>#REF!</v>
      </c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</row>
    <row r="32" spans="2:93" x14ac:dyDescent="0.25">
      <c r="Z32" s="15"/>
      <c r="AA32" s="14"/>
      <c r="AB32" s="15"/>
      <c r="AC32" s="15"/>
      <c r="AD32" s="15"/>
      <c r="AE32" s="15"/>
      <c r="AF32" s="15"/>
      <c r="AG32" s="15"/>
      <c r="AH32" s="15"/>
      <c r="AI32" s="15"/>
      <c r="AJ32" s="15"/>
      <c r="AK32" s="4"/>
      <c r="AL32" s="19" t="e">
        <f>#REF!</f>
        <v>#REF!</v>
      </c>
      <c r="AM32" s="19" t="e">
        <f>#REF!</f>
        <v>#REF!</v>
      </c>
      <c r="AN32" s="19" t="e">
        <f>#REF!</f>
        <v>#REF!</v>
      </c>
      <c r="AO32" s="19" t="e">
        <f>#REF!</f>
        <v>#REF!</v>
      </c>
      <c r="AP32" s="19" t="e">
        <f>#REF!</f>
        <v>#REF!</v>
      </c>
      <c r="AQ32" s="19" t="e">
        <f>#REF!</f>
        <v>#REF!</v>
      </c>
      <c r="AR32" s="19" t="e">
        <f>#REF!</f>
        <v>#REF!</v>
      </c>
      <c r="AS32" s="19" t="e">
        <f>#REF!</f>
        <v>#REF!</v>
      </c>
      <c r="AT32" s="19" t="e">
        <f>#REF!</f>
        <v>#REF!</v>
      </c>
      <c r="AU32" s="19" t="e">
        <f>#REF!</f>
        <v>#REF!</v>
      </c>
    </row>
    <row r="33" spans="26:47" x14ac:dyDescent="0.25">
      <c r="Z33" s="15"/>
      <c r="AA33" s="14"/>
      <c r="AB33" s="15"/>
      <c r="AC33" s="15"/>
      <c r="AD33" s="15"/>
      <c r="AE33" s="15"/>
      <c r="AF33" s="15"/>
      <c r="AG33" s="15"/>
      <c r="AH33" s="15"/>
      <c r="AI33" s="15"/>
      <c r="AJ33" s="15"/>
      <c r="AK33" s="4"/>
      <c r="AL33" s="19" t="e">
        <f>#REF!</f>
        <v>#REF!</v>
      </c>
      <c r="AM33" s="19" t="e">
        <f>#REF!</f>
        <v>#REF!</v>
      </c>
      <c r="AN33" s="19" t="e">
        <f>#REF!</f>
        <v>#REF!</v>
      </c>
      <c r="AO33" s="19" t="e">
        <f>#REF!</f>
        <v>#REF!</v>
      </c>
      <c r="AP33" s="19" t="e">
        <f>#REF!</f>
        <v>#REF!</v>
      </c>
      <c r="AQ33" s="19" t="e">
        <f>#REF!</f>
        <v>#REF!</v>
      </c>
      <c r="AR33" s="19" t="e">
        <f>#REF!</f>
        <v>#REF!</v>
      </c>
      <c r="AS33" s="19" t="e">
        <f>#REF!</f>
        <v>#REF!</v>
      </c>
      <c r="AT33" s="19" t="e">
        <f>#REF!</f>
        <v>#REF!</v>
      </c>
      <c r="AU33" s="19" t="e">
        <f>#REF!</f>
        <v>#REF!</v>
      </c>
    </row>
    <row r="34" spans="26:47" x14ac:dyDescent="0.25">
      <c r="Z34" s="15"/>
      <c r="AA34" s="14"/>
      <c r="AB34" s="15"/>
      <c r="AC34" s="15"/>
      <c r="AD34" s="15"/>
      <c r="AE34" s="15"/>
      <c r="AF34" s="15"/>
      <c r="AG34" s="15"/>
      <c r="AH34" s="15"/>
      <c r="AI34" s="15"/>
      <c r="AJ34" s="15"/>
      <c r="AK34" s="4"/>
      <c r="AL34" s="19" t="e">
        <f>#REF!</f>
        <v>#REF!</v>
      </c>
      <c r="AM34" s="19" t="e">
        <f>#REF!</f>
        <v>#REF!</v>
      </c>
      <c r="AN34" s="19" t="e">
        <f>#REF!</f>
        <v>#REF!</v>
      </c>
      <c r="AO34" s="19" t="e">
        <f>#REF!</f>
        <v>#REF!</v>
      </c>
      <c r="AP34" s="19" t="e">
        <f>#REF!</f>
        <v>#REF!</v>
      </c>
      <c r="AQ34" s="19" t="e">
        <f>#REF!</f>
        <v>#REF!</v>
      </c>
      <c r="AR34" s="19" t="e">
        <f>#REF!</f>
        <v>#REF!</v>
      </c>
      <c r="AS34" s="19" t="e">
        <f>#REF!</f>
        <v>#REF!</v>
      </c>
      <c r="AT34" s="19" t="e">
        <f>#REF!</f>
        <v>#REF!</v>
      </c>
      <c r="AU34" s="19" t="e">
        <f>#REF!</f>
        <v>#REF!</v>
      </c>
    </row>
    <row r="35" spans="26:47" x14ac:dyDescent="0.25">
      <c r="Z35" s="15"/>
      <c r="AA35" s="14"/>
      <c r="AB35" s="15"/>
      <c r="AC35" s="15"/>
      <c r="AD35" s="15"/>
      <c r="AE35" s="15"/>
      <c r="AF35" s="15"/>
      <c r="AG35" s="15"/>
      <c r="AH35" s="15"/>
      <c r="AI35" s="15"/>
      <c r="AJ35" s="15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26:47" x14ac:dyDescent="0.25">
      <c r="Z36" s="15"/>
      <c r="AA36" s="14"/>
      <c r="AB36" s="15"/>
      <c r="AC36" s="15"/>
      <c r="AD36" s="15"/>
      <c r="AE36" s="15"/>
      <c r="AF36" s="15"/>
      <c r="AG36" s="15"/>
      <c r="AH36" s="15"/>
      <c r="AI36" s="15"/>
      <c r="AJ36" s="15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26:47" x14ac:dyDescent="0.25">
      <c r="Z37" s="15"/>
      <c r="AA37" s="14"/>
      <c r="AB37" s="15"/>
      <c r="AC37" s="15"/>
      <c r="AD37" s="15"/>
      <c r="AE37" s="15"/>
      <c r="AF37" s="15"/>
      <c r="AG37" s="15"/>
      <c r="AH37" s="15"/>
      <c r="AI37" s="15"/>
      <c r="AJ37" s="15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26:47" x14ac:dyDescent="0.25">
      <c r="Z38" s="15"/>
      <c r="AA38" s="14"/>
      <c r="AB38" s="15"/>
      <c r="AC38" s="15"/>
      <c r="AD38" s="15"/>
      <c r="AE38" s="15"/>
      <c r="AF38" s="15"/>
      <c r="AG38" s="15"/>
      <c r="AH38" s="15"/>
      <c r="AI38" s="15"/>
      <c r="AJ38" s="15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26:47" x14ac:dyDescent="0.25">
      <c r="Z39" s="15"/>
      <c r="AA39" s="14"/>
      <c r="AB39" s="15"/>
      <c r="AC39" s="15"/>
      <c r="AD39" s="15"/>
      <c r="AE39" s="15"/>
      <c r="AF39" s="15"/>
      <c r="AG39" s="15"/>
      <c r="AH39" s="15"/>
      <c r="AI39" s="15"/>
      <c r="AJ39" s="15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26:47" x14ac:dyDescent="0.25">
      <c r="Z40" s="15"/>
      <c r="AA40" s="14"/>
      <c r="AB40" s="15"/>
      <c r="AC40" s="15"/>
      <c r="AD40" s="15"/>
      <c r="AE40" s="15"/>
      <c r="AF40" s="15"/>
      <c r="AG40" s="15"/>
      <c r="AH40" s="15"/>
      <c r="AI40" s="15"/>
      <c r="AJ40" s="15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26:47" x14ac:dyDescent="0.25">
      <c r="Z41" s="15"/>
      <c r="AA41" s="14"/>
      <c r="AB41" s="15"/>
      <c r="AC41" s="15"/>
      <c r="AD41" s="15"/>
      <c r="AE41" s="15"/>
      <c r="AF41" s="15"/>
      <c r="AG41" s="15"/>
      <c r="AH41" s="15"/>
      <c r="AI41" s="15"/>
      <c r="AJ41" s="15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26:47" x14ac:dyDescent="0.25">
      <c r="Z42" s="15"/>
      <c r="AA42" s="14"/>
      <c r="AB42" s="15"/>
      <c r="AC42" s="15"/>
      <c r="AD42" s="15"/>
      <c r="AE42" s="15"/>
      <c r="AF42" s="15"/>
      <c r="AG42" s="15"/>
      <c r="AH42" s="15"/>
      <c r="AI42" s="15"/>
      <c r="AJ42" s="15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26:47" x14ac:dyDescent="0.25">
      <c r="Z43" s="23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26:47" x14ac:dyDescent="0.25">
      <c r="Z44" s="22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26:47" x14ac:dyDescent="0.25">
      <c r="Z45" s="22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</row>
    <row r="46" spans="26:47" x14ac:dyDescent="0.25">
      <c r="Z46" s="22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</row>
    <row r="47" spans="26:47" x14ac:dyDescent="0.25">
      <c r="Z47" s="22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26:47" x14ac:dyDescent="0.25">
      <c r="Z48" s="22"/>
      <c r="AA48" s="16"/>
      <c r="AB48" s="16"/>
      <c r="AC48" s="16"/>
      <c r="AD48" s="16"/>
      <c r="AE48" s="16"/>
      <c r="AF48" s="16"/>
      <c r="AG48" s="16"/>
      <c r="AH48" s="16"/>
      <c r="AI48" s="16"/>
      <c r="AJ48" s="16"/>
    </row>
    <row r="49" spans="26:36" x14ac:dyDescent="0.25">
      <c r="Z49" s="22"/>
      <c r="AA49" s="16"/>
      <c r="AB49" s="16"/>
      <c r="AC49" s="16"/>
      <c r="AD49" s="16"/>
      <c r="AE49" s="16"/>
      <c r="AF49" s="16"/>
      <c r="AG49" s="16"/>
      <c r="AH49" s="16"/>
      <c r="AI49" s="16"/>
      <c r="AJ49" s="16"/>
    </row>
    <row r="50" spans="26:36" x14ac:dyDescent="0.25">
      <c r="Z50" s="22"/>
      <c r="AA50" s="16"/>
      <c r="AB50" s="16"/>
      <c r="AC50" s="16"/>
      <c r="AD50" s="16"/>
      <c r="AE50" s="16"/>
      <c r="AF50" s="16"/>
      <c r="AG50" s="16"/>
      <c r="AH50" s="16"/>
      <c r="AI50" s="16"/>
      <c r="AJ50" s="16"/>
    </row>
    <row r="51" spans="26:36" x14ac:dyDescent="0.25">
      <c r="Z51" s="22"/>
      <c r="AA51" s="16"/>
      <c r="AB51" s="16"/>
      <c r="AC51" s="16"/>
      <c r="AD51" s="16"/>
      <c r="AE51" s="16"/>
      <c r="AF51" s="16"/>
      <c r="AG51" s="16"/>
      <c r="AH51" s="16"/>
      <c r="AI51" s="16"/>
      <c r="AJ51" s="16"/>
    </row>
    <row r="52" spans="26:36" x14ac:dyDescent="0.25">
      <c r="Z52" s="22"/>
      <c r="AA52" s="14"/>
      <c r="AB52" s="15"/>
      <c r="AC52" s="15"/>
      <c r="AD52" s="15"/>
      <c r="AE52" s="15"/>
      <c r="AF52" s="15"/>
      <c r="AG52" s="15"/>
      <c r="AH52" s="15"/>
      <c r="AI52" s="15"/>
      <c r="AJ52" s="15"/>
    </row>
    <row r="53" spans="26:36" x14ac:dyDescent="0.25">
      <c r="Z53" s="22"/>
      <c r="AA53" s="16"/>
      <c r="AB53" s="16"/>
      <c r="AC53" s="16"/>
      <c r="AD53" s="16"/>
      <c r="AE53" s="16"/>
      <c r="AF53" s="16"/>
      <c r="AG53" s="16"/>
      <c r="AH53" s="16"/>
      <c r="AI53" s="16"/>
      <c r="AJ53" s="16"/>
    </row>
    <row r="54" spans="26:36" x14ac:dyDescent="0.25">
      <c r="Z54" s="22"/>
      <c r="AA54" s="16"/>
      <c r="AB54" s="16"/>
      <c r="AC54" s="16"/>
      <c r="AD54" s="16"/>
      <c r="AE54" s="16"/>
      <c r="AF54" s="16"/>
      <c r="AG54" s="16"/>
      <c r="AH54" s="16"/>
      <c r="AI54" s="16"/>
      <c r="AJ54" s="16"/>
    </row>
    <row r="55" spans="26:36" x14ac:dyDescent="0.25">
      <c r="Z55" s="22"/>
      <c r="AA55" s="16"/>
      <c r="AB55" s="16"/>
      <c r="AC55" s="16"/>
      <c r="AD55" s="16"/>
      <c r="AE55" s="16"/>
      <c r="AF55" s="16"/>
      <c r="AG55" s="16"/>
      <c r="AH55" s="16"/>
      <c r="AI55" s="16"/>
      <c r="AJ55" s="16"/>
    </row>
    <row r="56" spans="26:36" x14ac:dyDescent="0.25">
      <c r="Z56" s="22"/>
      <c r="AA56" s="16"/>
      <c r="AB56" s="16"/>
      <c r="AC56" s="16"/>
      <c r="AD56" s="16"/>
      <c r="AE56" s="16"/>
      <c r="AF56" s="16"/>
      <c r="AG56" s="16"/>
      <c r="AH56" s="16"/>
      <c r="AI56" s="16"/>
      <c r="AJ56" s="16"/>
    </row>
    <row r="57" spans="26:36" x14ac:dyDescent="0.25">
      <c r="Z57" s="22"/>
      <c r="AA57" s="16"/>
      <c r="AB57" s="16"/>
      <c r="AC57" s="16"/>
      <c r="AD57" s="16"/>
      <c r="AE57" s="16"/>
      <c r="AF57" s="16"/>
      <c r="AG57" s="16"/>
      <c r="AH57" s="16"/>
      <c r="AI57" s="16"/>
      <c r="AJ57" s="16"/>
    </row>
    <row r="58" spans="26:36" x14ac:dyDescent="0.25">
      <c r="Z58" s="22"/>
      <c r="AA58" s="16"/>
      <c r="AB58" s="16"/>
      <c r="AC58" s="16"/>
      <c r="AD58" s="16"/>
      <c r="AE58" s="16"/>
      <c r="AF58" s="16"/>
      <c r="AG58" s="16"/>
      <c r="AH58" s="16"/>
      <c r="AI58" s="16"/>
      <c r="AJ58" s="16"/>
    </row>
    <row r="59" spans="26:36" x14ac:dyDescent="0.25">
      <c r="Z59" s="4"/>
      <c r="AA59" s="16"/>
      <c r="AB59" s="16"/>
      <c r="AC59" s="16"/>
      <c r="AD59" s="16"/>
      <c r="AE59" s="16"/>
      <c r="AF59" s="16"/>
      <c r="AG59" s="16"/>
      <c r="AH59" s="16"/>
      <c r="AI59" s="16"/>
      <c r="AJ59" s="16"/>
    </row>
    <row r="60" spans="26:36" x14ac:dyDescent="0.25">
      <c r="Z60" s="4"/>
      <c r="AA60" s="16"/>
      <c r="AB60" s="16"/>
      <c r="AC60" s="16"/>
      <c r="AD60" s="16"/>
      <c r="AE60" s="16"/>
      <c r="AF60" s="16"/>
      <c r="AG60" s="16"/>
      <c r="AH60" s="16"/>
      <c r="AI60" s="16"/>
      <c r="AJ60" s="16"/>
    </row>
    <row r="61" spans="26:36" x14ac:dyDescent="0.25">
      <c r="Z61" s="4"/>
      <c r="AA61" s="16"/>
      <c r="AB61" s="16"/>
      <c r="AC61" s="16"/>
      <c r="AD61" s="16"/>
      <c r="AE61" s="16"/>
      <c r="AF61" s="16"/>
      <c r="AG61" s="16"/>
      <c r="AH61" s="16"/>
      <c r="AI61" s="16"/>
      <c r="AJ61" s="16"/>
    </row>
    <row r="62" spans="26:36" x14ac:dyDescent="0.25">
      <c r="Z62" s="4"/>
      <c r="AA62" s="16"/>
      <c r="AB62" s="16"/>
      <c r="AC62" s="16"/>
      <c r="AD62" s="16"/>
      <c r="AE62" s="16"/>
      <c r="AF62" s="16"/>
      <c r="AG62" s="16"/>
      <c r="AH62" s="16"/>
      <c r="AI62" s="16"/>
      <c r="AJ62" s="16"/>
    </row>
    <row r="63" spans="26:36" x14ac:dyDescent="0.25">
      <c r="Z63" s="4"/>
      <c r="AA63" s="16"/>
      <c r="AB63" s="16"/>
      <c r="AC63" s="16"/>
      <c r="AD63" s="16"/>
      <c r="AE63" s="16"/>
      <c r="AF63" s="16"/>
      <c r="AG63" s="16"/>
      <c r="AH63" s="16"/>
      <c r="AI63" s="16"/>
      <c r="AJ63" s="16"/>
    </row>
    <row r="64" spans="26:36" x14ac:dyDescent="0.25">
      <c r="AA64" s="16"/>
      <c r="AB64" s="16"/>
      <c r="AC64" s="16"/>
      <c r="AD64" s="16"/>
      <c r="AE64" s="16"/>
      <c r="AF64" s="16"/>
      <c r="AG64" s="16"/>
      <c r="AH64" s="16"/>
      <c r="AI64" s="16"/>
      <c r="AJ64" s="16"/>
    </row>
    <row r="65" spans="27:36" x14ac:dyDescent="0.25">
      <c r="AA65" s="16"/>
      <c r="AB65" s="16"/>
      <c r="AC65" s="16"/>
      <c r="AD65" s="16"/>
      <c r="AE65" s="16"/>
      <c r="AF65" s="16"/>
      <c r="AG65" s="16"/>
      <c r="AH65" s="16"/>
      <c r="AI65" s="16"/>
      <c r="AJ65" s="16"/>
    </row>
    <row r="66" spans="27:36" x14ac:dyDescent="0.25">
      <c r="AA66" s="16"/>
      <c r="AB66" s="16"/>
      <c r="AC66" s="16"/>
      <c r="AD66" s="16"/>
      <c r="AE66" s="16"/>
      <c r="AF66" s="16"/>
      <c r="AG66" s="16"/>
      <c r="AH66" s="16"/>
      <c r="AI66" s="16"/>
      <c r="AJ66" s="16"/>
    </row>
    <row r="67" spans="27:36" x14ac:dyDescent="0.25">
      <c r="AA67" s="16"/>
      <c r="AB67" s="16"/>
      <c r="AC67" s="16"/>
      <c r="AD67" s="16"/>
      <c r="AE67" s="16"/>
      <c r="AF67" s="16"/>
      <c r="AG67" s="16"/>
      <c r="AH67" s="16"/>
      <c r="AI67" s="16"/>
      <c r="AJ67" s="16"/>
    </row>
    <row r="68" spans="27:36" x14ac:dyDescent="0.25">
      <c r="AA68" s="16"/>
      <c r="AB68" s="16"/>
      <c r="AC68" s="16"/>
      <c r="AD68" s="16"/>
      <c r="AE68" s="16"/>
      <c r="AF68" s="16"/>
      <c r="AG68" s="16"/>
      <c r="AH68" s="16"/>
      <c r="AI68" s="16"/>
      <c r="AJ68" s="16"/>
    </row>
  </sheetData>
  <mergeCells count="7">
    <mergeCell ref="B2:K2"/>
    <mergeCell ref="P2:Y2"/>
    <mergeCell ref="BI2:BR2"/>
    <mergeCell ref="BI24:BR24"/>
    <mergeCell ref="AL2:AU2"/>
    <mergeCell ref="AA2:AJ2"/>
    <mergeCell ref="AW2:BE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69"/>
  <sheetViews>
    <sheetView showGridLines="0" tabSelected="1" topLeftCell="A36" zoomScaleNormal="100" workbookViewId="0">
      <selection activeCell="E70" sqref="E70"/>
    </sheetView>
  </sheetViews>
  <sheetFormatPr defaultRowHeight="15" x14ac:dyDescent="0.25"/>
  <cols>
    <col min="1" max="1" width="9.140625" style="69"/>
    <col min="2" max="2" width="1.7109375" style="148" customWidth="1"/>
    <col min="3" max="3" width="9.140625" style="69"/>
    <col min="4" max="4" width="15.85546875" style="69" bestFit="1" customWidth="1"/>
    <col min="5" max="13" width="10.7109375" style="69" customWidth="1"/>
    <col min="14" max="14" width="10.7109375" style="69" hidden="1" customWidth="1"/>
    <col min="15" max="15" width="9.140625" style="69" hidden="1" customWidth="1"/>
    <col min="16" max="16" width="28.140625" style="69" hidden="1" customWidth="1"/>
    <col min="17" max="26" width="9.140625" style="69" hidden="1" customWidth="1"/>
    <col min="27" max="27" width="12.28515625" style="69" hidden="1" customWidth="1"/>
    <col min="28" max="30" width="9.140625" style="69" hidden="1" customWidth="1"/>
    <col min="31" max="31" width="12" style="69" hidden="1" customWidth="1"/>
    <col min="32" max="54" width="9.140625" style="69" hidden="1" customWidth="1"/>
    <col min="55" max="59" width="9.140625" style="69" customWidth="1"/>
    <col min="60" max="16384" width="9.140625" style="69"/>
  </cols>
  <sheetData>
    <row r="1" spans="2:54" s="112" customFormat="1" ht="18" customHeight="1" x14ac:dyDescent="0.35">
      <c r="B1" s="78"/>
      <c r="D1" s="113"/>
      <c r="H1" s="114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</row>
    <row r="2" spans="2:54" s="112" customFormat="1" ht="46.5" customHeight="1" x14ac:dyDescent="0.55000000000000004">
      <c r="B2" s="78"/>
      <c r="C2" s="187" t="s">
        <v>108</v>
      </c>
      <c r="D2" s="188"/>
      <c r="E2" s="187"/>
      <c r="F2" s="187"/>
      <c r="G2" s="187"/>
      <c r="H2" s="187"/>
      <c r="I2" s="187"/>
      <c r="J2" s="187"/>
      <c r="K2" s="187"/>
      <c r="L2" s="187"/>
      <c r="M2" s="116"/>
      <c r="N2" s="116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  <c r="AQ2" s="115"/>
      <c r="AR2" s="115"/>
      <c r="AS2" s="115"/>
      <c r="AT2" s="115"/>
      <c r="AU2" s="115"/>
      <c r="AV2" s="115"/>
      <c r="AW2" s="115"/>
      <c r="AX2" s="115"/>
      <c r="AY2" s="115"/>
      <c r="AZ2" s="115"/>
      <c r="BA2" s="115"/>
      <c r="BB2" s="115"/>
    </row>
    <row r="3" spans="2:54" s="112" customFormat="1" ht="18" customHeight="1" x14ac:dyDescent="0.2">
      <c r="B3" s="78"/>
      <c r="D3" s="113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  <c r="AQ3" s="115"/>
      <c r="AR3" s="115"/>
      <c r="AS3" s="115"/>
      <c r="AT3" s="115"/>
      <c r="AU3" s="115"/>
      <c r="AV3" s="115"/>
      <c r="AW3" s="115"/>
      <c r="AX3" s="115"/>
      <c r="AY3" s="115"/>
      <c r="AZ3" s="115"/>
      <c r="BA3" s="115"/>
      <c r="BB3" s="115"/>
    </row>
    <row r="4" spans="2:54" s="112" customFormat="1" ht="18" customHeight="1" x14ac:dyDescent="0.45">
      <c r="B4" s="78"/>
      <c r="C4" s="189" t="s">
        <v>109</v>
      </c>
      <c r="D4" s="190"/>
      <c r="E4" s="189"/>
      <c r="F4" s="189"/>
      <c r="G4" s="189"/>
      <c r="H4" s="189"/>
      <c r="I4" s="189"/>
      <c r="J4" s="189"/>
      <c r="K4" s="189"/>
      <c r="L4" s="189"/>
      <c r="M4" s="117"/>
      <c r="N4" s="117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  <c r="AQ4" s="115"/>
      <c r="AR4" s="115"/>
      <c r="AS4" s="115"/>
      <c r="AT4" s="115"/>
      <c r="AU4" s="115"/>
      <c r="AV4" s="115"/>
      <c r="AW4" s="115"/>
      <c r="AX4" s="115"/>
      <c r="AY4" s="115"/>
      <c r="AZ4" s="115"/>
      <c r="BA4" s="115"/>
      <c r="BB4" s="115"/>
    </row>
    <row r="5" spans="2:54" s="112" customFormat="1" ht="18" customHeight="1" x14ac:dyDescent="0.45">
      <c r="B5" s="78"/>
      <c r="C5" s="117"/>
      <c r="D5" s="198">
        <v>43568</v>
      </c>
      <c r="E5" s="199"/>
      <c r="F5" s="199"/>
      <c r="G5" s="199"/>
      <c r="H5" s="199"/>
      <c r="I5" s="199"/>
      <c r="J5" s="199"/>
      <c r="K5" s="199"/>
      <c r="L5" s="117"/>
      <c r="M5" s="117"/>
      <c r="N5" s="117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</row>
    <row r="6" spans="2:54" s="112" customFormat="1" ht="18" customHeight="1" x14ac:dyDescent="0.25">
      <c r="B6" s="78"/>
      <c r="C6" s="195"/>
      <c r="D6" s="196"/>
      <c r="E6" s="197"/>
      <c r="F6" s="197"/>
      <c r="G6" s="197"/>
      <c r="H6" s="197"/>
      <c r="I6" s="197"/>
      <c r="J6" s="197"/>
      <c r="K6" s="197"/>
      <c r="L6" s="197"/>
      <c r="M6" s="118"/>
      <c r="N6" s="118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/>
      <c r="AZ6" s="115"/>
      <c r="BA6" s="115"/>
      <c r="BB6" s="115"/>
    </row>
    <row r="7" spans="2:54" ht="18.75" x14ac:dyDescent="0.25">
      <c r="C7" s="200" t="s">
        <v>32</v>
      </c>
      <c r="D7" s="201"/>
      <c r="E7" s="202"/>
      <c r="F7" s="202"/>
      <c r="G7" s="202"/>
      <c r="H7" s="202"/>
      <c r="I7" s="202"/>
      <c r="J7" s="202"/>
      <c r="K7" s="202"/>
      <c r="L7" s="202"/>
      <c r="M7" s="203"/>
      <c r="N7" s="149"/>
    </row>
    <row r="8" spans="2:54" ht="18" customHeight="1" x14ac:dyDescent="0.25">
      <c r="C8" s="140" t="s">
        <v>0</v>
      </c>
      <c r="D8" s="140" t="s">
        <v>1</v>
      </c>
      <c r="E8" s="140" t="s">
        <v>2</v>
      </c>
      <c r="F8" s="140" t="s">
        <v>3</v>
      </c>
      <c r="G8" s="140" t="s">
        <v>4</v>
      </c>
      <c r="H8" s="140" t="s">
        <v>5</v>
      </c>
      <c r="I8" s="140" t="s">
        <v>6</v>
      </c>
      <c r="J8" s="140" t="s">
        <v>7</v>
      </c>
      <c r="K8" s="140" t="s">
        <v>8</v>
      </c>
      <c r="L8" s="141" t="s">
        <v>9</v>
      </c>
      <c r="M8" s="146" t="s">
        <v>83</v>
      </c>
      <c r="N8" s="133"/>
      <c r="O8" s="2"/>
      <c r="P8" s="1" t="s">
        <v>1</v>
      </c>
      <c r="Q8" s="1" t="s">
        <v>2</v>
      </c>
      <c r="R8" s="1" t="s">
        <v>3</v>
      </c>
      <c r="S8" s="1" t="s">
        <v>4</v>
      </c>
      <c r="T8" s="1" t="s">
        <v>5</v>
      </c>
      <c r="U8" s="1" t="s">
        <v>6</v>
      </c>
      <c r="V8" s="1" t="s">
        <v>7</v>
      </c>
      <c r="W8" s="1" t="s">
        <v>8</v>
      </c>
      <c r="X8" s="1" t="s">
        <v>9</v>
      </c>
      <c r="Y8" s="2" t="s">
        <v>19</v>
      </c>
      <c r="AA8" s="38" t="s">
        <v>1</v>
      </c>
      <c r="AB8" s="19"/>
      <c r="AC8" s="19"/>
      <c r="AD8" s="19"/>
      <c r="AE8" s="38" t="s">
        <v>30</v>
      </c>
      <c r="AF8" s="19"/>
      <c r="AG8" s="38" t="s">
        <v>31</v>
      </c>
    </row>
    <row r="9" spans="2:54" x14ac:dyDescent="0.25">
      <c r="C9" s="19"/>
      <c r="D9" s="136"/>
      <c r="E9" s="136"/>
      <c r="F9" s="136"/>
      <c r="G9" s="136"/>
      <c r="H9" s="136"/>
      <c r="I9" s="136"/>
      <c r="J9" s="136"/>
      <c r="K9" s="136"/>
      <c r="L9" s="136"/>
      <c r="M9" s="7"/>
      <c r="N9" s="134"/>
      <c r="O9" s="2"/>
      <c r="P9" s="1"/>
      <c r="Q9" s="1"/>
      <c r="R9" s="1"/>
      <c r="S9" s="1"/>
      <c r="T9" s="1"/>
      <c r="U9" s="1"/>
      <c r="V9" s="1"/>
      <c r="W9" s="1"/>
      <c r="X9" s="1"/>
      <c r="Y9" s="2"/>
    </row>
    <row r="10" spans="2:54" ht="20.100000000000001" customHeight="1" x14ac:dyDescent="0.25">
      <c r="B10" s="204"/>
      <c r="C10" s="142" t="s">
        <v>10</v>
      </c>
      <c r="D10" s="140" t="str">
        <f>VLOOKUP(AH10,$O$10:$Y$21,2)</f>
        <v>Grécia</v>
      </c>
      <c r="E10" s="140">
        <f>VLOOKUP(AH10,$O$10:$Y$21,3)</f>
        <v>12</v>
      </c>
      <c r="F10" s="140">
        <f>VLOOKUP(AH10,$O$10:$Y$21,4)</f>
        <v>5</v>
      </c>
      <c r="G10" s="140">
        <f>VLOOKUP(AH10,$O$10:$Y$21,5)</f>
        <v>3</v>
      </c>
      <c r="H10" s="140">
        <f>VLOOKUP(AH10,$O$10:$Y$21,6)</f>
        <v>4</v>
      </c>
      <c r="I10" s="140">
        <f>VLOOKUP(AH10,$O$10:$Y$21,7)</f>
        <v>17</v>
      </c>
      <c r="J10" s="140">
        <f>VLOOKUP(AH10,$O$10:$Y$21,8)</f>
        <v>13</v>
      </c>
      <c r="K10" s="140">
        <f>VLOOKUP(AH10,$O$10:$Y$21,9)</f>
        <v>4</v>
      </c>
      <c r="L10" s="147">
        <f>VLOOKUP(AH10,$O$10:$Y$21,10)</f>
        <v>18</v>
      </c>
      <c r="M10" s="144">
        <f>IF(E10&gt;0,((L10*100)/N10)/100,0)</f>
        <v>0.5</v>
      </c>
      <c r="N10" s="135">
        <f>E10*3</f>
        <v>36</v>
      </c>
      <c r="O10" s="2">
        <v>1</v>
      </c>
      <c r="P10" s="150" t="s">
        <v>84</v>
      </c>
      <c r="Q10" s="1">
        <f>IF(Jogos!C9&lt;&gt;"",1,0)+IF(Jogos!L9&lt;&gt;"",1,0)+IF(Jogos!E38&lt;&gt;"",1,0)+IF(Jogos!J38&lt;&gt;"",1,0)+IF(Jogos!C67&lt;&gt;"",1,0)+IF(Jogos!L67&lt;&gt;"",1,0)+IF(Jogos!E96&lt;&gt;"",1,0)+IF(Jogos!J96&lt;&gt;"",1,0)+IF(Jogos!C125&lt;&gt;"",1,0)+IF(Jogos!L125&lt;&gt;"",1,0)+IF(Jogos!E154&lt;&gt;"",1,0)+IF(Jogos!J154&lt;&gt;"",1,0)</f>
        <v>12</v>
      </c>
      <c r="R10" s="1">
        <f>IF(Jogos!C9&gt;Jogos!E9,1,0)+IF(Jogos!L9&gt;Jogos!J9,1,0)+IF(Jogos!E38&gt;Jogos!C38,1,0)+IF(Jogos!J38&gt;Jogos!L38,1,0)+IF(Jogos!C67&gt;Jogos!E67,1,0)+IF(Jogos!L67&gt;Jogos!J67,1,0)+IF(Jogos!E96&gt;Jogos!C96,1,0)+IF(Jogos!J96&gt;Jogos!L96,1,0)+IF(Jogos!C125&gt;Jogos!E125,1,0)+IF(Jogos!L125&gt;Jogos!J125,1,0)+IF(Jogos!E154&gt;Jogos!C154,1,0)+IF(Jogos!J154&gt;Jogos!L154,1,0)</f>
        <v>2</v>
      </c>
      <c r="S10" s="1">
        <f>Q10-R10-T10</f>
        <v>4</v>
      </c>
      <c r="T10" s="1">
        <f>IF(Jogos!C9&lt;Jogos!E9,1,0)+IF(Jogos!L9&lt;Jogos!J9,1,0)+IF(Jogos!E38&lt;Jogos!C38,1,0)+IF(Jogos!J38&lt;Jogos!L38,1,0)+IF(Jogos!C67&lt;Jogos!E67,1,0)+IF(Jogos!L67&lt;Jogos!J67,1,0)+IF(Jogos!E96&lt;Jogos!C96,1,0)+IF(Jogos!J96&lt;Jogos!L96,1,0)+IF(Jogos!C125&lt;Jogos!E125,1,0)+IF(Jogos!L125&lt;Jogos!J125,1,0)+IF(Jogos!E154&lt;Jogos!C154,1,0)+IF(Jogos!J154&lt;Jogos!L154,1,0)</f>
        <v>6</v>
      </c>
      <c r="U10" s="3">
        <f>Jogos!C9+Jogos!L9+Jogos!E38+Jogos!J38+Jogos!C67+Jogos!L67+Jogos!E96+Jogos!J96+Jogos!C125+Jogos!L125+Jogos!E154+Jogos!J154</f>
        <v>10</v>
      </c>
      <c r="V10" s="1">
        <f>Jogos!E9+Jogos!J9+Jogos!C38+Jogos!L38+Jogos!E67+Jogos!J67+Jogos!C96+Jogos!L96+Jogos!E125+Jogos!J125+Jogos!C154+Jogos!L154</f>
        <v>21</v>
      </c>
      <c r="W10" s="1">
        <f>U10-V10</f>
        <v>-11</v>
      </c>
      <c r="X10" s="1">
        <f>R10*3+S10</f>
        <v>10</v>
      </c>
      <c r="Y10" s="2">
        <v>1</v>
      </c>
      <c r="AA10" s="38">
        <f>(10^10)*X10+(10^8)*R10+(10^6)*(50+W10)+(10^4)*U10+(10^2)*Q10+(13-O10)</f>
        <v>100239101212</v>
      </c>
      <c r="AD10" s="69">
        <v>1</v>
      </c>
      <c r="AE10" s="69">
        <f>LARGE(AA10:AA21,AD10)</f>
        <v>180554171210</v>
      </c>
      <c r="AG10" s="69">
        <v>1</v>
      </c>
      <c r="AH10" s="69">
        <f>MATCH(AE10,AA10:AA21,0)</f>
        <v>3</v>
      </c>
    </row>
    <row r="11" spans="2:54" ht="20.100000000000001" customHeight="1" x14ac:dyDescent="0.25">
      <c r="B11" s="204"/>
      <c r="C11" s="142" t="s">
        <v>11</v>
      </c>
      <c r="D11" s="11" t="str">
        <f t="shared" ref="D11:D21" si="0">VLOOKUP(AH11,$O$10:$Y$21,2)</f>
        <v>Rep. Tcheca</v>
      </c>
      <c r="E11" s="11">
        <f t="shared" ref="E11:E21" si="1">VLOOKUP(AH11,$O$10:$Y$21,3)</f>
        <v>12</v>
      </c>
      <c r="F11" s="11">
        <f t="shared" ref="F11:F21" si="2">VLOOKUP(AH11,$O$10:$Y$21,4)</f>
        <v>5</v>
      </c>
      <c r="G11" s="11">
        <f t="shared" ref="G11:G21" si="3">VLOOKUP(AH11,$O$10:$Y$21,5)</f>
        <v>3</v>
      </c>
      <c r="H11" s="11">
        <f t="shared" ref="H11:H21" si="4">VLOOKUP(AH11,$O$10:$Y$21,6)</f>
        <v>4</v>
      </c>
      <c r="I11" s="11">
        <f t="shared" ref="I11:I21" si="5">VLOOKUP(AH11,$O$10:$Y$21,7)</f>
        <v>13</v>
      </c>
      <c r="J11" s="11">
        <f t="shared" ref="J11:J21" si="6">VLOOKUP(AH11,$O$10:$Y$21,8)</f>
        <v>11</v>
      </c>
      <c r="K11" s="11">
        <f t="shared" ref="K11:K21" si="7">VLOOKUP(AH11,$O$10:$Y$21,9)</f>
        <v>2</v>
      </c>
      <c r="L11" s="147">
        <f t="shared" ref="L11:L21" si="8">VLOOKUP(AH11,$O$10:$Y$21,10)</f>
        <v>18</v>
      </c>
      <c r="M11" s="145">
        <f t="shared" ref="M11:M21" si="9">IF(E11&gt;0,((L11*100)/N11)/100,0)</f>
        <v>0.5</v>
      </c>
      <c r="N11" s="135">
        <f t="shared" ref="N11:N21" si="10">E11*3</f>
        <v>36</v>
      </c>
      <c r="O11" s="2">
        <v>2</v>
      </c>
      <c r="P11" s="150" t="s">
        <v>85</v>
      </c>
      <c r="Q11" s="1">
        <f>IF(Jogos!C11&lt;&gt;"",1,0)+IF(Jogos!L11&lt;&gt;"",1,0)+IF(Jogos!E40&lt;&gt;"",1,0)+IF(Jogos!J40&lt;&gt;"",1,0)+IF(Jogos!C69&lt;&gt;"",1,0)+IF(Jogos!L69&lt;&gt;"",1,0)+IF(Jogos!E98&lt;&gt;"",1,0)+IF(Jogos!J98&lt;&gt;"",1,0)+IF(Jogos!C127&lt;&gt;"",1,0)+IF(Jogos!L127&lt;&gt;"",1,0)+IF(Jogos!E156&lt;&gt;"",1,0)+IF(Jogos!J156&lt;&gt;"",1,0)</f>
        <v>12</v>
      </c>
      <c r="R11" s="1">
        <f>IF(Jogos!C11&gt;Jogos!E11,1,0)+IF(Jogos!L11&gt;Jogos!J11,1,0)+IF(Jogos!E40&gt;Jogos!C40,1,0)+IF(Jogos!J40&gt;Jogos!L40,1,0)+IF(Jogos!C69&gt;Jogos!E69,1,0)+IF(Jogos!L69&gt;Jogos!J69,1,0)+IF(Jogos!E98&gt;Jogos!C98,1,0)+IF(Jogos!J98&gt;Jogos!L98,1,0)+IF(Jogos!C127&gt;Jogos!E127,1,0)+IF(Jogos!L127&gt;Jogos!J127,1,0)+IF(Jogos!E156&gt;Jogos!C156,1,0)+IF(Jogos!J156&gt;Jogos!L156,1,0)</f>
        <v>0</v>
      </c>
      <c r="S11" s="1">
        <f t="shared" ref="S11" si="11">Q11-R11-T11</f>
        <v>1</v>
      </c>
      <c r="T11" s="1">
        <f>IF(Jogos!C11&lt;Jogos!E11,1,0)+IF(Jogos!L11&lt;Jogos!J11,1,0)+IF(Jogos!E40&lt;Jogos!C40,1,0)+IF(Jogos!J40&lt;Jogos!L40,1,0)+IF(Jogos!C69&lt;Jogos!E69,1,0)+IF(Jogos!L69&lt;Jogos!J69,1,0)+IF(Jogos!E98&lt;Jogos!C98,1,0)+IF(Jogos!J98&lt;Jogos!L98,1,0)+IF(Jogos!C127&lt;Jogos!E127,1,0)+IF(Jogos!L127&lt;Jogos!J127,1,0)+IF(Jogos!E156&lt;Jogos!C156,1,0)+IF(Jogos!J156&lt;Jogos!L156,1,0)</f>
        <v>11</v>
      </c>
      <c r="U11" s="3">
        <f>Jogos!C11+Jogos!L11+Jogos!E40+Jogos!J40+Jogos!C69+Jogos!L69+Jogos!E98+Jogos!J98+Jogos!C127+Jogos!L127+Jogos!E156+Jogos!J156</f>
        <v>7</v>
      </c>
      <c r="V11" s="1">
        <f>Jogos!E11+Jogos!J11+Jogos!C40+Jogos!L40+Jogos!E69+Jogos!J69+Jogos!C98+Jogos!L98+Jogos!E127+Jogos!J127+Jogos!C156+Jogos!L156</f>
        <v>31</v>
      </c>
      <c r="W11" s="1">
        <f t="shared" ref="W11" si="12">U11-V11</f>
        <v>-24</v>
      </c>
      <c r="X11" s="1">
        <f t="shared" ref="X11" si="13">R11*3+S11</f>
        <v>1</v>
      </c>
      <c r="Y11" s="2">
        <v>2</v>
      </c>
      <c r="AA11" s="38">
        <f t="shared" ref="AA11:AA18" si="14">(10^10)*X11+(10^8)*R11+(10^6)*(50+W11)+(10^4)*U11+(10^2)*Q11+(13-O11)</f>
        <v>10026071211</v>
      </c>
      <c r="AD11" s="69">
        <v>2</v>
      </c>
      <c r="AE11" s="69">
        <f>LARGE(AA10:AA21,AD11)</f>
        <v>180552131208</v>
      </c>
      <c r="AG11" s="69">
        <v>2</v>
      </c>
      <c r="AH11" s="69">
        <f>MATCH(AE11,AA10:AA21,0)</f>
        <v>5</v>
      </c>
    </row>
    <row r="12" spans="2:54" ht="20.100000000000001" customHeight="1" x14ac:dyDescent="0.25">
      <c r="B12" s="151"/>
      <c r="C12" s="142" t="s">
        <v>12</v>
      </c>
      <c r="D12" s="140" t="str">
        <f t="shared" si="0"/>
        <v>Eslôvenia</v>
      </c>
      <c r="E12" s="140">
        <f t="shared" si="1"/>
        <v>12</v>
      </c>
      <c r="F12" s="140">
        <f t="shared" si="2"/>
        <v>5</v>
      </c>
      <c r="G12" s="140">
        <f t="shared" si="3"/>
        <v>3</v>
      </c>
      <c r="H12" s="140">
        <f t="shared" si="4"/>
        <v>4</v>
      </c>
      <c r="I12" s="140">
        <f t="shared" si="5"/>
        <v>8</v>
      </c>
      <c r="J12" s="140">
        <f t="shared" si="6"/>
        <v>9</v>
      </c>
      <c r="K12" s="140">
        <f t="shared" si="7"/>
        <v>-1</v>
      </c>
      <c r="L12" s="147">
        <f t="shared" si="8"/>
        <v>18</v>
      </c>
      <c r="M12" s="144">
        <f t="shared" si="9"/>
        <v>0.5</v>
      </c>
      <c r="N12" s="135">
        <f t="shared" si="10"/>
        <v>36</v>
      </c>
      <c r="O12" s="2">
        <v>3</v>
      </c>
      <c r="P12" s="150" t="s">
        <v>86</v>
      </c>
      <c r="Q12" s="1">
        <f>IF(Jogos!C13&lt;&gt;"",1,0)+IF(Jogos!L13&lt;&gt;"",1,0)+IF(Jogos!E42&lt;&gt;"",1,0)+IF(Jogos!J42&lt;&gt;"",1,0)+IF(Jogos!C71&lt;&gt;"",1,0)+IF(Jogos!L71&lt;&gt;"",1,0)+IF(Jogos!E100&lt;&gt;"",1,0)+IF(Jogos!J100&lt;&gt;"",1,0)+IF(Jogos!C129&lt;&gt;"",1,0)+IF(Jogos!L129&lt;&gt;"",1,0)+IF(Jogos!E158&lt;&gt;"",1,0)+IF(Jogos!J158&lt;&gt;"",1,0)</f>
        <v>12</v>
      </c>
      <c r="R12" s="1">
        <f>IF(Jogos!C13&gt;Jogos!E13,1,0)+IF(Jogos!L13&gt;Jogos!J13,1,0)+IF(Jogos!E42&gt;Jogos!C42,1,0)+IF(Jogos!J42&gt;Jogos!L42,1,0)+IF(Jogos!C71&gt;Jogos!E71,1,0)+IF(Jogos!L71&gt;Jogos!J71,1,0)+IF(Jogos!E100&gt;Jogos!C100,1,0)+IF(Jogos!J100&gt;Jogos!L100,1,0)+IF(Jogos!C129&gt;Jogos!E129,1,0)+IF(Jogos!L129&gt;Jogos!J129,1,0)+IF(Jogos!E158&gt;Jogos!C158,1,0)+IF(Jogos!J158&gt;Jogos!L158,1,0)</f>
        <v>5</v>
      </c>
      <c r="S12" s="1">
        <f t="shared" ref="S12:S21" si="15">Q12-R12-T12</f>
        <v>3</v>
      </c>
      <c r="T12" s="1">
        <f>IF(Jogos!C13&lt;Jogos!E13,1,0)+IF(Jogos!L13&lt;Jogos!J13,1,0)+IF(Jogos!E42&lt;Jogos!C42,1,0)+IF(Jogos!J42&lt;Jogos!L42,1,0)+IF(Jogos!C71&lt;Jogos!E71,1,0)+IF(Jogos!L71&lt;Jogos!J71,1,0)+IF(Jogos!E100&lt;Jogos!C100,1,0)+IF(Jogos!J100&lt;Jogos!L100,1,0)+IF(Jogos!C129&lt;Jogos!E129,1,0)+IF(Jogos!L129&lt;Jogos!J129,1,0)+IF(Jogos!E158&lt;Jogos!C158,1,0)+IF(Jogos!J158&lt;Jogos!L158,1,0)</f>
        <v>4</v>
      </c>
      <c r="U12" s="3">
        <f>Jogos!C13+Jogos!L13+Jogos!E42+Jogos!J42+Jogos!C71+Jogos!L71+Jogos!E100+Jogos!J100+Jogos!C129+Jogos!L129+Jogos!E158+Jogos!J158</f>
        <v>17</v>
      </c>
      <c r="V12" s="1">
        <f>Jogos!E13+Jogos!J13+Jogos!C42+Jogos!L42+Jogos!E71+Jogos!J71+Jogos!C100+Jogos!L100+Jogos!E129+Jogos!J129+Jogos!C158+Jogos!L158</f>
        <v>13</v>
      </c>
      <c r="W12" s="1">
        <f t="shared" ref="W12:W19" si="16">U12-V12</f>
        <v>4</v>
      </c>
      <c r="X12" s="1">
        <f t="shared" ref="X12:X19" si="17">R12*3+S12</f>
        <v>18</v>
      </c>
      <c r="Y12" s="2">
        <v>3</v>
      </c>
      <c r="AA12" s="38">
        <f t="shared" si="14"/>
        <v>180554171210</v>
      </c>
      <c r="AD12" s="69">
        <v>3</v>
      </c>
      <c r="AE12" s="69">
        <f>LARGE(AA10:AA21,AD12)</f>
        <v>180549081203</v>
      </c>
      <c r="AG12" s="69">
        <v>3</v>
      </c>
      <c r="AH12" s="69">
        <f>MATCH(AE12,AA10:AA21,0)</f>
        <v>10</v>
      </c>
    </row>
    <row r="13" spans="2:54" ht="20.100000000000001" customHeight="1" x14ac:dyDescent="0.25">
      <c r="B13" s="151"/>
      <c r="C13" s="142" t="s">
        <v>13</v>
      </c>
      <c r="D13" s="11" t="str">
        <f t="shared" si="0"/>
        <v>Turquia</v>
      </c>
      <c r="E13" s="11">
        <f t="shared" si="1"/>
        <v>12</v>
      </c>
      <c r="F13" s="11">
        <f t="shared" si="2"/>
        <v>5</v>
      </c>
      <c r="G13" s="11">
        <f t="shared" si="3"/>
        <v>2</v>
      </c>
      <c r="H13" s="11">
        <f t="shared" si="4"/>
        <v>5</v>
      </c>
      <c r="I13" s="11">
        <f t="shared" si="5"/>
        <v>12</v>
      </c>
      <c r="J13" s="11">
        <f t="shared" si="6"/>
        <v>17</v>
      </c>
      <c r="K13" s="11">
        <f t="shared" si="7"/>
        <v>-5</v>
      </c>
      <c r="L13" s="147">
        <f t="shared" si="8"/>
        <v>17</v>
      </c>
      <c r="M13" s="145">
        <f t="shared" si="9"/>
        <v>0.47222222222222221</v>
      </c>
      <c r="N13" s="135">
        <f t="shared" si="10"/>
        <v>36</v>
      </c>
      <c r="O13" s="2">
        <v>4</v>
      </c>
      <c r="P13" s="150" t="s">
        <v>87</v>
      </c>
      <c r="Q13" s="1">
        <f>IF(Jogos!C15&lt;&gt;"",1,0)+IF(Jogos!L15&lt;&gt;"",1,0)+IF(Jogos!E44&lt;&gt;"",1,0)+IF(Jogos!J44&lt;&gt;"",1,0)+IF(Jogos!C73&lt;&gt;"",1,0)+IF(Jogos!L73&lt;&gt;"",1,0)+IF(Jogos!E102&lt;&gt;"",1,0)+IF(Jogos!J102&lt;&gt;"",1,0)+IF(Jogos!C131&lt;&gt;"",1,0)+IF(Jogos!L131&lt;&gt;"",1,0)+IF(Jogos!E160&lt;&gt;"",1,0)+IF(Jogos!J160&lt;&gt;"",1,0)</f>
        <v>12</v>
      </c>
      <c r="R13" s="1">
        <f>IF(Jogos!C15&gt;Jogos!E15,1,0)+IF(Jogos!L15&gt;Jogos!J15,1,0)+IF(Jogos!E44&gt;Jogos!C44,1,0)+IF(Jogos!J44&gt;Jogos!L44,1,0)+IF(Jogos!C73&gt;Jogos!E73,1,0)+IF(Jogos!L73&gt;Jogos!J73,1,0)+IF(Jogos!E102&gt;Jogos!C102,1,0)+IF(Jogos!J102&gt;Jogos!L102,1,0)+IF(Jogos!C131&gt;Jogos!E131,1,0)+IF(Jogos!L131&gt;Jogos!J131,1,0)+IF(Jogos!E160&gt;Jogos!C160,1,0)+IF(Jogos!J160&gt;Jogos!L160,1,0)</f>
        <v>5</v>
      </c>
      <c r="S13" s="1">
        <f t="shared" si="15"/>
        <v>2</v>
      </c>
      <c r="T13" s="1">
        <f>IF(Jogos!C15&lt;Jogos!E15,1,0)+IF(Jogos!L15&lt;Jogos!J15,1,0)+IF(Jogos!E44&lt;Jogos!C44,1,0)+IF(Jogos!J44&lt;Jogos!L44,1,0)+IF(Jogos!C73&lt;Jogos!E73,1,0)+IF(Jogos!L73&lt;Jogos!J73,1,0)+IF(Jogos!E102&lt;Jogos!C102,1,0)+IF(Jogos!J102&lt;Jogos!L102,1,0)+IF(Jogos!C131&lt;Jogos!E131,1,0)+IF(Jogos!L131&lt;Jogos!J131,1,0)+IF(Jogos!E160&lt;Jogos!C160,1,0)+IF(Jogos!J160&lt;Jogos!L160,1,0)</f>
        <v>5</v>
      </c>
      <c r="U13" s="3">
        <f>Jogos!C15+Jogos!L15+Jogos!E44+Jogos!J44+Jogos!C73+Jogos!L73+Jogos!E102+Jogos!J102+Jogos!C131+Jogos!L131+Jogos!E160+Jogos!J160</f>
        <v>12</v>
      </c>
      <c r="V13" s="1">
        <f>Jogos!E15+Jogos!J15+Jogos!C44+Jogos!L44+Jogos!E73+Jogos!J73+Jogos!C102+Jogos!L102+Jogos!E131+Jogos!J131+Jogos!C160+Jogos!L160</f>
        <v>17</v>
      </c>
      <c r="W13" s="1">
        <f t="shared" si="16"/>
        <v>-5</v>
      </c>
      <c r="X13" s="1">
        <f t="shared" si="17"/>
        <v>17</v>
      </c>
      <c r="Y13" s="2">
        <v>4</v>
      </c>
      <c r="AA13" s="38">
        <f t="shared" si="14"/>
        <v>170545121209</v>
      </c>
      <c r="AD13" s="69">
        <v>4</v>
      </c>
      <c r="AE13" s="69">
        <f>LARGE(AA10:AA21,AD13)</f>
        <v>170545121209</v>
      </c>
      <c r="AG13" s="69">
        <v>4</v>
      </c>
      <c r="AH13" s="69">
        <f>MATCH(AE13,AA10:AA21,0)</f>
        <v>4</v>
      </c>
    </row>
    <row r="14" spans="2:54" ht="20.100000000000001" customHeight="1" x14ac:dyDescent="0.25">
      <c r="B14" s="151"/>
      <c r="C14" s="142" t="s">
        <v>14</v>
      </c>
      <c r="D14" s="140" t="str">
        <f t="shared" si="0"/>
        <v>Austria</v>
      </c>
      <c r="E14" s="140">
        <f t="shared" si="1"/>
        <v>12</v>
      </c>
      <c r="F14" s="140">
        <f t="shared" si="2"/>
        <v>3</v>
      </c>
      <c r="G14" s="140">
        <f t="shared" si="3"/>
        <v>4</v>
      </c>
      <c r="H14" s="140">
        <f t="shared" si="4"/>
        <v>5</v>
      </c>
      <c r="I14" s="140">
        <f t="shared" si="5"/>
        <v>10</v>
      </c>
      <c r="J14" s="140">
        <f t="shared" si="6"/>
        <v>12</v>
      </c>
      <c r="K14" s="140">
        <f t="shared" si="7"/>
        <v>-2</v>
      </c>
      <c r="L14" s="147">
        <f t="shared" si="8"/>
        <v>13</v>
      </c>
      <c r="M14" s="144">
        <f t="shared" si="9"/>
        <v>0.36111111111111116</v>
      </c>
      <c r="N14" s="135">
        <f t="shared" si="10"/>
        <v>36</v>
      </c>
      <c r="O14" s="2">
        <v>5</v>
      </c>
      <c r="P14" s="150" t="s">
        <v>88</v>
      </c>
      <c r="Q14" s="1">
        <f>IF(Jogos!C17&lt;&gt;"",1,0)+IF(Jogos!L17&lt;&gt;"",1,0)+IF(Jogos!E46&lt;&gt;"",1,0)+IF(Jogos!J46&lt;&gt;"",1,0)+IF(Jogos!C75&lt;&gt;"",1,0)+IF(Jogos!L75&lt;&gt;"",1,0)+IF(Jogos!E104&lt;&gt;"",1,0)+IF(Jogos!J104&lt;&gt;"",1,0)+IF(Jogos!C133&lt;&gt;"",1,0)+IF(Jogos!L133&lt;&gt;"",1,0)+IF(Jogos!E162&lt;&gt;"",1,0)+IF(Jogos!J162&lt;&gt;"",1,0)</f>
        <v>12</v>
      </c>
      <c r="R14" s="1">
        <f>IF(Jogos!C17&gt;Jogos!E17,1,0)+IF(Jogos!L17&gt;Jogos!J17,1,0)+IF(Jogos!E46&gt;Jogos!C46,1,0)+IF(Jogos!J46&gt;Jogos!L46,1,0)+IF(Jogos!C75&gt;Jogos!E75,1,0)+IF(Jogos!L75&gt;Jogos!J75,1,0)+IF(Jogos!E104&gt;Jogos!C104,1,0)+IF(Jogos!J104&gt;Jogos!L104,1,0)+IF(Jogos!C133&gt;Jogos!E133,1,0)+IF(Jogos!L133&gt;Jogos!J133,1,0)+IF(Jogos!E162&gt;Jogos!C162,1,0)+IF(Jogos!J162&gt;Jogos!L162,1,0)</f>
        <v>5</v>
      </c>
      <c r="S14" s="1">
        <f t="shared" si="15"/>
        <v>3</v>
      </c>
      <c r="T14" s="1">
        <f>IF(Jogos!C17&lt;Jogos!E17,1,0)+IF(Jogos!L17&lt;Jogos!J17,1,0)+IF(Jogos!E46&lt;Jogos!C46,1,0)+IF(Jogos!J46&lt;Jogos!L46,1,0)+IF(Jogos!C75&lt;Jogos!E75,1,0)+IF(Jogos!L75&lt;Jogos!J75,1,0)+IF(Jogos!E104&lt;Jogos!C104,1,0)+IF(Jogos!J104&lt;Jogos!L104,1,0)+IF(Jogos!C133&lt;Jogos!E133,1,0)+IF(Jogos!L133&lt;Jogos!J133,1,0)+IF(Jogos!E162&lt;Jogos!C162,1,0)+IF(Jogos!J162&lt;Jogos!L162,1,0)</f>
        <v>4</v>
      </c>
      <c r="U14" s="3">
        <f>Jogos!C17+Jogos!L17+Jogos!E46+Jogos!J46+Jogos!C75+Jogos!L75+Jogos!E104+Jogos!J104+Jogos!C133+Jogos!L133+Jogos!E162+Jogos!J162</f>
        <v>13</v>
      </c>
      <c r="V14" s="1">
        <f>Jogos!E17+Jogos!J17+Jogos!C46+Jogos!L46+Jogos!E75+Jogos!J75+Jogos!C104+Jogos!L104+Jogos!E133+Jogos!J133+Jogos!C162+Jogos!L162</f>
        <v>11</v>
      </c>
      <c r="W14" s="1">
        <f t="shared" si="16"/>
        <v>2</v>
      </c>
      <c r="X14" s="1">
        <f t="shared" si="17"/>
        <v>18</v>
      </c>
      <c r="Y14" s="2">
        <v>5</v>
      </c>
      <c r="AA14" s="38">
        <f t="shared" si="14"/>
        <v>180552131208</v>
      </c>
      <c r="AD14" s="69">
        <v>5</v>
      </c>
      <c r="AE14" s="69">
        <f>LARGE(AA10:AA21,AD14)</f>
        <v>130348101201</v>
      </c>
      <c r="AG14" s="69">
        <v>5</v>
      </c>
      <c r="AH14" s="69">
        <f>MATCH(AE14,AA10:AA21,0)</f>
        <v>12</v>
      </c>
    </row>
    <row r="15" spans="2:54" ht="20.100000000000001" customHeight="1" x14ac:dyDescent="0.25">
      <c r="B15" s="151"/>
      <c r="C15" s="142" t="s">
        <v>15</v>
      </c>
      <c r="D15" s="11" t="str">
        <f t="shared" si="0"/>
        <v>Alemanha</v>
      </c>
      <c r="E15" s="11">
        <f t="shared" si="1"/>
        <v>12</v>
      </c>
      <c r="F15" s="11">
        <f t="shared" si="2"/>
        <v>3</v>
      </c>
      <c r="G15" s="11">
        <f t="shared" si="3"/>
        <v>4</v>
      </c>
      <c r="H15" s="11">
        <f t="shared" si="4"/>
        <v>5</v>
      </c>
      <c r="I15" s="11">
        <f t="shared" si="5"/>
        <v>9</v>
      </c>
      <c r="J15" s="11">
        <f t="shared" si="6"/>
        <v>13</v>
      </c>
      <c r="K15" s="11">
        <f t="shared" si="7"/>
        <v>-4</v>
      </c>
      <c r="L15" s="147">
        <f t="shared" si="8"/>
        <v>13</v>
      </c>
      <c r="M15" s="145">
        <f t="shared" si="9"/>
        <v>0.36111111111111116</v>
      </c>
      <c r="N15" s="135">
        <f t="shared" si="10"/>
        <v>36</v>
      </c>
      <c r="O15" s="2">
        <v>6</v>
      </c>
      <c r="P15" s="150" t="s">
        <v>89</v>
      </c>
      <c r="Q15" s="1">
        <f>IF(Jogos!C19&lt;&gt;"",1,0)+IF(Jogos!L19&lt;&gt;"",1,0)+IF(Jogos!E48&lt;&gt;"",1,0)+IF(Jogos!J48&lt;&gt;"",1,0)+IF(Jogos!C77&lt;&gt;"",1,0)+IF(Jogos!L77&lt;&gt;"",1,0)+IF(Jogos!E106&lt;&gt;"",1,0)+IF(Jogos!J106&lt;&gt;"",1,0)+IF(Jogos!C135&lt;&gt;"",1,0)+IF(Jogos!L135&lt;&gt;"",1,0)+IF(Jogos!E164&lt;&gt;"",1,0)+IF(Jogos!J164&lt;&gt;"",1,0)</f>
        <v>12</v>
      </c>
      <c r="R15" s="1">
        <f>IF(Jogos!C19&gt;Jogos!E19,1,0)+IF(Jogos!L19&gt;Jogos!J19,1,0)+IF(Jogos!E48&gt;Jogos!C48,1,0)+IF(Jogos!J48&gt;Jogos!L48,1,0)+IF(Jogos!C77&gt;Jogos!E77,1,0)+IF(Jogos!L77&gt;Jogos!J77,1,0)+IF(Jogos!E106&gt;Jogos!C106,1,0)+IF(Jogos!J106&gt;Jogos!L106,1,0)+IF(Jogos!C135&gt;Jogos!E135,1,0)+IF(Jogos!L135&gt;Jogos!J135,1,0)+IF(Jogos!E164&gt;Jogos!C164,1,0)+IF(Jogos!J164&gt;Jogos!L164,1,0)</f>
        <v>2</v>
      </c>
      <c r="S15" s="1">
        <f t="shared" si="15"/>
        <v>6</v>
      </c>
      <c r="T15" s="1">
        <f>IF(Jogos!C19&lt;Jogos!E19,1,0)+IF(Jogos!L19&lt;Jogos!J19,1,0)+IF(Jogos!E48&lt;Jogos!C48,1,0)+IF(Jogos!J48&lt;Jogos!L48,1,0)+IF(Jogos!C77&lt;Jogos!E77,1,0)+IF(Jogos!L77&lt;Jogos!J77,1,0)+IF(Jogos!E106&lt;Jogos!C106,1,0)+IF(Jogos!J106&lt;Jogos!L106,1,0)+IF(Jogos!C135&lt;Jogos!E135,1,0)+IF(Jogos!L135&lt;Jogos!J135,1,0)+IF(Jogos!E164&lt;Jogos!C164,1,0)+IF(Jogos!J164&lt;Jogos!L164,1,0)</f>
        <v>4</v>
      </c>
      <c r="U15" s="3">
        <f>Jogos!C19+Jogos!L19+Jogos!E48+Jogos!J48+Jogos!C77+Jogos!L77+Jogos!E106+Jogos!J106+Jogos!C135+Jogos!L135+Jogos!E164+Jogos!J164</f>
        <v>5</v>
      </c>
      <c r="V15" s="1">
        <f>Jogos!E19+Jogos!J19+Jogos!C48+Jogos!L48+Jogos!E77+Jogos!J77+Jogos!C106+Jogos!L106+Jogos!E135+Jogos!J135+Jogos!C164+Jogos!L164</f>
        <v>11</v>
      </c>
      <c r="W15" s="1">
        <f t="shared" si="16"/>
        <v>-6</v>
      </c>
      <c r="X15" s="1">
        <f t="shared" si="17"/>
        <v>12</v>
      </c>
      <c r="Y15" s="2">
        <v>6</v>
      </c>
      <c r="AA15" s="38">
        <f t="shared" si="14"/>
        <v>120244051207</v>
      </c>
      <c r="AD15" s="69">
        <v>6</v>
      </c>
      <c r="AE15" s="69">
        <f>LARGE(AA10:AA21,AD15)</f>
        <v>130346091205</v>
      </c>
      <c r="AG15" s="69">
        <v>6</v>
      </c>
      <c r="AH15" s="69">
        <f>MATCH(AE15,AA10:AA21,0)</f>
        <v>8</v>
      </c>
    </row>
    <row r="16" spans="2:54" ht="20.100000000000001" customHeight="1" x14ac:dyDescent="0.25">
      <c r="B16" s="151"/>
      <c r="C16" s="142" t="s">
        <v>16</v>
      </c>
      <c r="D16" s="140" t="str">
        <f t="shared" si="0"/>
        <v>Polônia</v>
      </c>
      <c r="E16" s="140">
        <f t="shared" si="1"/>
        <v>12</v>
      </c>
      <c r="F16" s="140">
        <f t="shared" si="2"/>
        <v>2</v>
      </c>
      <c r="G16" s="140">
        <f t="shared" si="3"/>
        <v>6</v>
      </c>
      <c r="H16" s="140">
        <f t="shared" si="4"/>
        <v>4</v>
      </c>
      <c r="I16" s="140">
        <f t="shared" si="5"/>
        <v>5</v>
      </c>
      <c r="J16" s="140">
        <f t="shared" si="6"/>
        <v>11</v>
      </c>
      <c r="K16" s="140">
        <f t="shared" si="7"/>
        <v>-6</v>
      </c>
      <c r="L16" s="147">
        <f t="shared" si="8"/>
        <v>12</v>
      </c>
      <c r="M16" s="144">
        <f t="shared" si="9"/>
        <v>0.33333333333333337</v>
      </c>
      <c r="N16" s="135">
        <f t="shared" si="10"/>
        <v>36</v>
      </c>
      <c r="O16" s="2">
        <v>7</v>
      </c>
      <c r="P16" s="150" t="s">
        <v>90</v>
      </c>
      <c r="Q16" s="1">
        <f>IF(Jogos!C21&lt;&gt;"",1,0)+IF(Jogos!L21&lt;&gt;"",1,0)+IF(Jogos!E50&lt;&gt;"",1,0)+IF(Jogos!J50&lt;&gt;"",1,0)+IF(Jogos!C79&lt;&gt;"",1,0)+IF(Jogos!L79&lt;&gt;"",1,0)+IF(Jogos!E108&lt;&gt;"",1,0)+IF(Jogos!J108&lt;&gt;"",1,0)+IF(Jogos!C137&lt;&gt;"",1,0)+IF(Jogos!L137&lt;&gt;"",1,0)+IF(Jogos!E166&lt;&gt;"",1,0)+IF(Jogos!J166&lt;&gt;"",1,0)</f>
        <v>12</v>
      </c>
      <c r="R16" s="1">
        <f>IF(Jogos!C21&gt;Jogos!E21,1,0)+IF(Jogos!L21&gt;Jogos!J21,1,0)+IF(Jogos!E50&gt;Jogos!C50,1,0)+IF(Jogos!J50&gt;Jogos!L50,1,0)+IF(Jogos!C79&gt;Jogos!E79,1,0)+IF(Jogos!L79&gt;Jogos!J79,1,0)+IF(Jogos!E108&gt;Jogos!C108,1,0)+IF(Jogos!J108&gt;Jogos!L108,1,0)+IF(Jogos!C137&gt;Jogos!E137,1,0)+IF(Jogos!L137&gt;Jogos!J137,1,0)+IF(Jogos!E166&gt;Jogos!C166,1,0)+IF(Jogos!J166&gt;Jogos!L166,1,0)</f>
        <v>0</v>
      </c>
      <c r="S16" s="1">
        <f t="shared" si="15"/>
        <v>1</v>
      </c>
      <c r="T16" s="1">
        <f>IF(Jogos!C21&lt;Jogos!E21,1,0)+IF(Jogos!L21&lt;Jogos!J21,1,0)+IF(Jogos!E50&lt;Jogos!C50,1,0)+IF(Jogos!J50&lt;Jogos!L50,1,0)+IF(Jogos!C79&lt;Jogos!E79,1,0)+IF(Jogos!L79&lt;Jogos!J79,1,0)+IF(Jogos!E108&lt;Jogos!C108,1,0)+IF(Jogos!J108&lt;Jogos!L108,1,0)+IF(Jogos!C137&lt;Jogos!E137,1,0)+IF(Jogos!L137&lt;Jogos!J137,1,0)+IF(Jogos!E166&lt;Jogos!C166,1,0)+IF(Jogos!J166&lt;Jogos!L166,1,0)</f>
        <v>11</v>
      </c>
      <c r="U16" s="3">
        <f>Jogos!C21+Jogos!L21+Jogos!E50+Jogos!J50+Jogos!C79+Jogos!L79+Jogos!E108+Jogos!J108+Jogos!C137+Jogos!L137+Jogos!E166+Jogos!J166</f>
        <v>4</v>
      </c>
      <c r="V16" s="1">
        <f>Jogos!E21+Jogos!J21+Jogos!C50+Jogos!L50+Jogos!E79+Jogos!J79+Jogos!C108+Jogos!L108+Jogos!E137+Jogos!J137+Jogos!C166+Jogos!L166</f>
        <v>25</v>
      </c>
      <c r="W16" s="1">
        <f t="shared" si="16"/>
        <v>-21</v>
      </c>
      <c r="X16" s="1">
        <f t="shared" si="17"/>
        <v>1</v>
      </c>
      <c r="Y16" s="2">
        <v>7</v>
      </c>
      <c r="AA16" s="38">
        <f t="shared" si="14"/>
        <v>10029041206</v>
      </c>
      <c r="AD16" s="69">
        <v>7</v>
      </c>
      <c r="AE16" s="69">
        <f>LARGE(AA10:AA21,AD16)</f>
        <v>120244051207</v>
      </c>
      <c r="AG16" s="69">
        <v>7</v>
      </c>
      <c r="AH16" s="69">
        <f>MATCH(AE16,AA10:AA21,0)</f>
        <v>6</v>
      </c>
    </row>
    <row r="17" spans="2:34" ht="20.100000000000001" customHeight="1" x14ac:dyDescent="0.25">
      <c r="B17" s="151"/>
      <c r="C17" s="142" t="s">
        <v>17</v>
      </c>
      <c r="D17" s="11" t="str">
        <f t="shared" si="0"/>
        <v>Suíça</v>
      </c>
      <c r="E17" s="11">
        <f t="shared" si="1"/>
        <v>12</v>
      </c>
      <c r="F17" s="11">
        <f t="shared" si="2"/>
        <v>3</v>
      </c>
      <c r="G17" s="11">
        <f t="shared" si="3"/>
        <v>2</v>
      </c>
      <c r="H17" s="11">
        <f t="shared" si="4"/>
        <v>7</v>
      </c>
      <c r="I17" s="11">
        <f t="shared" si="5"/>
        <v>5</v>
      </c>
      <c r="J17" s="11">
        <f t="shared" si="6"/>
        <v>18</v>
      </c>
      <c r="K17" s="11">
        <f t="shared" si="7"/>
        <v>-13</v>
      </c>
      <c r="L17" s="147">
        <f t="shared" si="8"/>
        <v>11</v>
      </c>
      <c r="M17" s="145">
        <f t="shared" si="9"/>
        <v>0.30555555555555558</v>
      </c>
      <c r="N17" s="135">
        <f t="shared" si="10"/>
        <v>36</v>
      </c>
      <c r="O17" s="2">
        <v>8</v>
      </c>
      <c r="P17" s="150" t="s">
        <v>91</v>
      </c>
      <c r="Q17" s="1">
        <f>IF(Jogos!C23&lt;&gt;"",1,0)+IF(Jogos!L23&lt;&gt;"",1,0)+IF(Jogos!E52&lt;&gt;"",1,0)+IF(Jogos!J52&lt;&gt;"",1,0)+IF(Jogos!C81&lt;&gt;"",1,0)+IF(Jogos!L81&lt;&gt;"",1,0)+IF(Jogos!E110&lt;&gt;"",1,0)+IF(Jogos!J110&lt;&gt;"",1,0)+IF(Jogos!C139&lt;&gt;"",1,0)+IF(Jogos!L139&lt;&gt;"",1,0)+IF(Jogos!E168&lt;&gt;"",1,0)+IF(Jogos!J168&lt;&gt;"",1,0)</f>
        <v>12</v>
      </c>
      <c r="R17" s="1">
        <f>IF(Jogos!C23&gt;Jogos!E23,1,0)+IF(Jogos!L23&gt;Jogos!J23,1,0)+IF(Jogos!E52&gt;Jogos!C52,1,0)+IF(Jogos!J52&gt;Jogos!L52,1,0)+IF(Jogos!C81&gt;Jogos!E81,1,0)+IF(Jogos!L81&gt;Jogos!J81,1,0)+IF(Jogos!E110&gt;Jogos!C110,1,0)+IF(Jogos!J110&gt;Jogos!L110,1,0)+IF(Jogos!C139&gt;Jogos!E139,1,0)+IF(Jogos!L139&gt;Jogos!J139,1,0)+IF(Jogos!E168&gt;Jogos!C168,1,0)+IF(Jogos!J168&gt;Jogos!L168,1,0)</f>
        <v>3</v>
      </c>
      <c r="S17" s="1">
        <f t="shared" si="15"/>
        <v>4</v>
      </c>
      <c r="T17" s="1">
        <f>IF(Jogos!C23&lt;Jogos!E23,1,0)+IF(Jogos!L23&lt;Jogos!J23,1,0)+IF(Jogos!E52&lt;Jogos!C52,1,0)+IF(Jogos!J52&lt;Jogos!L52,1,0)+IF(Jogos!C81&lt;Jogos!E81,1,0)+IF(Jogos!L81&lt;Jogos!J81,1,0)+IF(Jogos!E110&lt;Jogos!C110,1,0)+IF(Jogos!J110&lt;Jogos!L110,1,0)+IF(Jogos!C139&lt;Jogos!E139,1,0)+IF(Jogos!L139&lt;Jogos!J139,1,0)+IF(Jogos!E168&lt;Jogos!C168,1,0)+IF(Jogos!J168&lt;Jogos!L168,1,0)</f>
        <v>5</v>
      </c>
      <c r="U17" s="3">
        <f>Jogos!C23+Jogos!L23+Jogos!E52+Jogos!J52+Jogos!C81+Jogos!L81+Jogos!E110+Jogos!J110+Jogos!C139+Jogos!L139+Jogos!E168+Jogos!J168</f>
        <v>9</v>
      </c>
      <c r="V17" s="1">
        <f>Jogos!E23+Jogos!J23+Jogos!C52+Jogos!L52+Jogos!E81+Jogos!J81+Jogos!C110+Jogos!L110+Jogos!E139+Jogos!J139+Jogos!C168+Jogos!L168</f>
        <v>13</v>
      </c>
      <c r="W17" s="1">
        <f t="shared" si="16"/>
        <v>-4</v>
      </c>
      <c r="X17" s="1">
        <f t="shared" si="17"/>
        <v>13</v>
      </c>
      <c r="Y17" s="2">
        <v>8</v>
      </c>
      <c r="AA17" s="38">
        <f t="shared" si="14"/>
        <v>130346091205</v>
      </c>
      <c r="AD17" s="69">
        <v>8</v>
      </c>
      <c r="AE17" s="69">
        <f>LARGE(AA10:AA21,AD17)</f>
        <v>110337051204</v>
      </c>
      <c r="AG17" s="69">
        <v>8</v>
      </c>
      <c r="AH17" s="69">
        <f>MATCH(AE17,AA10:AA21,0)</f>
        <v>9</v>
      </c>
    </row>
    <row r="18" spans="2:34" ht="20.100000000000001" customHeight="1" x14ac:dyDescent="0.25">
      <c r="B18" s="151"/>
      <c r="C18" s="143" t="s">
        <v>18</v>
      </c>
      <c r="D18" s="140" t="str">
        <f t="shared" si="0"/>
        <v>Islândia</v>
      </c>
      <c r="E18" s="140">
        <f t="shared" si="1"/>
        <v>12</v>
      </c>
      <c r="F18" s="140">
        <f t="shared" si="2"/>
        <v>2</v>
      </c>
      <c r="G18" s="140">
        <f t="shared" si="3"/>
        <v>4</v>
      </c>
      <c r="H18" s="140">
        <f t="shared" si="4"/>
        <v>6</v>
      </c>
      <c r="I18" s="140">
        <f t="shared" si="5"/>
        <v>10</v>
      </c>
      <c r="J18" s="140">
        <f t="shared" si="6"/>
        <v>21</v>
      </c>
      <c r="K18" s="140">
        <f t="shared" si="7"/>
        <v>-11</v>
      </c>
      <c r="L18" s="143">
        <f t="shared" si="8"/>
        <v>10</v>
      </c>
      <c r="M18" s="144">
        <f t="shared" si="9"/>
        <v>0.27777777777777779</v>
      </c>
      <c r="N18" s="135">
        <f t="shared" si="10"/>
        <v>36</v>
      </c>
      <c r="O18" s="2">
        <v>9</v>
      </c>
      <c r="P18" s="150" t="s">
        <v>92</v>
      </c>
      <c r="Q18" s="1">
        <f>IF(Jogos!C25&lt;&gt;"",1,0)+IF(Jogos!L25&lt;&gt;"",1,0)+IF(Jogos!E54&lt;&gt;"",1,0)+IF(Jogos!J54&lt;&gt;"",1,0)+IF(Jogos!C83&lt;&gt;"",1,0)+IF(Jogos!L83&lt;&gt;"",1,0)+IF(Jogos!E112&lt;&gt;"",1,0)+IF(Jogos!J112&lt;&gt;"",1,0)+IF(Jogos!C141&lt;&gt;"",1,0)+IF(Jogos!L141&lt;&gt;"",1,0)+IF(Jogos!E170&lt;&gt;"",1,0)+IF(Jogos!J170&lt;&gt;"",1,0)</f>
        <v>12</v>
      </c>
      <c r="R18" s="1">
        <f>IF(Jogos!C25&gt;Jogos!E25,1,0)+IF(Jogos!L25&gt;Jogos!J25,1,0)+IF(Jogos!E54&gt;Jogos!C54,1,0)+IF(Jogos!J54&gt;Jogos!L54,1,0)+IF(Jogos!C83&gt;Jogos!E83,1,0)+IF(Jogos!L83&gt;Jogos!J83,1,0)+IF(Jogos!E112&gt;Jogos!C112,1,0)+IF(Jogos!J112&gt;Jogos!L112,1,0)+IF(Jogos!C141&gt;Jogos!E141,1,0)+IF(Jogos!L141&gt;Jogos!J141,1,0)+IF(Jogos!E170&gt;Jogos!C170,1,0)+IF(Jogos!J170&gt;Jogos!L170,1,0)</f>
        <v>3</v>
      </c>
      <c r="S18" s="1">
        <f t="shared" si="15"/>
        <v>2</v>
      </c>
      <c r="T18" s="1">
        <f>IF(Jogos!C25&lt;Jogos!E25,1,0)+IF(Jogos!L25&lt;Jogos!J25,1,0)+IF(Jogos!E54&lt;Jogos!C54,1,0)+IF(Jogos!J54&lt;Jogos!L54,1,0)+IF(Jogos!C83&lt;Jogos!E83,1,0)+IF(Jogos!L83&lt;Jogos!J83,1,0)+IF(Jogos!E112&lt;Jogos!C112,1,0)+IF(Jogos!J112&lt;Jogos!L112,1,0)+IF(Jogos!C141&lt;Jogos!E141,1,0)+IF(Jogos!L141&lt;Jogos!J141,1,0)+IF(Jogos!E170&lt;Jogos!C170,1,0)+IF(Jogos!J170&lt;Jogos!L170,1,0)</f>
        <v>7</v>
      </c>
      <c r="U18" s="3">
        <f>Jogos!C25+Jogos!L25+Jogos!E54+Jogos!J54+Jogos!C83+Jogos!L83+Jogos!E112+Jogos!J112+Jogos!C141+Jogos!L141+Jogos!E170+Jogos!J170</f>
        <v>5</v>
      </c>
      <c r="V18" s="1">
        <f>Jogos!E25+Jogos!J25+Jogos!C54+Jogos!L54+Jogos!E83+Jogos!J83+Jogos!C112+Jogos!L112+Jogos!E141+Jogos!J141+Jogos!C170+Jogos!L170</f>
        <v>18</v>
      </c>
      <c r="W18" s="1">
        <f t="shared" si="16"/>
        <v>-13</v>
      </c>
      <c r="X18" s="1">
        <f t="shared" si="17"/>
        <v>11</v>
      </c>
      <c r="Y18" s="2">
        <v>9</v>
      </c>
      <c r="AA18" s="38">
        <f t="shared" si="14"/>
        <v>110337051204</v>
      </c>
      <c r="AD18" s="69">
        <v>9</v>
      </c>
      <c r="AE18" s="69">
        <f>LARGE(AA10:AA21,AD18)</f>
        <v>100239101212</v>
      </c>
      <c r="AG18" s="69">
        <v>9</v>
      </c>
      <c r="AH18" s="69">
        <f>MATCH(AE18,AA10:AA21,0)</f>
        <v>1</v>
      </c>
    </row>
    <row r="19" spans="2:34" ht="20.100000000000001" customHeight="1" x14ac:dyDescent="0.25">
      <c r="B19" s="151"/>
      <c r="C19" s="143" t="s">
        <v>40</v>
      </c>
      <c r="D19" s="11" t="str">
        <f t="shared" si="0"/>
        <v>Hungria</v>
      </c>
      <c r="E19" s="11">
        <f t="shared" si="1"/>
        <v>12</v>
      </c>
      <c r="F19" s="11">
        <f t="shared" si="2"/>
        <v>2</v>
      </c>
      <c r="G19" s="11">
        <f t="shared" si="3"/>
        <v>3</v>
      </c>
      <c r="H19" s="11">
        <f t="shared" si="4"/>
        <v>7</v>
      </c>
      <c r="I19" s="11">
        <f t="shared" si="5"/>
        <v>7</v>
      </c>
      <c r="J19" s="11">
        <f t="shared" si="6"/>
        <v>17</v>
      </c>
      <c r="K19" s="11">
        <f t="shared" si="7"/>
        <v>-10</v>
      </c>
      <c r="L19" s="143">
        <f t="shared" si="8"/>
        <v>9</v>
      </c>
      <c r="M19" s="145">
        <f t="shared" si="9"/>
        <v>0.25</v>
      </c>
      <c r="N19" s="135">
        <f t="shared" si="10"/>
        <v>36</v>
      </c>
      <c r="O19" s="2">
        <v>10</v>
      </c>
      <c r="P19" s="150" t="s">
        <v>93</v>
      </c>
      <c r="Q19" s="1">
        <f>IF(Jogos!C27&lt;&gt;"",1,0)+IF(Jogos!L27&lt;&gt;"",1,0)+IF(Jogos!E56&lt;&gt;"",1,0)+IF(Jogos!J56&lt;&gt;"",1,0)+IF(Jogos!C85&lt;&gt;"",1,0)+IF(Jogos!L85&lt;&gt;"",1,0)+IF(Jogos!E114&lt;&gt;"",1,0)+IF(Jogos!J114&lt;&gt;"",1,0)+IF(Jogos!C143&lt;&gt;"",1,0)+IF(Jogos!L143&lt;&gt;"",1,0)+IF(Jogos!E172&lt;&gt;"",1,0)+IF(Jogos!J172&lt;&gt;"",1,0)</f>
        <v>12</v>
      </c>
      <c r="R19" s="1">
        <f>IF(Jogos!C27&gt;Jogos!E27,1,0)+IF(Jogos!L27&gt;Jogos!J27,1,0)+IF(Jogos!E56&gt;Jogos!C56,1,0)+IF(Jogos!J56&gt;Jogos!L56,1,0)+IF(Jogos!C85&gt;Jogos!E85,1,0)+IF(Jogos!L85&gt;Jogos!J85,1,0)+IF(Jogos!E114&gt;Jogos!C114,1,0)+IF(Jogos!J114&gt;Jogos!L114,1,0)+IF(Jogos!C143&gt;Jogos!E143,1,0)+IF(Jogos!L143&gt;Jogos!J143,1,0)+IF(Jogos!E172&gt;Jogos!C172,1,0)+IF(Jogos!J172&gt;Jogos!L172,1,0)</f>
        <v>5</v>
      </c>
      <c r="S19" s="1">
        <f t="shared" si="15"/>
        <v>3</v>
      </c>
      <c r="T19" s="1">
        <f>IF(Jogos!C27&lt;Jogos!E27,1,0)+IF(Jogos!L27&lt;Jogos!J27,1,0)+IF(Jogos!E56&lt;Jogos!C56,1,0)+IF(Jogos!J56&lt;Jogos!L56,1,0)+IF(Jogos!C85&lt;Jogos!E85,1,0)+IF(Jogos!L85&lt;Jogos!J85,1,0)+IF(Jogos!E114&lt;Jogos!C114,1,0)+IF(Jogos!J114&lt;Jogos!L114,1,0)+IF(Jogos!C143&lt;Jogos!E143,1,0)+IF(Jogos!L143&lt;Jogos!J143,1,0)+IF(Jogos!E172&lt;Jogos!C172,1,0)+IF(Jogos!J172&lt;Jogos!L172,1,0)</f>
        <v>4</v>
      </c>
      <c r="U19" s="3">
        <f>Jogos!C27+Jogos!L27+Jogos!E56+Jogos!J56+Jogos!C85+Jogos!L85+Jogos!E114+Jogos!J114+Jogos!C143+Jogos!L143+Jogos!E172+Jogos!J172</f>
        <v>8</v>
      </c>
      <c r="V19" s="1">
        <f>Jogos!E27+Jogos!J27+Jogos!C56+Jogos!L56+Jogos!E85+Jogos!J85+Jogos!C114+Jogos!L114+Jogos!E143+Jogos!J143+Jogos!C172+Jogos!L172</f>
        <v>9</v>
      </c>
      <c r="W19" s="1">
        <f t="shared" si="16"/>
        <v>-1</v>
      </c>
      <c r="X19" s="1">
        <f t="shared" si="17"/>
        <v>18</v>
      </c>
      <c r="Y19" s="2">
        <v>10</v>
      </c>
      <c r="AA19" s="38">
        <f t="shared" ref="AA19:AA21" si="18">(10^10)*X19+(10^8)*R19+(10^6)*(50+W19)+(10^4)*U19+(10^2)*Q19+(13-O19)</f>
        <v>180549081203</v>
      </c>
      <c r="AD19" s="69">
        <v>10</v>
      </c>
      <c r="AE19" s="69">
        <f>LARGE(AA10:AA21,AD19)</f>
        <v>90240071202</v>
      </c>
      <c r="AG19" s="69">
        <v>10</v>
      </c>
      <c r="AH19" s="69">
        <f>MATCH(AE19,AA10:AA21,0)</f>
        <v>11</v>
      </c>
    </row>
    <row r="20" spans="2:34" ht="20.100000000000001" customHeight="1" x14ac:dyDescent="0.25">
      <c r="B20" s="151"/>
      <c r="C20" s="143" t="s">
        <v>41</v>
      </c>
      <c r="D20" s="140" t="str">
        <f t="shared" si="0"/>
        <v>Holanda</v>
      </c>
      <c r="E20" s="140">
        <f t="shared" si="1"/>
        <v>12</v>
      </c>
      <c r="F20" s="140">
        <f t="shared" si="2"/>
        <v>0</v>
      </c>
      <c r="G20" s="140">
        <f t="shared" si="3"/>
        <v>1</v>
      </c>
      <c r="H20" s="140">
        <f t="shared" si="4"/>
        <v>11</v>
      </c>
      <c r="I20" s="140">
        <f t="shared" si="5"/>
        <v>4</v>
      </c>
      <c r="J20" s="140">
        <f t="shared" si="6"/>
        <v>25</v>
      </c>
      <c r="K20" s="140">
        <f t="shared" si="7"/>
        <v>-21</v>
      </c>
      <c r="L20" s="143">
        <f t="shared" si="8"/>
        <v>1</v>
      </c>
      <c r="M20" s="144">
        <f t="shared" si="9"/>
        <v>2.7777777777777776E-2</v>
      </c>
      <c r="N20" s="135">
        <f t="shared" si="10"/>
        <v>36</v>
      </c>
      <c r="O20" s="2">
        <v>11</v>
      </c>
      <c r="P20" s="152" t="s">
        <v>94</v>
      </c>
      <c r="Q20" s="76">
        <f>IF(Jogos!C29&lt;&gt;"",1,0)+IF(Jogos!L29&lt;&gt;"",1,0)+IF(Jogos!E58&lt;&gt;"",1,0)+IF(Jogos!J58&lt;&gt;"",1,0)+IF(Jogos!C87&lt;&gt;"",1,0)+IF(Jogos!L87&lt;&gt;"",1,0)+IF(Jogos!E116&lt;&gt;"",1,0)+IF(Jogos!J116&lt;&gt;"",1,0)+IF(Jogos!C145&lt;&gt;"",1,0)+IF(Jogos!L145&lt;&gt;"",1,0)+IF(Jogos!E174&lt;&gt;"",1,0)+IF(Jogos!J174&lt;&gt;"",1,0)</f>
        <v>12</v>
      </c>
      <c r="R20" s="1">
        <f>IF(Jogos!C29&gt;Jogos!E29,1,0)+IF(Jogos!L29&gt;Jogos!J29,1,0)+IF(Jogos!E58&gt;Jogos!C58,1,0)+IF(Jogos!J58&gt;Jogos!L58,1,0)+IF(Jogos!C87&gt;Jogos!E87,1,0)+IF(Jogos!L87&gt;Jogos!J87,1,0)+IF(Jogos!E116&gt;Jogos!C116,1,0)+IF(Jogos!J116&gt;Jogos!L116,1,0)+IF(Jogos!C145&gt;Jogos!E145,1,0)+IF(Jogos!L145&gt;Jogos!J145,1,0)+IF(Jogos!E174&gt;Jogos!C174,1,0)+IF(Jogos!J174&gt;Jogos!L174,1,0)</f>
        <v>2</v>
      </c>
      <c r="S20" s="1">
        <f t="shared" si="15"/>
        <v>3</v>
      </c>
      <c r="T20" s="1">
        <f>IF(Jogos!C29&lt;Jogos!E29,1,0)+IF(Jogos!L29&lt;Jogos!J29,1,0)+IF(Jogos!E58&lt;Jogos!C58,1,0)+IF(Jogos!J58&lt;Jogos!L58,1,0)+IF(Jogos!C87&lt;Jogos!E87,1,0)+IF(Jogos!L87&lt;Jogos!J87,1,0)+IF(Jogos!E116&lt;Jogos!C116,1,0)+IF(Jogos!J116&lt;Jogos!L116,1,0)+IF(Jogos!C145&lt;Jogos!E145,1,0)+IF(Jogos!L145&lt;Jogos!J145,1,0)+IF(Jogos!E174&lt;Jogos!C174,1,0)+IF(Jogos!J174&lt;Jogos!L174,1,0)</f>
        <v>7</v>
      </c>
      <c r="U20" s="3">
        <f>Jogos!C29+Jogos!L29+Jogos!E58+Jogos!J58+Jogos!C87+Jogos!L87+Jogos!E116+Jogos!J116+Jogos!C145+Jogos!L145+Jogos!E174+Jogos!J174</f>
        <v>7</v>
      </c>
      <c r="V20" s="1">
        <f>Jogos!E29+Jogos!J29+Jogos!C58+Jogos!L58+Jogos!E87+Jogos!J87+Jogos!C116+Jogos!L116+Jogos!E145+Jogos!J145+Jogos!C174+Jogos!L174</f>
        <v>17</v>
      </c>
      <c r="W20" s="76">
        <f t="shared" ref="W20" si="19">U20-V20</f>
        <v>-10</v>
      </c>
      <c r="X20" s="76">
        <f t="shared" ref="X20" si="20">R20*3+S20</f>
        <v>9</v>
      </c>
      <c r="Y20" s="78">
        <v>11</v>
      </c>
      <c r="AA20" s="38">
        <f t="shared" si="18"/>
        <v>90240071202</v>
      </c>
      <c r="AD20" s="69">
        <v>11</v>
      </c>
      <c r="AE20" s="69">
        <f>LARGE(AA10:AA21,AD20)</f>
        <v>10029041206</v>
      </c>
      <c r="AG20" s="69">
        <v>11</v>
      </c>
      <c r="AH20" s="69">
        <f>MATCH(AE20,AA10:AA21,0)</f>
        <v>7</v>
      </c>
    </row>
    <row r="21" spans="2:34" ht="20.100000000000001" customHeight="1" x14ac:dyDescent="0.25">
      <c r="B21" s="151"/>
      <c r="C21" s="143" t="s">
        <v>42</v>
      </c>
      <c r="D21" s="11" t="str">
        <f t="shared" si="0"/>
        <v>Itália</v>
      </c>
      <c r="E21" s="11">
        <f t="shared" si="1"/>
        <v>12</v>
      </c>
      <c r="F21" s="11">
        <f t="shared" si="2"/>
        <v>0</v>
      </c>
      <c r="G21" s="11">
        <f t="shared" si="3"/>
        <v>1</v>
      </c>
      <c r="H21" s="11">
        <f t="shared" si="4"/>
        <v>11</v>
      </c>
      <c r="I21" s="11">
        <f t="shared" si="5"/>
        <v>7</v>
      </c>
      <c r="J21" s="11">
        <f t="shared" si="6"/>
        <v>31</v>
      </c>
      <c r="K21" s="11">
        <f t="shared" si="7"/>
        <v>-24</v>
      </c>
      <c r="L21" s="143">
        <f t="shared" si="8"/>
        <v>1</v>
      </c>
      <c r="M21" s="145">
        <f t="shared" si="9"/>
        <v>2.7777777777777776E-2</v>
      </c>
      <c r="N21" s="135">
        <f t="shared" si="10"/>
        <v>36</v>
      </c>
      <c r="O21" s="2">
        <v>12</v>
      </c>
      <c r="P21" s="152" t="s">
        <v>95</v>
      </c>
      <c r="Q21" s="76">
        <f>IF(Jogos!C31&lt;&gt;"",1,0)+IF(Jogos!L31&lt;&gt;"",1,0)+IF(Jogos!E60&lt;&gt;"",1,0)+IF(Jogos!J60&lt;&gt;"",1,0)+IF(Jogos!C89&lt;&gt;"",1,0)+IF(Jogos!L89&lt;&gt;"",1,0)+IF(Jogos!E118&lt;&gt;"",1,0)+IF(Jogos!J118&lt;&gt;"",1,0)+IF(Jogos!C147&lt;&gt;"",1,0)+IF(Jogos!L147&lt;&gt;"",1,0)+IF(Jogos!E176&lt;&gt;"",1,0)+IF(Jogos!J176&lt;&gt;"",1,0)</f>
        <v>12</v>
      </c>
      <c r="R21" s="1">
        <f>IF(Jogos!C31&gt;Jogos!E31,1,0)+IF(Jogos!L31&gt;Jogos!J31,1,0)+IF(Jogos!E60&gt;Jogos!C60,1,0)+IF(Jogos!J60&gt;Jogos!L60,1,0)+IF(Jogos!C89&gt;Jogos!E89,1,0)+IF(Jogos!L89&gt;Jogos!J89,1,0)+IF(Jogos!E118&gt;Jogos!C118,1,0)+IF(Jogos!J118&gt;Jogos!L118,1,0)+IF(Jogos!C147&gt;Jogos!E147,1,0)+IF(Jogos!L147&gt;Jogos!J147,1,0)+IF(Jogos!E176&gt;Jogos!C176,1,0)+IF(Jogos!J176&gt;Jogos!L176,1,0)</f>
        <v>3</v>
      </c>
      <c r="S21" s="1">
        <f t="shared" si="15"/>
        <v>4</v>
      </c>
      <c r="T21" s="77">
        <f>IF(Jogos!C31&lt;Jogos!E31,1,0)+IF(Jogos!L31&lt;Jogos!J31,1,0)+IF(Jogos!E60&lt;Jogos!C60,1,0)+IF(Jogos!J60&lt;Jogos!L60,1,0)+IF(Jogos!C89&lt;Jogos!E89,1,0)+IF(Jogos!L89&lt;Jogos!J89,1,0)+IF(Jogos!E118&lt;Jogos!C118,1,0)+IF(Jogos!J118&lt;Jogos!L118,1,0)+IF(Jogos!C147&lt;Jogos!E147,1,0)+IF(Jogos!L147&lt;Jogos!J147,1,0)+IF(Jogos!E176&lt;Jogos!C176,1,0)+IF(Jogos!J176&lt;Jogos!L176,1,0)</f>
        <v>5</v>
      </c>
      <c r="U21" s="77">
        <f>Jogos!C31+Jogos!L31+Jogos!E60+Jogos!J60+Jogos!C89+Jogos!L89+Jogos!E118+Jogos!J118+Jogos!C147+Jogos!L147+Jogos!E176+Jogos!J176</f>
        <v>10</v>
      </c>
      <c r="V21" s="76">
        <f>Jogos!E31+Jogos!J31+Jogos!C60+Jogos!L60+Jogos!E89+Jogos!J89+Jogos!C118+Jogos!L118+Jogos!E147+Jogos!J147+Jogos!C176+Jogos!L176</f>
        <v>12</v>
      </c>
      <c r="W21" s="76">
        <f t="shared" ref="W21" si="21">U21-V21</f>
        <v>-2</v>
      </c>
      <c r="X21" s="76">
        <f t="shared" ref="X21" si="22">R21*3+S21</f>
        <v>13</v>
      </c>
      <c r="Y21" s="78">
        <v>12</v>
      </c>
      <c r="AA21" s="38">
        <f t="shared" si="18"/>
        <v>130348101201</v>
      </c>
      <c r="AD21" s="69">
        <v>12</v>
      </c>
      <c r="AE21" s="69">
        <f>LARGE(AA10:AA21,AD21)</f>
        <v>10026071211</v>
      </c>
      <c r="AG21" s="69">
        <v>12</v>
      </c>
      <c r="AH21" s="69">
        <f>MATCH(AE21,AA10:AA21,0)</f>
        <v>2</v>
      </c>
    </row>
    <row r="22" spans="2:34" ht="18" customHeight="1" x14ac:dyDescent="0.25">
      <c r="Q22" s="1"/>
      <c r="R22" s="1"/>
      <c r="S22" s="1"/>
      <c r="T22" s="3"/>
      <c r="U22" s="3"/>
      <c r="V22" s="1"/>
    </row>
    <row r="23" spans="2:34" ht="18" customHeight="1" x14ac:dyDescent="0.25"/>
    <row r="24" spans="2:34" ht="18" customHeight="1" x14ac:dyDescent="0.25">
      <c r="C24" s="206" t="s">
        <v>33</v>
      </c>
      <c r="D24" s="207"/>
      <c r="E24" s="208"/>
      <c r="F24" s="208"/>
      <c r="G24" s="208"/>
      <c r="H24" s="208"/>
      <c r="I24" s="208"/>
      <c r="J24" s="208"/>
      <c r="K24" s="208"/>
      <c r="L24" s="208"/>
      <c r="M24" s="209"/>
      <c r="N24" s="153"/>
    </row>
    <row r="25" spans="2:34" ht="18" customHeight="1" x14ac:dyDescent="0.25">
      <c r="C25" s="140" t="s">
        <v>0</v>
      </c>
      <c r="D25" s="140" t="s">
        <v>1</v>
      </c>
      <c r="E25" s="140" t="s">
        <v>2</v>
      </c>
      <c r="F25" s="140" t="s">
        <v>3</v>
      </c>
      <c r="G25" s="140" t="s">
        <v>4</v>
      </c>
      <c r="H25" s="140" t="s">
        <v>5</v>
      </c>
      <c r="I25" s="140" t="s">
        <v>6</v>
      </c>
      <c r="J25" s="140" t="s">
        <v>7</v>
      </c>
      <c r="K25" s="140" t="s">
        <v>8</v>
      </c>
      <c r="L25" s="141" t="s">
        <v>9</v>
      </c>
      <c r="M25" s="146" t="s">
        <v>83</v>
      </c>
      <c r="N25" s="137"/>
      <c r="O25" s="2"/>
      <c r="P25" s="1" t="s">
        <v>1</v>
      </c>
      <c r="Q25" s="1" t="s">
        <v>2</v>
      </c>
      <c r="R25" s="1" t="s">
        <v>3</v>
      </c>
      <c r="S25" s="1" t="s">
        <v>4</v>
      </c>
      <c r="T25" s="1" t="s">
        <v>5</v>
      </c>
      <c r="U25" s="1" t="s">
        <v>6</v>
      </c>
      <c r="V25" s="1" t="s">
        <v>7</v>
      </c>
      <c r="W25" s="1" t="s">
        <v>8</v>
      </c>
      <c r="X25" s="1" t="s">
        <v>9</v>
      </c>
      <c r="Y25" s="2" t="s">
        <v>19</v>
      </c>
    </row>
    <row r="26" spans="2:34" ht="18" customHeight="1" x14ac:dyDescent="0.25">
      <c r="C26" s="19"/>
      <c r="D26" s="136"/>
      <c r="E26" s="136"/>
      <c r="F26" s="136"/>
      <c r="G26" s="136"/>
      <c r="H26" s="136"/>
      <c r="I26" s="136"/>
      <c r="J26" s="136"/>
      <c r="K26" s="136"/>
      <c r="L26" s="136"/>
      <c r="M26" s="7"/>
      <c r="N26" s="138"/>
      <c r="O26" s="2"/>
      <c r="P26" s="1"/>
      <c r="Q26" s="1"/>
      <c r="R26" s="1"/>
      <c r="S26" s="1"/>
      <c r="T26" s="1"/>
      <c r="U26" s="1"/>
      <c r="V26" s="1"/>
      <c r="W26" s="1"/>
      <c r="X26" s="1"/>
      <c r="Y26" s="2"/>
    </row>
    <row r="27" spans="2:34" ht="20.100000000000001" customHeight="1" x14ac:dyDescent="0.25">
      <c r="B27" s="151"/>
      <c r="C27" s="142" t="s">
        <v>10</v>
      </c>
      <c r="D27" s="140" t="str">
        <f>VLOOKUP(AH27,$O$27:$Y$38,2)</f>
        <v>Irlanda</v>
      </c>
      <c r="E27" s="140">
        <f>VLOOKUP(AH27,$O$27:$Y$38,3)</f>
        <v>12</v>
      </c>
      <c r="F27" s="140">
        <f>VLOOKUP(AH27,$O$27:$Y$38,4)</f>
        <v>10</v>
      </c>
      <c r="G27" s="140">
        <f>VLOOKUP(AH27,$O$27:$Y$38,5)</f>
        <v>1</v>
      </c>
      <c r="H27" s="140">
        <f>VLOOKUP(AH27,$O$27:$Y$38,6)</f>
        <v>1</v>
      </c>
      <c r="I27" s="140">
        <f>VLOOKUP(AH27,$O$27:$Y$38,7)</f>
        <v>34</v>
      </c>
      <c r="J27" s="140">
        <f>VLOOKUP(AH27,$O$27:$Y$38,8)</f>
        <v>8</v>
      </c>
      <c r="K27" s="140">
        <f>VLOOKUP(AH27,$O$27:$Y$38,9)</f>
        <v>26</v>
      </c>
      <c r="L27" s="142">
        <f>VLOOKUP(AH27,$O$27:$Y$38,10)</f>
        <v>31</v>
      </c>
      <c r="M27" s="144">
        <f t="shared" ref="M27:M38" si="23">IF(E27&gt;0,((L27*100)/N27)/100,0)</f>
        <v>0.86111111111111116</v>
      </c>
      <c r="N27" s="139">
        <f>E27*3</f>
        <v>36</v>
      </c>
      <c r="O27" s="2">
        <v>1</v>
      </c>
      <c r="P27" s="1" t="s">
        <v>96</v>
      </c>
      <c r="Q27" s="1">
        <f>IF(Jogos!E9&lt;&gt;"",1,0)+IF(Jogos!J21&lt;&gt;"",1,0)+IF(Jogos!C40&lt;&gt;"",1,0)+IF(Jogos!L52&lt;&gt;"",1,0)+IF(Jogos!E71&lt;&gt;"",1,0)+IF(Jogos!J83&lt;&gt;"",1,0)+IF(Jogos!C102&lt;&gt;"",1,0)+IF(Jogos!L114&lt;&gt;"",1,0)+IF(Jogos!E133&lt;&gt;"",1,0)+IF(Jogos!J145&lt;&gt;"",1,0)+IF(Jogos!C164&lt;&gt;"",1,0)+IF(Jogos!L176&lt;&gt;"",1,0)</f>
        <v>12</v>
      </c>
      <c r="R27" s="1">
        <f>IF(Jogos!E9&gt;Jogos!C9,1,0)+IF(Jogos!J21&gt;Jogos!L21,1,0)+IF(Jogos!C40&gt;Jogos!E40,1,0)+IF(Jogos!L52&gt;Jogos!J52,1,0)+IF(Jogos!E71&gt;Jogos!C71,1,0)+IF(Jogos!J83&gt;Jogos!L83,1,0)+IF(Jogos!C102&gt;Jogos!E102,1,0)+IF(Jogos!L114&gt;Jogos!J114,1,0)+IF(Jogos!E133&gt;Jogos!C133,1,0)+IF(Jogos!J145&gt;Jogos!L145,1,0)+IF(Jogos!C164&gt;Jogos!E164,1,0)+IF(Jogos!L176&gt;Jogos!J176,1,0)</f>
        <v>10</v>
      </c>
      <c r="S27" s="1">
        <f t="shared" ref="S27:S35" si="24">Q27-R27-T27</f>
        <v>1</v>
      </c>
      <c r="T27" s="1">
        <f>IF(Jogos!E9&lt;Jogos!C9,1,0)+IF(Jogos!J21&lt;Jogos!L21,1,0)+IF(Jogos!C40&lt;Jogos!E40,1,0)+IF(Jogos!L52&lt;Jogos!J52,1,0)+IF(Jogos!E71&lt;Jogos!C71,1,0)+IF(Jogos!J83&lt;Jogos!L83,1,0)+IF(Jogos!C102&lt;Jogos!E102,1,0)+IF(Jogos!L114&lt;Jogos!J114,1,0)+IF(Jogos!E133&lt;Jogos!C133,1,0)+IF(Jogos!J145&lt;Jogos!L145,1,0)+IF(Jogos!C164&lt;Jogos!E164,1,0)+IF(Jogos!L176&lt;Jogos!J176,1,0)</f>
        <v>1</v>
      </c>
      <c r="U27" s="3">
        <f>Jogos!E9+Jogos!J21+Jogos!C40+Jogos!L52+Jogos!E71+Jogos!J83+Jogos!C102+Jogos!L114+Jogos!E133+Jogos!J145+Jogos!C164+Jogos!L176</f>
        <v>34</v>
      </c>
      <c r="V27" s="1">
        <f>Jogos!C9+Jogos!L21+Jogos!E40+Jogos!J52+Jogos!C71+Jogos!L83+Jogos!E102+Jogos!J114+Jogos!C133+Jogos!L145+Jogos!E164+Jogos!J176</f>
        <v>8</v>
      </c>
      <c r="W27" s="1">
        <f t="shared" ref="W27:W35" si="25">U27-V27</f>
        <v>26</v>
      </c>
      <c r="X27" s="1">
        <f t="shared" ref="X27:X35" si="26">R27*3+S27</f>
        <v>31</v>
      </c>
      <c r="Y27" s="2">
        <v>13</v>
      </c>
      <c r="AA27" s="38">
        <f>(10^10)*X27+(10^8)*R27+(10^6)*(50+W27)+(10^4)*U27+(10^2)*Q27+(13-O27)</f>
        <v>311076341212</v>
      </c>
      <c r="AD27" s="69">
        <v>1</v>
      </c>
      <c r="AE27" s="69">
        <f>LARGE(AA27:AA38,AD27)</f>
        <v>311076341212</v>
      </c>
      <c r="AG27" s="69">
        <v>1</v>
      </c>
      <c r="AH27" s="69">
        <f>MATCH(AE27,AA27:AA38,0)</f>
        <v>1</v>
      </c>
    </row>
    <row r="28" spans="2:34" ht="20.100000000000001" customHeight="1" x14ac:dyDescent="0.25">
      <c r="B28" s="151"/>
      <c r="C28" s="142" t="s">
        <v>11</v>
      </c>
      <c r="D28" s="11" t="str">
        <f t="shared" ref="D28:D38" si="27">VLOOKUP(AH28,$O$27:$Y$38,2)</f>
        <v>Escócia</v>
      </c>
      <c r="E28" s="11">
        <f t="shared" ref="E28:E38" si="28">VLOOKUP(AH28,$O$27:$Y$38,3)</f>
        <v>12</v>
      </c>
      <c r="F28" s="11">
        <f t="shared" ref="F28:F38" si="29">VLOOKUP(AH28,$O$27:$Y$38,4)</f>
        <v>8</v>
      </c>
      <c r="G28" s="11">
        <f t="shared" ref="G28:G38" si="30">VLOOKUP(AH28,$O$27:$Y$38,5)</f>
        <v>2</v>
      </c>
      <c r="H28" s="11">
        <f t="shared" ref="H28:H38" si="31">VLOOKUP(AH28,$O$27:$Y$38,6)</f>
        <v>2</v>
      </c>
      <c r="I28" s="11">
        <f t="shared" ref="I28:I38" si="32">VLOOKUP(AH28,$O$27:$Y$38,7)</f>
        <v>14</v>
      </c>
      <c r="J28" s="11">
        <f t="shared" ref="J28:J38" si="33">VLOOKUP(AH28,$O$27:$Y$38,8)</f>
        <v>6</v>
      </c>
      <c r="K28" s="11">
        <f t="shared" ref="K28:K38" si="34">VLOOKUP(AH28,$O$27:$Y$38,9)</f>
        <v>8</v>
      </c>
      <c r="L28" s="142">
        <f t="shared" ref="L28:L38" si="35">VLOOKUP(AH28,$O$27:$Y$38,10)</f>
        <v>26</v>
      </c>
      <c r="M28" s="145">
        <f t="shared" si="23"/>
        <v>0.72222222222222232</v>
      </c>
      <c r="N28" s="139">
        <f t="shared" ref="N28:N38" si="36">E28*3</f>
        <v>36</v>
      </c>
      <c r="O28" s="2">
        <v>2</v>
      </c>
      <c r="P28" s="1" t="s">
        <v>97</v>
      </c>
      <c r="Q28" s="1">
        <f>IF(Jogos!E11&lt;&gt;"",1,0)+IF(Jogos!J23&lt;&gt;"",1,0)+IF(Jogos!C42&lt;&gt;"",1,0)+IF(Jogos!L54&lt;&gt;"",1,0)+IF(Jogos!E73&lt;&gt;"",1,0)+IF(Jogos!J85&lt;&gt;"",1,0)+IF(Jogos!C104&lt;&gt;"",1,0)+IF(Jogos!L116&lt;&gt;"",1,0)+IF(Jogos!E135&lt;&gt;"",1,0)+IF(Jogos!J147&lt;&gt;"",1,0)+IF(Jogos!C166&lt;&gt;"",1,0)+IF(Jogos!L154&lt;&gt;"",1,0)</f>
        <v>12</v>
      </c>
      <c r="R28" s="1">
        <f>IF(Jogos!E11&gt;Jogos!C11,1,0)+IF(Jogos!J23&gt;Jogos!L23,1,0)+IF(Jogos!C42&gt;Jogos!E42,1,0)+IF(Jogos!L54&gt;Jogos!J54,1,0)+IF(Jogos!E73&gt;Jogos!C73,1,0)+IF(Jogos!J85&gt;Jogos!L85,1,0)+IF(Jogos!C104&gt;Jogos!E104,1,0)+IF(Jogos!L116&gt;Jogos!J116,1,0)+IF(Jogos!E135&gt;Jogos!C135,1,0)+IF(Jogos!J147&gt;Jogos!L147,1,0)+IF(Jogos!C166&gt;Jogos!E166,1,0)+IF(Jogos!L154&gt;Jogos!J154,1,0)</f>
        <v>8</v>
      </c>
      <c r="S28" s="1">
        <f t="shared" si="24"/>
        <v>2</v>
      </c>
      <c r="T28" s="3">
        <f>IF(Jogos!E11&lt;Jogos!C11,1,0)+IF(Jogos!J23&lt;Jogos!L23,1,0)+IF(Jogos!C42&lt;Jogos!E42,1,0)+IF(Jogos!L54&lt;Jogos!J54,1,0)+IF(Jogos!E73&lt;Jogos!C73,1,0)+IF(Jogos!J85&lt;Jogos!L85,1,0)+IF(Jogos!C104&lt;Jogos!E104,1,0)+IF(Jogos!L116&lt;Jogos!J116,1,0)+IF(Jogos!E135&lt;Jogos!C135,1,0)+IF(Jogos!J147&lt;Jogos!L147,1,0)+IF(Jogos!C166&lt;Jogos!E166,1,0)+IF(Jogos!L154&lt;Jogos!J154,1,0)</f>
        <v>2</v>
      </c>
      <c r="U28" s="3">
        <f>Jogos!E11+Jogos!J23+Jogos!C42+Jogos!L54+Jogos!E73+Jogos!J85+Jogos!C104+Jogos!L116+Jogos!E135+Jogos!J147+Jogos!C166+Jogos!L154</f>
        <v>14</v>
      </c>
      <c r="V28" s="1">
        <f>Jogos!C11+Jogos!L23+Jogos!E42+Jogos!J54+Jogos!C73+Jogos!L85+Jogos!E104+Jogos!J116+Jogos!C135+Jogos!L147+Jogos!E166+Jogos!J154</f>
        <v>6</v>
      </c>
      <c r="W28" s="1">
        <f t="shared" si="25"/>
        <v>8</v>
      </c>
      <c r="X28" s="1">
        <f t="shared" si="26"/>
        <v>26</v>
      </c>
      <c r="Y28" s="2">
        <v>14</v>
      </c>
      <c r="AA28" s="38">
        <f t="shared" ref="AA28:AA35" si="37">(10^10)*X28+(10^8)*R28+(10^6)*(50+W28)+(10^4)*U28+(10^2)*Q28+(13-O28)</f>
        <v>260858141211</v>
      </c>
      <c r="AD28" s="69">
        <v>2</v>
      </c>
      <c r="AE28" s="69">
        <f>LARGE(AA27:AA38,AD28)</f>
        <v>260858141211</v>
      </c>
      <c r="AG28" s="69">
        <v>2</v>
      </c>
      <c r="AH28" s="69">
        <f>MATCH(AE28,AA27:AA38,0)</f>
        <v>2</v>
      </c>
    </row>
    <row r="29" spans="2:34" ht="20.100000000000001" customHeight="1" x14ac:dyDescent="0.25">
      <c r="B29" s="151"/>
      <c r="C29" s="142" t="s">
        <v>12</v>
      </c>
      <c r="D29" s="140" t="str">
        <f t="shared" si="27"/>
        <v>Noruega</v>
      </c>
      <c r="E29" s="140">
        <f t="shared" si="28"/>
        <v>12</v>
      </c>
      <c r="F29" s="140">
        <f t="shared" si="29"/>
        <v>7</v>
      </c>
      <c r="G29" s="140">
        <f t="shared" si="30"/>
        <v>3</v>
      </c>
      <c r="H29" s="140">
        <f t="shared" si="31"/>
        <v>2</v>
      </c>
      <c r="I29" s="140">
        <f t="shared" si="32"/>
        <v>19</v>
      </c>
      <c r="J29" s="140">
        <f t="shared" si="33"/>
        <v>7</v>
      </c>
      <c r="K29" s="140">
        <f t="shared" si="34"/>
        <v>12</v>
      </c>
      <c r="L29" s="142">
        <f t="shared" si="35"/>
        <v>24</v>
      </c>
      <c r="M29" s="144">
        <f t="shared" si="23"/>
        <v>0.66666666666666674</v>
      </c>
      <c r="N29" s="139">
        <f t="shared" si="36"/>
        <v>36</v>
      </c>
      <c r="O29" s="2">
        <v>3</v>
      </c>
      <c r="P29" s="1" t="s">
        <v>107</v>
      </c>
      <c r="Q29" s="1">
        <f>IF(Jogos!E13&lt;&gt;"",1,0)+IF(Jogos!J25&lt;&gt;"",1,0)+IF(Jogos!C44&lt;&gt;"",1,0)+IF(Jogos!L56&lt;&gt;"",1,0)+IF(Jogos!E75&lt;&gt;"",1,0)+IF(Jogos!J87&lt;&gt;"",1,0)+IF(Jogos!C106&lt;&gt;"",1,0)+IF(Jogos!L118&lt;&gt;"",1,0)+IF(Jogos!E137&lt;&gt;"",1,0)+IF(Jogos!J125&lt;&gt;"",1,0)+IF(Jogos!C168&lt;&gt;"",1,0)+IF(Jogos!L156&lt;&gt;"",1,0)</f>
        <v>12</v>
      </c>
      <c r="R29" s="1">
        <f>IF(Jogos!E13&gt;Jogos!C13,1,0)+IF(Jogos!J25&gt;Jogos!L25,1,0)+IF(Jogos!C44&gt;Jogos!E44,1,0)+IF(Jogos!L56&gt;Jogos!J56,1,0)+IF(Jogos!E75&gt;Jogos!C75,1,0)+IF(Jogos!J87&gt;Jogos!L87,1,0)+IF(Jogos!C106&gt;Jogos!E106,1,0)+IF(Jogos!L118&gt;Jogos!J118,1,0)+IF(Jogos!E137&gt;Jogos!C137,1,0)+IF(Jogos!J125&gt;Jogos!L125,1,0)+IF(Jogos!C168&gt;Jogos!E168,1,0)+IF(Jogos!L156&gt;Jogos!J156,1,0)</f>
        <v>6</v>
      </c>
      <c r="S29" s="1">
        <f t="shared" si="24"/>
        <v>4</v>
      </c>
      <c r="T29" s="3">
        <f>IF(Jogos!E13&lt;Jogos!C13,1,0)+IF(Jogos!J25&lt;Jogos!L25,1,0)+IF(Jogos!C44&lt;Jogos!E44,1,0)+IF(Jogos!L56&lt;Jogos!J56,1,0)+IF(Jogos!E75&lt;Jogos!C75,1,0)+IF(Jogos!J87&lt;Jogos!L87,1,0)+IF(Jogos!C106&lt;Jogos!E106,1,0)+IF(Jogos!L118&lt;Jogos!J118,1,0)+IF(Jogos!E137&lt;Jogos!C137,1,0)+IF(Jogos!J125&lt;Jogos!L125,1,0)+IF(Jogos!C168&lt;Jogos!E168,1,0)+IF(Jogos!L156&lt;Jogos!J156,1,0)</f>
        <v>2</v>
      </c>
      <c r="U29" s="3">
        <f>Jogos!E13+Jogos!J25+Jogos!C44+Jogos!L56+Jogos!E75+Jogos!J87+Jogos!C106+Jogos!L118+Jogos!E137+Jogos!J125+Jogos!C168+Jogos!L156</f>
        <v>18</v>
      </c>
      <c r="V29" s="1">
        <f>Jogos!C13+Jogos!L25+Jogos!E44+Jogos!J56+Jogos!C75+Jogos!L87+Jogos!E106+Jogos!J118+Jogos!C137+Jogos!L125+Jogos!E168+Jogos!J156</f>
        <v>9</v>
      </c>
      <c r="W29" s="1">
        <f t="shared" si="25"/>
        <v>9</v>
      </c>
      <c r="X29" s="1">
        <f t="shared" si="26"/>
        <v>22</v>
      </c>
      <c r="Y29" s="2">
        <v>15</v>
      </c>
      <c r="AA29" s="38">
        <f>(10^10)*X29+(10^8)*R29+(10^6)*(50+W29)+(10^4)*U29+(10^2)*Q29+(13-O29)</f>
        <v>220659181210</v>
      </c>
      <c r="AD29" s="69">
        <v>3</v>
      </c>
      <c r="AE29" s="69">
        <f>LARGE(AA27:AA38,AD29)</f>
        <v>240762191205</v>
      </c>
      <c r="AG29" s="69">
        <v>3</v>
      </c>
      <c r="AH29" s="69">
        <f>MATCH(AE29,AA27:AA38,0)</f>
        <v>8</v>
      </c>
    </row>
    <row r="30" spans="2:34" ht="20.100000000000001" customHeight="1" x14ac:dyDescent="0.25">
      <c r="B30" s="151"/>
      <c r="C30" s="142" t="s">
        <v>13</v>
      </c>
      <c r="D30" s="11" t="str">
        <f t="shared" si="27"/>
        <v>Portugal</v>
      </c>
      <c r="E30" s="11">
        <f t="shared" si="28"/>
        <v>12</v>
      </c>
      <c r="F30" s="11">
        <f t="shared" si="29"/>
        <v>7</v>
      </c>
      <c r="G30" s="11">
        <f t="shared" si="30"/>
        <v>3</v>
      </c>
      <c r="H30" s="11">
        <f t="shared" si="31"/>
        <v>2</v>
      </c>
      <c r="I30" s="11">
        <f t="shared" si="32"/>
        <v>18</v>
      </c>
      <c r="J30" s="11">
        <f t="shared" si="33"/>
        <v>6</v>
      </c>
      <c r="K30" s="11">
        <f t="shared" si="34"/>
        <v>12</v>
      </c>
      <c r="L30" s="142">
        <f t="shared" si="35"/>
        <v>24</v>
      </c>
      <c r="M30" s="145">
        <f t="shared" si="23"/>
        <v>0.66666666666666674</v>
      </c>
      <c r="N30" s="139">
        <f t="shared" si="36"/>
        <v>36</v>
      </c>
      <c r="O30" s="2">
        <v>4</v>
      </c>
      <c r="P30" s="1" t="s">
        <v>98</v>
      </c>
      <c r="Q30" s="1">
        <f>IF(Jogos!E15&lt;&gt;"",1,0)+IF(Jogos!J27&lt;&gt;"",1,0)+IF(Jogos!C46&lt;&gt;"",1,0)+IF(Jogos!L58&lt;&gt;"",1,0)+IF(Jogos!E77&lt;&gt;"",1,0)+IF(Jogos!J89&lt;&gt;"",1,0)+IF(Jogos!C108&lt;&gt;"",1,0)+IF(Jogos!L96&lt;&gt;"",1,0)+IF(Jogos!E139&lt;&gt;"",1,0)+IF(Jogos!J127&lt;&gt;"",1,0)+IF(Jogos!C170&lt;&gt;"",1,0)+IF(Jogos!L158&lt;&gt;"",1,0)</f>
        <v>12</v>
      </c>
      <c r="R30" s="1">
        <f>IF(Jogos!E15&gt;Jogos!C15,1,0)+IF(Jogos!J27&gt;Jogos!L27,1,0)+IF(Jogos!C46&gt;Jogos!E46,1,0)+IF(Jogos!L58&gt;Jogos!J58,1,0)+IF(Jogos!E77&gt;Jogos!C77,1,0)+IF(Jogos!J89&gt;Jogos!L89,1,0)+IF(Jogos!C108&gt;Jogos!E108,1,0)+IF(Jogos!L96&gt;Jogos!J96,1,0)+IF(Jogos!E139&gt;Jogos!C139,1,0)+IF(Jogos!J127&gt;Jogos!L127,1,0)+IF(Jogos!C170&gt;Jogos!E170,1,0)+IF(Jogos!L158&gt;Jogos!J158,1,0)</f>
        <v>3</v>
      </c>
      <c r="S30" s="1">
        <f t="shared" si="24"/>
        <v>2</v>
      </c>
      <c r="T30" s="3">
        <f>IF(Jogos!E15&lt;Jogos!C15,1,0)+IF(Jogos!J27&lt;Jogos!L27,1,0)+IF(Jogos!C46&lt;Jogos!E46,1,0)+IF(Jogos!L58&lt;Jogos!J58,1,0)+IF(Jogos!E77&lt;Jogos!C77,1,0)+IF(Jogos!J89&lt;Jogos!L89,1,0)+IF(Jogos!C108&lt;Jogos!E108,1,0)+IF(Jogos!L96&lt;Jogos!J96,1,0)+IF(Jogos!E139&lt;Jogos!C139,1,0)+IF(Jogos!J127&lt;Jogos!L127,1,0)+IF(Jogos!C170&lt;Jogos!E170,1,0)+IF(Jogos!L158&lt;Jogos!J158,1,0)</f>
        <v>7</v>
      </c>
      <c r="U30" s="3">
        <f>Jogos!E15+Jogos!J27+Jogos!C46+Jogos!L58+Jogos!E77+Jogos!J89+Jogos!C108+Jogos!L96+Jogos!E139+Jogos!J127+Jogos!C170+Jogos!L158</f>
        <v>13</v>
      </c>
      <c r="V30" s="1">
        <f>Jogos!C15+Jogos!L27+Jogos!E46+Jogos!J58+Jogos!C77+Jogos!L89+Jogos!E108+Jogos!J96+Jogos!C139+Jogos!L127+Jogos!E170+Jogos!J158</f>
        <v>16</v>
      </c>
      <c r="W30" s="1">
        <f t="shared" si="25"/>
        <v>-3</v>
      </c>
      <c r="X30" s="1">
        <f t="shared" si="26"/>
        <v>11</v>
      </c>
      <c r="Y30" s="2">
        <v>16</v>
      </c>
      <c r="AA30" s="38">
        <f t="shared" si="37"/>
        <v>110347131209</v>
      </c>
      <c r="AD30" s="69">
        <v>4</v>
      </c>
      <c r="AE30" s="69">
        <f>LARGE(AA27:AA38,AD30)</f>
        <v>240762181204</v>
      </c>
      <c r="AG30" s="69">
        <v>4</v>
      </c>
      <c r="AH30" s="69">
        <f>MATCH(AE30,AA27:AA38,0)</f>
        <v>9</v>
      </c>
    </row>
    <row r="31" spans="2:34" ht="20.100000000000001" customHeight="1" x14ac:dyDescent="0.25">
      <c r="B31" s="151"/>
      <c r="C31" s="142" t="s">
        <v>14</v>
      </c>
      <c r="D31" s="140" t="str">
        <f t="shared" si="27"/>
        <v>Inglaterra</v>
      </c>
      <c r="E31" s="140">
        <f t="shared" si="28"/>
        <v>12</v>
      </c>
      <c r="F31" s="140">
        <f t="shared" si="29"/>
        <v>7</v>
      </c>
      <c r="G31" s="140">
        <f t="shared" si="30"/>
        <v>3</v>
      </c>
      <c r="H31" s="140">
        <f t="shared" si="31"/>
        <v>2</v>
      </c>
      <c r="I31" s="140">
        <f t="shared" si="32"/>
        <v>13</v>
      </c>
      <c r="J31" s="140">
        <f t="shared" si="33"/>
        <v>8</v>
      </c>
      <c r="K31" s="140">
        <f t="shared" si="34"/>
        <v>5</v>
      </c>
      <c r="L31" s="142">
        <f t="shared" si="35"/>
        <v>24</v>
      </c>
      <c r="M31" s="144">
        <f t="shared" si="23"/>
        <v>0.66666666666666674</v>
      </c>
      <c r="N31" s="139">
        <f t="shared" si="36"/>
        <v>36</v>
      </c>
      <c r="O31" s="2">
        <v>5</v>
      </c>
      <c r="P31" s="1" t="s">
        <v>99</v>
      </c>
      <c r="Q31" s="1">
        <f>IF(Jogos!E17&lt;&gt;"",1,0)+IF(Jogos!J29&lt;&gt;"",1,0)+IF(Jogos!C48&lt;&gt;"",1,0)+IF(Jogos!L60&lt;&gt;"",1,0)+IF(Jogos!E79&lt;&gt;"",1,0)+IF(Jogos!J67&lt;&gt;"",1,0)+IF(Jogos!C110&lt;&gt;"",1,0)+IF(Jogos!L98&lt;&gt;"",1,0)+IF(Jogos!E141&lt;&gt;"",1,0)+IF(Jogos!J129&lt;&gt;"",1,0)+IF(Jogos!C172&lt;&gt;"",1,0)+IF(Jogos!L160&lt;&gt;"",1,0)</f>
        <v>12</v>
      </c>
      <c r="R31" s="1">
        <f>IF(Jogos!E17&gt;Jogos!C17,1,0)+IF(Jogos!J29&gt;Jogos!L29,1,0)+IF(Jogos!C48&gt;Jogos!E48,1,0)+IF(Jogos!L60&gt;Jogos!J60,1,0)+IF(Jogos!E79&gt;Jogos!C79,1,0)+IF(Jogos!J67&gt;Jogos!L67,1,0)+IF(Jogos!C110&gt;Jogos!E110,1,0)+IF(Jogos!L98&gt;Jogos!J98,1,0)+IF(Jogos!E141&gt;Jogos!C141,1,0)+IF(Jogos!J129&gt;Jogos!L129,1,0)+IF(Jogos!C172&gt;Jogos!E172,1,0)+IF(Jogos!L160&gt;Jogos!J160,1,0)</f>
        <v>7</v>
      </c>
      <c r="S31" s="1">
        <f t="shared" si="24"/>
        <v>2</v>
      </c>
      <c r="T31" s="3">
        <f>IF(Jogos!E17&lt;Jogos!C17,1,0)+IF(Jogos!J29&lt;Jogos!L29,1,0)+IF(Jogos!C48&lt;Jogos!E48,1,0)+IF(Jogos!L60&lt;Jogos!J60,1,0)+IF(Jogos!E79&lt;Jogos!C79,1,0)+IF(Jogos!J67&lt;Jogos!L67,1,0)+IF(Jogos!C110&lt;Jogos!E110,1,0)+IF(Jogos!L98&lt;Jogos!J98,1,0)+IF(Jogos!E141&lt;Jogos!C141,1,0)+IF(Jogos!J129&lt;Jogos!L129,1,0)+IF(Jogos!C172&lt;Jogos!E172,1,0)+IF(Jogos!L160&lt;Jogos!J160,1,0)</f>
        <v>3</v>
      </c>
      <c r="U31" s="3">
        <f>Jogos!E17+Jogos!J29+Jogos!C48+Jogos!L60+Jogos!E79+Jogos!J67+Jogos!C110+Jogos!L98+Jogos!E141+Jogos!J129+Jogos!C172+Jogos!L160</f>
        <v>16</v>
      </c>
      <c r="V31" s="1">
        <f>Jogos!C17+Jogos!L29+Jogos!E48+Jogos!J60+Jogos!C79+Jogos!L67+Jogos!E110+Jogos!J98+Jogos!C141+Jogos!L129+Jogos!E172+Jogos!J160</f>
        <v>7</v>
      </c>
      <c r="W31" s="1">
        <f t="shared" si="25"/>
        <v>9</v>
      </c>
      <c r="X31" s="1">
        <f t="shared" si="26"/>
        <v>23</v>
      </c>
      <c r="Y31" s="2">
        <v>17</v>
      </c>
      <c r="AA31" s="38">
        <f t="shared" si="37"/>
        <v>230759161208</v>
      </c>
      <c r="AD31" s="69">
        <v>5</v>
      </c>
      <c r="AE31" s="69">
        <f>LARGE(AA27:AA38,AD31)</f>
        <v>240755131202</v>
      </c>
      <c r="AG31" s="69">
        <v>5</v>
      </c>
      <c r="AH31" s="69">
        <f>MATCH(AE31,AA27:AA38,0)</f>
        <v>11</v>
      </c>
    </row>
    <row r="32" spans="2:34" ht="20.100000000000001" customHeight="1" x14ac:dyDescent="0.25">
      <c r="B32" s="151"/>
      <c r="C32" s="142" t="s">
        <v>15</v>
      </c>
      <c r="D32" s="11" t="str">
        <f t="shared" si="27"/>
        <v>Bélgica</v>
      </c>
      <c r="E32" s="11">
        <f t="shared" si="28"/>
        <v>12</v>
      </c>
      <c r="F32" s="11">
        <f t="shared" si="29"/>
        <v>7</v>
      </c>
      <c r="G32" s="11">
        <f t="shared" si="30"/>
        <v>2</v>
      </c>
      <c r="H32" s="11">
        <f t="shared" si="31"/>
        <v>3</v>
      </c>
      <c r="I32" s="11">
        <f t="shared" si="32"/>
        <v>16</v>
      </c>
      <c r="J32" s="11">
        <f t="shared" si="33"/>
        <v>7</v>
      </c>
      <c r="K32" s="11">
        <f t="shared" si="34"/>
        <v>9</v>
      </c>
      <c r="L32" s="142">
        <f t="shared" si="35"/>
        <v>23</v>
      </c>
      <c r="M32" s="145">
        <f t="shared" si="23"/>
        <v>0.63888888888888884</v>
      </c>
      <c r="N32" s="139">
        <f t="shared" si="36"/>
        <v>36</v>
      </c>
      <c r="O32" s="2">
        <v>6</v>
      </c>
      <c r="P32" s="1" t="s">
        <v>100</v>
      </c>
      <c r="Q32" s="1">
        <f>IF(Jogos!E19&lt;&gt;"",1,0)+IF(Jogos!J31&lt;&gt;"",1,0)+IF(Jogos!C50&lt;&gt;"",1,0)+IF(Jogos!L38&lt;&gt;"",1,0)+IF(Jogos!E81&lt;&gt;"",1,0)+IF(Jogos!J69&lt;&gt;"",1,0)+IF(Jogos!C112&lt;&gt;"",1,0)+IF(Jogos!L100&lt;&gt;"",1,0)+IF(Jogos!E143&lt;&gt;"",1,0)+IF(Jogos!J131&lt;&gt;"",1,0)+IF(Jogos!C174&lt;&gt;"",1,0)+IF(Jogos!L162&lt;&gt;"",1,0)</f>
        <v>12</v>
      </c>
      <c r="R32" s="1">
        <f>IF(Jogos!E19&gt;Jogos!C19,1,0)+IF(Jogos!J31&gt;Jogos!L31,1,0)+IF(Jogos!C50&gt;Jogos!E50,1,0)+IF(Jogos!L38&gt;Jogos!J38,1,0)+IF(Jogos!E81&gt;Jogos!C81,1,0)+IF(Jogos!J69&gt;Jogos!L69,1,0)+IF(Jogos!C112&gt;Jogos!E112,1,0)+IF(Jogos!L100&gt;Jogos!J100,1,0)+IF(Jogos!E143&gt;Jogos!C143,1,0)+IF(Jogos!J131&gt;Jogos!L131,1,0)+IF(Jogos!C174&gt;Jogos!E174,1,0)+IF(Jogos!L162&gt;Jogos!J162,1,0)</f>
        <v>4</v>
      </c>
      <c r="S32" s="1">
        <f t="shared" si="24"/>
        <v>3</v>
      </c>
      <c r="T32" s="3">
        <f>IF(Jogos!E19&lt;Jogos!C19,1,0)+IF(Jogos!J31&lt;Jogos!L31,1,0)+IF(Jogos!C50&lt;Jogos!E50,1,0)+IF(Jogos!L38&lt;Jogos!J38,1,0)+IF(Jogos!E81&lt;Jogos!C81,1,0)+IF(Jogos!J69&lt;Jogos!L69,1,0)+IF(Jogos!C112&lt;Jogos!E112,1,0)+IF(Jogos!L100&lt;Jogos!J100,1,0)+IF(Jogos!E143&lt;Jogos!C143,1,0)+IF(Jogos!J131&lt;Jogos!L131,1,0)+IF(Jogos!C174&lt;Jogos!E174,1,0)+IF(Jogos!L162&lt;Jogos!J162,1,0)</f>
        <v>5</v>
      </c>
      <c r="U32" s="3">
        <f>Jogos!E19+Jogos!J31+Jogos!C50+Jogos!L38+Jogos!E81+Jogos!J69+Jogos!C112+Jogos!L100+Jogos!E143+Jogos!J131+Jogos!C174+Jogos!L162</f>
        <v>12</v>
      </c>
      <c r="V32" s="1">
        <f>Jogos!C19+Jogos!L31+Jogos!E50+Jogos!J38+Jogos!C81+Jogos!L69+Jogos!E112+Jogos!J100+Jogos!C143+Jogos!L131+Jogos!E174+Jogos!J162</f>
        <v>13</v>
      </c>
      <c r="W32" s="1">
        <f t="shared" si="25"/>
        <v>-1</v>
      </c>
      <c r="X32" s="1">
        <f t="shared" si="26"/>
        <v>15</v>
      </c>
      <c r="Y32" s="2">
        <v>18</v>
      </c>
      <c r="AA32" s="38">
        <f t="shared" si="37"/>
        <v>150449121207</v>
      </c>
      <c r="AD32" s="69">
        <v>6</v>
      </c>
      <c r="AE32" s="69">
        <f>LARGE(AA27:AA38,AD32)</f>
        <v>230759161208</v>
      </c>
      <c r="AG32" s="69">
        <v>6</v>
      </c>
      <c r="AH32" s="69">
        <f>MATCH(AE32,AA27:AA38,0)</f>
        <v>5</v>
      </c>
    </row>
    <row r="33" spans="2:61" ht="20.100000000000001" customHeight="1" x14ac:dyDescent="0.25">
      <c r="B33" s="151"/>
      <c r="C33" s="142" t="s">
        <v>16</v>
      </c>
      <c r="D33" s="140" t="str">
        <f t="shared" si="27"/>
        <v>País de Gales</v>
      </c>
      <c r="E33" s="140">
        <f t="shared" si="28"/>
        <v>12</v>
      </c>
      <c r="F33" s="140">
        <f t="shared" si="29"/>
        <v>6</v>
      </c>
      <c r="G33" s="140">
        <f t="shared" si="30"/>
        <v>4</v>
      </c>
      <c r="H33" s="140">
        <f t="shared" si="31"/>
        <v>2</v>
      </c>
      <c r="I33" s="140">
        <f t="shared" si="32"/>
        <v>18</v>
      </c>
      <c r="J33" s="140">
        <f t="shared" si="33"/>
        <v>9</v>
      </c>
      <c r="K33" s="140">
        <f t="shared" si="34"/>
        <v>9</v>
      </c>
      <c r="L33" s="142">
        <f t="shared" si="35"/>
        <v>22</v>
      </c>
      <c r="M33" s="144">
        <f t="shared" si="23"/>
        <v>0.61111111111111116</v>
      </c>
      <c r="N33" s="139">
        <f t="shared" si="36"/>
        <v>36</v>
      </c>
      <c r="O33" s="2">
        <v>7</v>
      </c>
      <c r="P33" s="1" t="s">
        <v>101</v>
      </c>
      <c r="Q33" s="1">
        <f>IF(Jogos!E21&lt;&gt;"",1,0)+IF(Jogos!J9&lt;&gt;"",1,0)+IF(Jogos!C52&lt;&gt;"",1,0)+IF(Jogos!L40&lt;&gt;"",1,0)+IF(Jogos!E83&lt;&gt;"",1,0)+IF(Jogos!J71&lt;&gt;"",1,0)+IF(Jogos!C114&lt;&gt;"",1,0)+IF(Jogos!L102&lt;&gt;"",1,0)+IF(Jogos!E145&lt;&gt;"",1,0)+IF(Jogos!J133&lt;&gt;"",1,0)+IF(Jogos!C176&lt;&gt;"",1,0)+IF(Jogos!L164&lt;&gt;"",1,0)</f>
        <v>12</v>
      </c>
      <c r="R33" s="1">
        <f>IF(Jogos!E21&gt;Jogos!C21,1,0)+IF(Jogos!J9&gt;Jogos!L9,1,0)+IF(Jogos!C52&gt;Jogos!E52,1,0)+IF(Jogos!L40&gt;Jogos!J40,1,0)+IF(Jogos!E83&gt;Jogos!C83,1,0)+IF(Jogos!J71&gt;Jogos!L71,1,0)+IF(Jogos!C114&gt;Jogos!E114,1,0)+IF(Jogos!L102&gt;Jogos!J102,1,0)+IF(Jogos!E145&gt;Jogos!C145,1,0)+IF(Jogos!J133&gt;Jogos!L133,1,0)+IF(Jogos!C176&gt;Jogos!E176,1,0)+IF(Jogos!L164&gt;Jogos!J164,1,0)</f>
        <v>5</v>
      </c>
      <c r="S33" s="1">
        <f t="shared" si="24"/>
        <v>4</v>
      </c>
      <c r="T33" s="3">
        <f>IF(Jogos!E21&lt;Jogos!C21,1,0)+IF(Jogos!J9&lt;Jogos!L9,1,0)+IF(Jogos!C52&lt;Jogos!E52,1,0)+IF(Jogos!L40&lt;Jogos!J40,1,0)+IF(Jogos!E83&lt;Jogos!C83,1,0)+IF(Jogos!J71&lt;Jogos!L71,1,0)+IF(Jogos!C114&lt;Jogos!E114,1,0)+IF(Jogos!L102&lt;Jogos!J102,1,0)+IF(Jogos!E145&lt;Jogos!C145,1,0)+IF(Jogos!J133&lt;Jogos!L133,1,0)+IF(Jogos!C176&lt;Jogos!E176,1,0)+IF(Jogos!L164&lt;Jogos!J164,1,0)</f>
        <v>3</v>
      </c>
      <c r="U33" s="3">
        <f>Jogos!E21+Jogos!J9+Jogos!C52+Jogos!L40+Jogos!E83+Jogos!J71+Jogos!C114+Jogos!L102+Jogos!E145+Jogos!J133+Jogos!C176+Jogos!L164</f>
        <v>18</v>
      </c>
      <c r="V33" s="1">
        <f>Jogos!C21+Jogos!L9+Jogos!E52+Jogos!J40+Jogos!C83+Jogos!L71+Jogos!E114+Jogos!J102+Jogos!C145+Jogos!L133+Jogos!E176+Jogos!J164</f>
        <v>8</v>
      </c>
      <c r="W33" s="1">
        <f t="shared" si="25"/>
        <v>10</v>
      </c>
      <c r="X33" s="1">
        <f t="shared" si="26"/>
        <v>19</v>
      </c>
      <c r="Y33" s="2">
        <v>19</v>
      </c>
      <c r="AA33" s="38">
        <f t="shared" si="37"/>
        <v>190560181206</v>
      </c>
      <c r="AD33" s="69">
        <v>7</v>
      </c>
      <c r="AE33" s="69">
        <f>LARGE(AA27:AA38,AD33)</f>
        <v>220659181210</v>
      </c>
      <c r="AG33" s="69">
        <v>7</v>
      </c>
      <c r="AH33" s="69">
        <f>MATCH(AE33,AA27:AA38,0)</f>
        <v>3</v>
      </c>
    </row>
    <row r="34" spans="2:61" ht="20.100000000000001" customHeight="1" x14ac:dyDescent="0.25">
      <c r="B34" s="151"/>
      <c r="C34" s="142" t="s">
        <v>17</v>
      </c>
      <c r="D34" s="11" t="str">
        <f t="shared" si="27"/>
        <v>Rússia</v>
      </c>
      <c r="E34" s="11">
        <f t="shared" si="28"/>
        <v>12</v>
      </c>
      <c r="F34" s="11">
        <f t="shared" si="29"/>
        <v>5</v>
      </c>
      <c r="G34" s="11">
        <f t="shared" si="30"/>
        <v>4</v>
      </c>
      <c r="H34" s="11">
        <f t="shared" si="31"/>
        <v>3</v>
      </c>
      <c r="I34" s="11">
        <f t="shared" si="32"/>
        <v>18</v>
      </c>
      <c r="J34" s="11">
        <f t="shared" si="33"/>
        <v>8</v>
      </c>
      <c r="K34" s="11">
        <f t="shared" si="34"/>
        <v>10</v>
      </c>
      <c r="L34" s="142">
        <f t="shared" si="35"/>
        <v>19</v>
      </c>
      <c r="M34" s="145">
        <f t="shared" si="23"/>
        <v>0.52777777777777779</v>
      </c>
      <c r="N34" s="139">
        <f t="shared" si="36"/>
        <v>36</v>
      </c>
      <c r="O34" s="2">
        <v>8</v>
      </c>
      <c r="P34" s="1" t="s">
        <v>102</v>
      </c>
      <c r="Q34" s="1">
        <f>IF(Jogos!E23&lt;&gt;"",1,0)+IF(Jogos!J11&lt;&gt;"",1,0)+IF(Jogos!C54&lt;&gt;"",1,0)+IF(Jogos!L42&lt;&gt;"",1,0)+IF(Jogos!E85&lt;&gt;"",1,0)+IF(Jogos!J73&lt;&gt;"",1,0)+IF(Jogos!C116&lt;&gt;"",1,0)+IF(Jogos!L104&lt;&gt;"",1,0)+IF(Jogos!E147&lt;&gt;"",1,0)+IF(Jogos!J135&lt;&gt;"",1,0)+IF(Jogos!C154&lt;&gt;"",1,0)+IF(Jogos!L166&lt;&gt;"",1,0)</f>
        <v>12</v>
      </c>
      <c r="R34" s="1">
        <f>IF(Jogos!E23&gt;Jogos!C23,1,0)+IF(Jogos!J11&gt;Jogos!L11,1,0)+IF(Jogos!C54&gt;Jogos!E54,1,0)+IF(Jogos!L42&gt;Jogos!J42,1,0)+IF(Jogos!E85&gt;Jogos!C85,1,0)+IF(Jogos!J73&gt;Jogos!L73,1,0)+IF(Jogos!C116&gt;Jogos!E116,1,0)+IF(Jogos!L104&gt;Jogos!J104,1,0)+IF(Jogos!E147&gt;Jogos!C147,1,0)+IF(Jogos!J135&gt;Jogos!L135,1,0)+IF(Jogos!C154&gt;Jogos!E154,1,0)+IF(Jogos!L166&gt;Jogos!J166,1,0)</f>
        <v>7</v>
      </c>
      <c r="S34" s="1">
        <f t="shared" si="24"/>
        <v>3</v>
      </c>
      <c r="T34" s="3">
        <f>IF(Jogos!E23&lt;Jogos!C23,1,0)+IF(Jogos!J11&lt;Jogos!L11,1,0)+IF(Jogos!C54&lt;Jogos!E54,1,0)+IF(Jogos!L42&lt;Jogos!J42,1,0)+IF(Jogos!E85&lt;Jogos!C85,1,0)+IF(Jogos!J73&lt;Jogos!L73,1,0)+IF(Jogos!C116&lt;Jogos!E116,1,0)+IF(Jogos!L104&lt;Jogos!J104,1,0)+IF(Jogos!E147&lt;Jogos!C147,1,0)+IF(Jogos!J135&lt;Jogos!L135,1,0)+IF(Jogos!C154&lt;Jogos!E154,1,0)+IF(Jogos!L166&lt;Jogos!J166,1,0)</f>
        <v>2</v>
      </c>
      <c r="U34" s="3">
        <f>Jogos!E23+Jogos!J11+Jogos!C54+Jogos!L42+Jogos!E85+Jogos!J73+Jogos!C116+Jogos!L104+Jogos!E147+Jogos!J135+Jogos!C154+Jogos!L166</f>
        <v>19</v>
      </c>
      <c r="V34" s="1">
        <f>Jogos!C23+Jogos!L11+Jogos!E54+Jogos!J42+Jogos!C85+Jogos!L73+Jogos!E116+Jogos!J104+Jogos!C147+Jogos!L135+Jogos!E154+Jogos!J166</f>
        <v>7</v>
      </c>
      <c r="W34" s="1">
        <f t="shared" si="25"/>
        <v>12</v>
      </c>
      <c r="X34" s="1">
        <f t="shared" si="26"/>
        <v>24</v>
      </c>
      <c r="Y34" s="2">
        <v>20</v>
      </c>
      <c r="AA34" s="38">
        <f t="shared" si="37"/>
        <v>240762191205</v>
      </c>
      <c r="AD34" s="69">
        <v>8</v>
      </c>
      <c r="AE34" s="69">
        <f>LARGE(AA27:AA38,AD34)</f>
        <v>190560181206</v>
      </c>
      <c r="AG34" s="69">
        <v>8</v>
      </c>
      <c r="AH34" s="69">
        <f>MATCH(AE34,AA27:AA38,0)</f>
        <v>7</v>
      </c>
    </row>
    <row r="35" spans="2:61" ht="20.100000000000001" customHeight="1" x14ac:dyDescent="0.25">
      <c r="B35" s="151"/>
      <c r="C35" s="143" t="s">
        <v>18</v>
      </c>
      <c r="D35" s="140" t="str">
        <f t="shared" si="27"/>
        <v>Suécia</v>
      </c>
      <c r="E35" s="140">
        <f t="shared" si="28"/>
        <v>12</v>
      </c>
      <c r="F35" s="140">
        <f t="shared" si="29"/>
        <v>5</v>
      </c>
      <c r="G35" s="140">
        <f t="shared" si="30"/>
        <v>4</v>
      </c>
      <c r="H35" s="140">
        <f t="shared" si="31"/>
        <v>3</v>
      </c>
      <c r="I35" s="140">
        <f t="shared" si="32"/>
        <v>12</v>
      </c>
      <c r="J35" s="140">
        <f t="shared" si="33"/>
        <v>13</v>
      </c>
      <c r="K35" s="140">
        <f t="shared" si="34"/>
        <v>-1</v>
      </c>
      <c r="L35" s="143">
        <f t="shared" si="35"/>
        <v>19</v>
      </c>
      <c r="M35" s="144">
        <f t="shared" si="23"/>
        <v>0.52777777777777779</v>
      </c>
      <c r="N35" s="139">
        <f t="shared" si="36"/>
        <v>36</v>
      </c>
      <c r="O35" s="2">
        <v>9</v>
      </c>
      <c r="P35" s="1" t="s">
        <v>103</v>
      </c>
      <c r="Q35" s="1">
        <f>IF(Jogos!E25&lt;&gt;"",1,0)+IF(Jogos!J13&lt;&gt;"",1,0)+IF(Jogos!C56&lt;&gt;"",1,0)+IF(Jogos!L44&lt;&gt;"",1,0)+IF(Jogos!E87&lt;&gt;"",1,0)+IF(Jogos!J75&lt;&gt;"",1,0)+IF(Jogos!C118&lt;&gt;"",1,0)+IF(Jogos!L106&lt;&gt;"",1,0)+IF(Jogos!E125&lt;&gt;"",1,0)+IF(Jogos!J137&lt;&gt;"",1,0)+IF(Jogos!C156&lt;&gt;"",1,0)+IF(Jogos!L168&lt;&gt;"",1,0)</f>
        <v>12</v>
      </c>
      <c r="R35" s="1">
        <f>IF(Jogos!E25&gt;Jogos!C25,1,0)+IF(Jogos!J13&gt;Jogos!L13,1,0)+IF(Jogos!C56&gt;Jogos!E56,1,0)+IF(Jogos!L44&gt;Jogos!J44,1,0)+IF(Jogos!E87&gt;Jogos!C87,1,0)+IF(Jogos!J75&gt;Jogos!L75,1,0)+IF(Jogos!C118&gt;Jogos!E118,1,0)+IF(Jogos!L106&gt;Jogos!J106,1,0)+IF(Jogos!E125&gt;Jogos!C125,1,0)+IF(Jogos!J137&gt;Jogos!L137,1,0)+IF(Jogos!C156&gt;Jogos!E156,1,0)+IF(Jogos!L168&gt;Jogos!J168,1,0)</f>
        <v>7</v>
      </c>
      <c r="S35" s="1">
        <f t="shared" si="24"/>
        <v>3</v>
      </c>
      <c r="T35" s="3">
        <f>IF(Jogos!E25&lt;Jogos!C25,1,0)+IF(Jogos!J13&lt;Jogos!L13,1,0)+IF(Jogos!C56&lt;Jogos!E56,1,0)+IF(Jogos!L44&lt;Jogos!J44,1,0)+IF(Jogos!E87&lt;Jogos!C87,1,0)+IF(Jogos!J75&lt;Jogos!L75,1,0)+IF(Jogos!C118&lt;Jogos!E118,1,0)+IF(Jogos!L106&lt;Jogos!J106,1,0)+IF(Jogos!E125&lt;Jogos!C125,1,0)+IF(Jogos!J137&lt;Jogos!L137,1,0)+IF(Jogos!C156&lt;Jogos!E156,1,0)+IF(Jogos!L168&lt;Jogos!J168,1,0)</f>
        <v>2</v>
      </c>
      <c r="U35" s="3">
        <f>Jogos!E25+Jogos!J13+Jogos!C56+Jogos!L44+Jogos!E87+Jogos!J75+Jogos!C118+Jogos!L106+Jogos!E125+Jogos!J137+Jogos!C156+Jogos!L168</f>
        <v>18</v>
      </c>
      <c r="V35" s="1">
        <f>Jogos!C25+Jogos!L13+Jogos!E56+Jogos!J44+Jogos!C87+Jogos!L75+Jogos!E118+Jogos!J106+Jogos!C125+Jogos!L137+Jogos!E156+Jogos!J168</f>
        <v>6</v>
      </c>
      <c r="W35" s="1">
        <f t="shared" si="25"/>
        <v>12</v>
      </c>
      <c r="X35" s="1">
        <f t="shared" si="26"/>
        <v>24</v>
      </c>
      <c r="Y35" s="2">
        <v>21</v>
      </c>
      <c r="AA35" s="38">
        <f t="shared" si="37"/>
        <v>240762181204</v>
      </c>
      <c r="AD35" s="69">
        <v>9</v>
      </c>
      <c r="AE35" s="69">
        <f>LARGE(AA27:AA38,AD35)</f>
        <v>190549121201</v>
      </c>
      <c r="AG35" s="69">
        <v>9</v>
      </c>
      <c r="AH35" s="69">
        <f>MATCH(AE35,AA27:AA38,0)</f>
        <v>12</v>
      </c>
    </row>
    <row r="36" spans="2:61" ht="20.100000000000001" customHeight="1" x14ac:dyDescent="0.25">
      <c r="B36" s="151"/>
      <c r="C36" s="143" t="s">
        <v>40</v>
      </c>
      <c r="D36" s="11" t="str">
        <f t="shared" si="27"/>
        <v>Espanha</v>
      </c>
      <c r="E36" s="11">
        <f t="shared" si="28"/>
        <v>12</v>
      </c>
      <c r="F36" s="11">
        <f t="shared" si="29"/>
        <v>4</v>
      </c>
      <c r="G36" s="11">
        <f t="shared" si="30"/>
        <v>5</v>
      </c>
      <c r="H36" s="11">
        <f t="shared" si="31"/>
        <v>3</v>
      </c>
      <c r="I36" s="11">
        <f t="shared" si="32"/>
        <v>11</v>
      </c>
      <c r="J36" s="11">
        <f t="shared" si="33"/>
        <v>6</v>
      </c>
      <c r="K36" s="11">
        <f t="shared" si="34"/>
        <v>5</v>
      </c>
      <c r="L36" s="143">
        <f t="shared" si="35"/>
        <v>17</v>
      </c>
      <c r="M36" s="145">
        <f t="shared" si="23"/>
        <v>0.47222222222222221</v>
      </c>
      <c r="N36" s="139">
        <f t="shared" si="36"/>
        <v>36</v>
      </c>
      <c r="O36" s="2">
        <v>10</v>
      </c>
      <c r="P36" s="1" t="s">
        <v>104</v>
      </c>
      <c r="Q36" s="1">
        <f>IF(Jogos!E27&lt;&gt;"",1,0)+IF(Jogos!J15&lt;&gt;"",1,0)+IF(Jogos!C58&lt;&gt;"",1,0)+IF(Jogos!L46&lt;&gt;"",1,0)+IF(Jogos!E89&lt;&gt;"",1,0)+IF(Jogos!J77&lt;&gt;"",1,0)+IF(Jogos!C96&lt;&gt;"",1,0)+IF(Jogos!L108&lt;&gt;"",1,0)+IF(Jogos!E127&lt;&gt;"",1,0)+IF(Jogos!J139&lt;&gt;"",1,0)+IF(Jogos!C158&lt;&gt;"",1,0)+IF(Jogos!L170&lt;&gt;"",1,0)</f>
        <v>12</v>
      </c>
      <c r="R36" s="1">
        <f>IF(Jogos!E27&gt;Jogos!C27,1,0)+IF(Jogos!J15&gt;Jogos!L15,1,0)+IF(Jogos!C58&gt;Jogos!E58,1,0)+IF(Jogos!L46&gt;Jogos!J46,1,0)+IF(Jogos!E89&gt;Jogos!C89,1,0)+IF(Jogos!J77&gt;Jogos!L77,1,0)+IF(Jogos!C96&gt;Jogos!E96,1,0)+IF(Jogos!L108&gt;Jogos!J108,1,0)+IF(Jogos!E127&gt;Jogos!C127,1,0)+IF(Jogos!J139&gt;Jogos!L139,1,0)+IF(Jogos!C158&gt;Jogos!E158,1,0)+IF(Jogos!L170&gt;Jogos!J170,1,0)</f>
        <v>4</v>
      </c>
      <c r="S36" s="1">
        <f t="shared" ref="S36:S38" si="38">Q36-R36-T36</f>
        <v>5</v>
      </c>
      <c r="T36" s="3">
        <f>IF(Jogos!E27&lt;Jogos!C27,1,0)+IF(Jogos!J15&lt;Jogos!L15,1,0)+IF(Jogos!C58&lt;Jogos!E58,1,0)+IF(Jogos!L46&lt;Jogos!J46,1,0)+IF(Jogos!E89&lt;Jogos!C89,1,0)+IF(Jogos!J77&lt;Jogos!L77,1,0)+IF(Jogos!C96&lt;Jogos!E96,1,0)+IF(Jogos!L108&lt;Jogos!J108,1,0)+IF(Jogos!E127&lt;Jogos!C127,1,0)+IF(Jogos!J139&lt;Jogos!L139,1,0)+IF(Jogos!C158&lt;Jogos!E158,1,0)+IF(Jogos!L170&lt;Jogos!J170,1,0)</f>
        <v>3</v>
      </c>
      <c r="U36" s="3">
        <f>Jogos!E27+Jogos!J15+Jogos!C58+Jogos!L46+Jogos!E89+Jogos!J77+Jogos!C96+Jogos!L108+Jogos!E127+Jogos!J139+Jogos!C158+Jogos!L170</f>
        <v>11</v>
      </c>
      <c r="V36" s="1">
        <f>Jogos!C27+Jogos!L15+Jogos!E58+Jogos!J46+Jogos!C89+Jogos!L77+Jogos!E96+Jogos!J108+Jogos!C127+Jogos!L139+Jogos!E158+Jogos!J170</f>
        <v>6</v>
      </c>
      <c r="W36" s="1">
        <f t="shared" ref="W36:W38" si="39">U36-V36</f>
        <v>5</v>
      </c>
      <c r="X36" s="1">
        <f t="shared" ref="X36:X38" si="40">R36*3+S36</f>
        <v>17</v>
      </c>
      <c r="Y36" s="2">
        <v>22</v>
      </c>
      <c r="AA36" s="38">
        <f t="shared" ref="AA36:AA38" si="41">(10^10)*X36+(10^8)*R36+(10^6)*(50+W36)+(10^4)*U36+(10^2)*Q36+(13-O36)</f>
        <v>170455111203</v>
      </c>
      <c r="AD36" s="69">
        <v>10</v>
      </c>
      <c r="AE36" s="69">
        <f>LARGE(AA27:AA38,AD36)</f>
        <v>170455111203</v>
      </c>
      <c r="AG36" s="69">
        <v>10</v>
      </c>
      <c r="AH36" s="69">
        <f>MATCH(AE36,AA27:AA38,0)</f>
        <v>10</v>
      </c>
    </row>
    <row r="37" spans="2:61" ht="20.100000000000001" customHeight="1" x14ac:dyDescent="0.25">
      <c r="B37" s="151"/>
      <c r="C37" s="143" t="s">
        <v>41</v>
      </c>
      <c r="D37" s="140" t="str">
        <f t="shared" si="27"/>
        <v>França</v>
      </c>
      <c r="E37" s="140">
        <f t="shared" si="28"/>
        <v>12</v>
      </c>
      <c r="F37" s="140">
        <f t="shared" si="29"/>
        <v>4</v>
      </c>
      <c r="G37" s="140">
        <f t="shared" si="30"/>
        <v>3</v>
      </c>
      <c r="H37" s="140">
        <f t="shared" si="31"/>
        <v>5</v>
      </c>
      <c r="I37" s="140">
        <f t="shared" si="32"/>
        <v>12</v>
      </c>
      <c r="J37" s="140">
        <f t="shared" si="33"/>
        <v>13</v>
      </c>
      <c r="K37" s="140">
        <f t="shared" si="34"/>
        <v>-1</v>
      </c>
      <c r="L37" s="143">
        <f t="shared" si="35"/>
        <v>15</v>
      </c>
      <c r="M37" s="144">
        <f t="shared" si="23"/>
        <v>0.41666666666666663</v>
      </c>
      <c r="N37" s="139">
        <f t="shared" si="36"/>
        <v>36</v>
      </c>
      <c r="O37" s="2">
        <v>11</v>
      </c>
      <c r="P37" s="1" t="s">
        <v>105</v>
      </c>
      <c r="Q37" s="1">
        <f>IF(Jogos!E29&lt;&gt;"",1,0)+IF(Jogos!J17&lt;&gt;"",1,0)+IF(Jogos!C60&lt;&gt;"",1,0)+IF(Jogos!L48&lt;&gt;"",1,0)+IF(Jogos!E67&lt;&gt;"",1,0)+IF(Jogos!J79&lt;&gt;"",1,0)+IF(Jogos!C98&lt;&gt;"",1,0)+IF(Jogos!L110&lt;&gt;"",1,0)+IF(Jogos!E129&lt;&gt;"",1,0)+IF(Jogos!J141&lt;&gt;"",1,0)+IF(Jogos!C160&lt;&gt;"",1,0)+IF(Jogos!L172&lt;&gt;"",1,0)</f>
        <v>12</v>
      </c>
      <c r="R37" s="1">
        <f>IF(Jogos!E29&gt;Jogos!C29,1,0)+IF(Jogos!J17&gt;Jogos!L17,1,0)+IF(Jogos!C60&gt;Jogos!E60,1,0)+IF(Jogos!L48&gt;Jogos!J48,1,0)+IF(Jogos!E67&gt;Jogos!C67,1,0)+IF(Jogos!J79&gt;Jogos!L79,1,0)+IF(Jogos!C98&gt;Jogos!E98,1,0)+IF(Jogos!L110&gt;Jogos!J110,1,0)+IF(Jogos!E129&gt;Jogos!C129,1,0)+IF(Jogos!J141&gt;Jogos!L141,1,0)+IF(Jogos!C160&gt;Jogos!E160,1,0)+IF(Jogos!L172&gt;Jogos!J172,1,0)</f>
        <v>7</v>
      </c>
      <c r="S37" s="1">
        <f t="shared" si="38"/>
        <v>3</v>
      </c>
      <c r="T37" s="3">
        <f>IF(Jogos!E29&lt;Jogos!C29,1,0)+IF(Jogos!J17&lt;Jogos!L17,1,0)+IF(Jogos!C60&lt;Jogos!E60,1,0)+IF(Jogos!L48&lt;Jogos!J48,1,0)+IF(Jogos!E67&lt;Jogos!C67,1,0)+IF(Jogos!J79&lt;Jogos!L79,1,0)+IF(Jogos!C98&lt;Jogos!E98,1,0)+IF(Jogos!L110&lt;Jogos!J110,1,0)+IF(Jogos!E129&lt;Jogos!C129,1,0)+IF(Jogos!J141&lt;Jogos!L141,1,0)+IF(Jogos!C160&lt;Jogos!E160,1,0)+IF(Jogos!L172&lt;Jogos!J172,1,0)</f>
        <v>2</v>
      </c>
      <c r="U37" s="3">
        <f>Jogos!E29+Jogos!J17+Jogos!C60+Jogos!L48+Jogos!E67+Jogos!J79+Jogos!C98+Jogos!L110+Jogos!E129+Jogos!J141+Jogos!C160+Jogos!L172</f>
        <v>13</v>
      </c>
      <c r="V37" s="1">
        <f>Jogos!C29+Jogos!L17+Jogos!E60+Jogos!J48+Jogos!C67+Jogos!L79+Jogos!E98+Jogos!J110+Jogos!C129+Jogos!L141+Jogos!E160+Jogos!J172</f>
        <v>8</v>
      </c>
      <c r="W37" s="1">
        <f t="shared" si="39"/>
        <v>5</v>
      </c>
      <c r="X37" s="1">
        <f t="shared" si="40"/>
        <v>24</v>
      </c>
      <c r="Y37" s="2">
        <v>23</v>
      </c>
      <c r="AA37" s="38">
        <f t="shared" si="41"/>
        <v>240755131202</v>
      </c>
      <c r="AD37" s="69">
        <v>11</v>
      </c>
      <c r="AE37" s="69">
        <f>LARGE(AA27:AA38,AD37)</f>
        <v>150449121207</v>
      </c>
      <c r="AG37" s="69">
        <v>11</v>
      </c>
      <c r="AH37" s="69">
        <f>MATCH(AE37,AA27:AA38,0)</f>
        <v>6</v>
      </c>
    </row>
    <row r="38" spans="2:61" ht="20.100000000000001" customHeight="1" x14ac:dyDescent="0.25">
      <c r="B38" s="151"/>
      <c r="C38" s="143" t="s">
        <v>42</v>
      </c>
      <c r="D38" s="11" t="str">
        <f t="shared" si="27"/>
        <v>Dinamarca</v>
      </c>
      <c r="E38" s="11">
        <f t="shared" si="28"/>
        <v>12</v>
      </c>
      <c r="F38" s="11">
        <f t="shared" si="29"/>
        <v>3</v>
      </c>
      <c r="G38" s="11">
        <f t="shared" si="30"/>
        <v>2</v>
      </c>
      <c r="H38" s="11">
        <f t="shared" si="31"/>
        <v>7</v>
      </c>
      <c r="I38" s="11">
        <f t="shared" si="32"/>
        <v>13</v>
      </c>
      <c r="J38" s="11">
        <f t="shared" si="33"/>
        <v>16</v>
      </c>
      <c r="K38" s="11">
        <f t="shared" si="34"/>
        <v>-3</v>
      </c>
      <c r="L38" s="143">
        <f t="shared" si="35"/>
        <v>11</v>
      </c>
      <c r="M38" s="145">
        <f t="shared" si="23"/>
        <v>0.30555555555555558</v>
      </c>
      <c r="N38" s="139">
        <f t="shared" si="36"/>
        <v>36</v>
      </c>
      <c r="O38" s="2">
        <v>12</v>
      </c>
      <c r="P38" s="1" t="s">
        <v>106</v>
      </c>
      <c r="Q38" s="1">
        <f>IF(Jogos!E31&lt;&gt;"",1,0)+IF(Jogos!J19&lt;&gt;"",1,0)+IF(Jogos!C38&lt;&gt;"",1,0)+IF(Jogos!L50&lt;&gt;"",1,0)+IF(Jogos!E69&lt;&gt;"",1,0)+IF(Jogos!J81&lt;&gt;"",1,0)+IF(Jogos!C100&lt;&gt;"",1,0)+IF(Jogos!L112&lt;&gt;"",1,0)+IF(Jogos!E131&lt;&gt;"",1,0)+IF(Jogos!J143&lt;&gt;"",1,0)+IF(Jogos!C162&lt;&gt;"",1,0)+IF(Jogos!L174&lt;&gt;"",1,0)</f>
        <v>12</v>
      </c>
      <c r="R38" s="1">
        <f>IF(Jogos!E31&gt;Jogos!C31,1,0)+IF(Jogos!J19&gt;Jogos!L19,1,0)+IF(Jogos!C38&gt;Jogos!E38,1,0)+IF(Jogos!L50&gt;Jogos!J50,1,0)+IF(Jogos!E69&gt;Jogos!C69,1,0)+IF(Jogos!J81&gt;Jogos!L81,1,0)+IF(Jogos!C100&gt;Jogos!E100,1,0)+IF(Jogos!L112&gt;Jogos!J112,1,0)+IF(Jogos!E131&gt;Jogos!C131,1,0)+IF(Jogos!J143&gt;Jogos!L143,1,0)+IF(Jogos!C162&gt;Jogos!E162,1,0)+IF(Jogos!L174&gt;Jogos!J174,1,0)</f>
        <v>5</v>
      </c>
      <c r="S38" s="1">
        <f t="shared" si="38"/>
        <v>4</v>
      </c>
      <c r="T38" s="3">
        <f>IF(Jogos!E31&lt;Jogos!C31,1,0)+IF(Jogos!J19&lt;Jogos!L19,1,0)+IF(Jogos!C38&lt;Jogos!E38,1,0)+IF(Jogos!L50&lt;Jogos!J50,1,0)+IF(Jogos!E69&lt;Jogos!C69,1,0)+IF(Jogos!J81&lt;Jogos!L81,1,0)+IF(Jogos!C100&lt;Jogos!E100,1,0)+IF(Jogos!L112&lt;Jogos!J112,1,0)+IF(Jogos!E131&lt;Jogos!C131,1,0)+IF(Jogos!J143&lt;Jogos!L143,1,0)+IF(Jogos!C162&lt;Jogos!E162,1,0)+IF(Jogos!L174&lt;Jogos!J174,1,0)</f>
        <v>3</v>
      </c>
      <c r="U38" s="3">
        <f>Jogos!E31+Jogos!J19+Jogos!C38+Jogos!L50+Jogos!E69+Jogos!J81+Jogos!C100+Jogos!L112+Jogos!E131+Jogos!J143+Jogos!C162+Jogos!L174</f>
        <v>12</v>
      </c>
      <c r="V38" s="1">
        <f>Jogos!C31+Jogos!L19+Jogos!E38+Jogos!J50+Jogos!C69+Jogos!L81+Jogos!E100+Jogos!J112+Jogos!C131+Jogos!L143+Jogos!E162+Jogos!J174</f>
        <v>13</v>
      </c>
      <c r="W38" s="1">
        <f t="shared" si="39"/>
        <v>-1</v>
      </c>
      <c r="X38" s="1">
        <f t="shared" si="40"/>
        <v>19</v>
      </c>
      <c r="Y38" s="2">
        <v>24</v>
      </c>
      <c r="AA38" s="38">
        <f t="shared" si="41"/>
        <v>190549121201</v>
      </c>
      <c r="AD38" s="69">
        <v>12</v>
      </c>
      <c r="AE38" s="69">
        <f>LARGE(AA27:AA38,AD38)</f>
        <v>110347131209</v>
      </c>
      <c r="AG38" s="69">
        <v>12</v>
      </c>
      <c r="AH38" s="69">
        <f>MATCH(AE38,AA27:AA38,0)</f>
        <v>4</v>
      </c>
    </row>
    <row r="39" spans="2:61" x14ac:dyDescent="0.25">
      <c r="Q39" s="1"/>
      <c r="R39" s="1"/>
      <c r="S39" s="1"/>
      <c r="T39" s="3"/>
      <c r="U39" s="3"/>
      <c r="V39" s="1"/>
    </row>
    <row r="47" spans="2:61" x14ac:dyDescent="0.25">
      <c r="C47" s="191" t="s">
        <v>110</v>
      </c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91"/>
      <c r="O47" s="192"/>
      <c r="P47" s="192"/>
      <c r="Q47" s="193"/>
      <c r="R47" s="193"/>
      <c r="S47" s="193"/>
      <c r="T47" s="193"/>
      <c r="U47" s="193"/>
      <c r="V47" s="193"/>
      <c r="W47" s="193"/>
      <c r="X47" s="193"/>
      <c r="Y47" s="193"/>
      <c r="Z47" s="193"/>
      <c r="AA47" s="193"/>
      <c r="AB47" s="193"/>
      <c r="AC47" s="193"/>
      <c r="AD47" s="193"/>
      <c r="AE47" s="193"/>
      <c r="AF47" s="193"/>
      <c r="AG47" s="193"/>
      <c r="AH47" s="193"/>
      <c r="AI47" s="193"/>
      <c r="AJ47" s="194"/>
      <c r="AK47" s="194"/>
      <c r="AL47" s="194"/>
      <c r="AM47" s="194"/>
      <c r="AN47" s="194"/>
      <c r="AO47" s="194"/>
      <c r="AP47" s="194"/>
      <c r="AQ47" s="194"/>
      <c r="AR47" s="194"/>
      <c r="AS47" s="194"/>
      <c r="AT47" s="194"/>
      <c r="AU47" s="194"/>
      <c r="AV47" s="194"/>
      <c r="AW47" s="194"/>
      <c r="AX47" s="194"/>
      <c r="AY47" s="194"/>
      <c r="AZ47" s="194"/>
      <c r="BA47" s="194"/>
      <c r="BB47" s="194"/>
      <c r="BC47" s="194"/>
      <c r="BD47" s="194"/>
      <c r="BE47" s="194"/>
      <c r="BF47" s="194"/>
      <c r="BG47" s="194"/>
      <c r="BH47" s="194"/>
      <c r="BI47" s="194"/>
    </row>
    <row r="48" spans="2:61" x14ac:dyDescent="0.25">
      <c r="C48" s="183" t="s">
        <v>114</v>
      </c>
      <c r="D48" s="183"/>
      <c r="E48" s="183"/>
      <c r="F48" s="183"/>
      <c r="G48" s="183"/>
      <c r="H48" s="183"/>
      <c r="I48" s="183"/>
      <c r="J48" s="183"/>
      <c r="K48" s="183"/>
      <c r="L48" s="183"/>
      <c r="M48" s="183"/>
      <c r="N48" s="183"/>
      <c r="O48" s="184"/>
      <c r="P48" s="184"/>
      <c r="Q48" s="184"/>
      <c r="R48" s="184"/>
      <c r="S48" s="184"/>
      <c r="T48" s="184"/>
      <c r="U48" s="184"/>
      <c r="V48" s="184"/>
      <c r="W48" s="184"/>
      <c r="X48" s="184"/>
      <c r="Y48" s="184"/>
      <c r="Z48" s="184"/>
      <c r="AA48" s="184"/>
      <c r="AB48" s="184"/>
      <c r="AC48" s="184"/>
      <c r="AD48" s="184"/>
      <c r="AE48" s="184"/>
      <c r="AF48" s="184"/>
      <c r="AG48" s="184"/>
      <c r="AH48" s="184"/>
      <c r="AI48" s="184"/>
    </row>
    <row r="54" spans="1:62" ht="18.75" customHeight="1" x14ac:dyDescent="0.25">
      <c r="A54" s="205" t="s">
        <v>111</v>
      </c>
      <c r="B54" s="194"/>
      <c r="C54" s="194"/>
      <c r="D54" s="194"/>
      <c r="E54" s="194"/>
      <c r="F54" s="194"/>
      <c r="G54" s="194"/>
      <c r="H54" s="194"/>
      <c r="I54" s="194"/>
      <c r="J54" s="194"/>
      <c r="K54" s="194"/>
      <c r="L54" s="194"/>
      <c r="M54" s="194"/>
      <c r="N54" s="194"/>
      <c r="O54" s="194"/>
      <c r="P54" s="194"/>
      <c r="Q54" s="194"/>
      <c r="R54" s="194"/>
      <c r="S54" s="194"/>
      <c r="T54" s="194"/>
      <c r="U54" s="194"/>
      <c r="V54" s="194"/>
      <c r="W54" s="194"/>
      <c r="X54" s="194"/>
      <c r="Y54" s="194"/>
      <c r="Z54" s="194"/>
      <c r="AA54" s="194"/>
      <c r="AB54" s="194"/>
      <c r="AC54" s="194"/>
      <c r="AD54" s="194"/>
      <c r="AE54" s="194"/>
      <c r="AF54" s="194"/>
      <c r="AG54" s="194"/>
      <c r="AH54" s="194"/>
      <c r="AI54" s="194"/>
      <c r="AJ54" s="194"/>
      <c r="AK54" s="194"/>
      <c r="AL54" s="194"/>
      <c r="AM54" s="194"/>
      <c r="AN54" s="194"/>
      <c r="AO54" s="194"/>
      <c r="AP54" s="194"/>
      <c r="AQ54" s="194"/>
      <c r="AR54" s="194"/>
      <c r="AS54" s="194"/>
      <c r="AT54" s="194"/>
      <c r="AU54" s="194"/>
      <c r="AV54" s="194"/>
      <c r="AW54" s="194"/>
      <c r="AX54" s="194"/>
      <c r="AY54" s="194"/>
      <c r="AZ54" s="194"/>
      <c r="BA54" s="194"/>
      <c r="BB54" s="194"/>
      <c r="BC54" s="194"/>
      <c r="BD54" s="194"/>
      <c r="BE54" s="194"/>
      <c r="BF54" s="194"/>
      <c r="BG54" s="194"/>
      <c r="BH54" s="194"/>
      <c r="BI54" s="194"/>
      <c r="BJ54" s="194"/>
    </row>
    <row r="55" spans="1:62" x14ac:dyDescent="0.25">
      <c r="C55" s="183" t="s">
        <v>115</v>
      </c>
      <c r="D55" s="183"/>
      <c r="E55" s="183"/>
      <c r="F55" s="183"/>
      <c r="G55" s="183"/>
      <c r="H55" s="183"/>
      <c r="I55" s="183"/>
      <c r="J55" s="183"/>
      <c r="K55" s="183"/>
      <c r="L55" s="183"/>
      <c r="M55" s="183"/>
      <c r="N55" s="183"/>
      <c r="O55" s="184"/>
      <c r="P55" s="184"/>
      <c r="Q55" s="184"/>
      <c r="R55" s="184"/>
      <c r="S55" s="184"/>
      <c r="T55" s="184"/>
      <c r="U55" s="184"/>
      <c r="V55" s="184"/>
      <c r="W55" s="184"/>
      <c r="X55" s="184"/>
      <c r="Y55" s="184"/>
      <c r="Z55" s="184"/>
      <c r="AA55" s="184"/>
      <c r="AB55" s="184"/>
      <c r="AC55" s="184"/>
      <c r="AD55" s="184"/>
      <c r="AE55" s="184"/>
      <c r="AF55" s="184"/>
      <c r="AG55" s="184"/>
      <c r="AH55" s="184"/>
      <c r="AI55" s="184"/>
    </row>
    <row r="61" spans="1:62" s="154" customFormat="1" x14ac:dyDescent="0.25">
      <c r="A61" s="185" t="s">
        <v>112</v>
      </c>
      <c r="B61" s="185"/>
      <c r="C61" s="185"/>
      <c r="D61" s="185"/>
      <c r="E61" s="185"/>
      <c r="F61" s="185"/>
      <c r="G61" s="185"/>
      <c r="H61" s="185"/>
      <c r="I61" s="185"/>
      <c r="J61" s="185"/>
      <c r="K61" s="185"/>
      <c r="L61" s="185"/>
      <c r="M61" s="185"/>
      <c r="N61" s="185"/>
      <c r="O61" s="185"/>
      <c r="P61" s="185"/>
      <c r="Q61" s="185"/>
      <c r="R61" s="185"/>
      <c r="S61" s="185"/>
      <c r="T61" s="185"/>
      <c r="U61" s="185"/>
      <c r="V61" s="185"/>
      <c r="W61" s="185"/>
      <c r="X61" s="185"/>
      <c r="Y61" s="185"/>
      <c r="Z61" s="185"/>
      <c r="AA61" s="185"/>
      <c r="AB61" s="185"/>
      <c r="AC61" s="185"/>
      <c r="AD61" s="185"/>
      <c r="AE61" s="185"/>
      <c r="AF61" s="185"/>
      <c r="AG61" s="185"/>
      <c r="AH61" s="185"/>
      <c r="AI61" s="185"/>
    </row>
    <row r="62" spans="1:62" x14ac:dyDescent="0.25">
      <c r="B62" s="183" t="s">
        <v>116</v>
      </c>
      <c r="C62" s="183"/>
      <c r="D62" s="183"/>
      <c r="E62" s="183"/>
      <c r="F62" s="183"/>
      <c r="G62" s="183"/>
      <c r="H62" s="183"/>
      <c r="I62" s="183"/>
      <c r="J62" s="183"/>
      <c r="K62" s="183"/>
      <c r="L62" s="183"/>
      <c r="M62" s="184"/>
      <c r="N62" s="155"/>
    </row>
    <row r="64" spans="1:62" ht="7.5" customHeight="1" x14ac:dyDescent="0.25"/>
    <row r="68" spans="5:10" ht="34.5" customHeight="1" x14ac:dyDescent="0.25">
      <c r="E68" s="185" t="s">
        <v>113</v>
      </c>
      <c r="F68" s="185"/>
      <c r="G68" s="185"/>
      <c r="H68" s="185"/>
      <c r="I68" s="185"/>
      <c r="J68" s="184"/>
    </row>
    <row r="69" spans="5:10" x14ac:dyDescent="0.25">
      <c r="E69" s="186" t="s">
        <v>117</v>
      </c>
      <c r="F69" s="184"/>
      <c r="G69" s="184"/>
      <c r="H69" s="184"/>
      <c r="I69" s="184"/>
      <c r="J69" s="184"/>
    </row>
  </sheetData>
  <sheetProtection algorithmName="SHA-512" hashValue="85eJYJrxBF9v1l1FlxQBmXBWv6fpDssqbauVkzMccbuLEZbGFDNlifFqT10FJa157wYDh/mr6XsEU8yTUXqwfA==" saltValue="MqtAr4diooqguDgZN2U+vQ==" spinCount="100000" sheet="1" objects="1" scenarios="1" selectLockedCells="1" selectUnlockedCells="1"/>
  <mergeCells count="15">
    <mergeCell ref="B62:M62"/>
    <mergeCell ref="E68:J68"/>
    <mergeCell ref="E69:J69"/>
    <mergeCell ref="C2:L2"/>
    <mergeCell ref="C4:L4"/>
    <mergeCell ref="C48:AI48"/>
    <mergeCell ref="C47:BI47"/>
    <mergeCell ref="C6:L6"/>
    <mergeCell ref="D5:K5"/>
    <mergeCell ref="C7:M7"/>
    <mergeCell ref="A61:AI61"/>
    <mergeCell ref="B10:B11"/>
    <mergeCell ref="C55:AI55"/>
    <mergeCell ref="A54:BJ54"/>
    <mergeCell ref="C24:M24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Z291"/>
  <sheetViews>
    <sheetView showGridLines="0" zoomScaleNormal="100" workbookViewId="0">
      <selection activeCell="G253" sqref="G253"/>
    </sheetView>
  </sheetViews>
  <sheetFormatPr defaultRowHeight="12.75" customHeight="1" x14ac:dyDescent="0.2"/>
  <cols>
    <col min="1" max="1" width="9.140625" style="156"/>
    <col min="2" max="2" width="15.42578125" style="156" customWidth="1"/>
    <col min="3" max="3" width="3.42578125" style="156" customWidth="1"/>
    <col min="4" max="4" width="9.140625" style="34" customWidth="1"/>
    <col min="5" max="5" width="3.42578125" style="156" customWidth="1"/>
    <col min="6" max="6" width="15.42578125" style="156" customWidth="1"/>
    <col min="7" max="8" width="9.140625" style="156"/>
    <col min="9" max="9" width="15.42578125" style="156" customWidth="1"/>
    <col min="10" max="10" width="3.42578125" style="156" customWidth="1"/>
    <col min="11" max="11" width="9.140625" style="156" customWidth="1"/>
    <col min="12" max="12" width="3.42578125" style="156" customWidth="1"/>
    <col min="13" max="14" width="15.42578125" style="156" customWidth="1"/>
    <col min="15" max="16" width="9.140625" style="156" hidden="1" customWidth="1"/>
    <col min="17" max="17" width="15.28515625" style="156" hidden="1" customWidth="1"/>
    <col min="18" max="18" width="18" style="156" hidden="1" customWidth="1"/>
    <col min="19" max="21" width="14.85546875" style="156" hidden="1" customWidth="1"/>
    <col min="22" max="22" width="12" style="156" hidden="1" customWidth="1"/>
    <col min="23" max="23" width="9.140625" style="156" hidden="1" customWidth="1"/>
    <col min="24" max="24" width="12.28515625" style="156" hidden="1" customWidth="1"/>
    <col min="25" max="26" width="9.140625" style="156" hidden="1" customWidth="1"/>
    <col min="27" max="27" width="15.7109375" style="156" hidden="1" customWidth="1"/>
    <col min="28" max="28" width="11.85546875" style="156" hidden="1" customWidth="1"/>
    <col min="29" max="29" width="9.140625" style="156" hidden="1" customWidth="1"/>
    <col min="30" max="30" width="21.5703125" style="156" hidden="1" customWidth="1"/>
    <col min="31" max="48" width="9.140625" style="156" hidden="1" customWidth="1"/>
    <col min="49" max="71" width="9.140625" style="156" customWidth="1"/>
    <col min="72" max="16384" width="9.140625" style="156"/>
  </cols>
  <sheetData>
    <row r="1" spans="1:14" ht="12.75" customHeight="1" x14ac:dyDescent="0.2">
      <c r="A1" s="177"/>
      <c r="B1" s="177"/>
      <c r="C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1" customHeight="1" x14ac:dyDescent="0.3">
      <c r="A2" s="177"/>
      <c r="B2" s="218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</row>
    <row r="3" spans="1:14" ht="12.75" customHeight="1" x14ac:dyDescent="0.25">
      <c r="A3" s="177"/>
      <c r="B3" s="220"/>
      <c r="C3" s="221"/>
      <c r="D3" s="221"/>
      <c r="E3" s="221"/>
      <c r="F3" s="221"/>
      <c r="G3" s="177"/>
      <c r="H3" s="177"/>
      <c r="I3" s="220"/>
      <c r="J3" s="221"/>
      <c r="K3" s="221"/>
      <c r="L3" s="221"/>
      <c r="M3" s="221"/>
      <c r="N3" s="177"/>
    </row>
    <row r="4" spans="1:14" ht="12.75" customHeight="1" x14ac:dyDescent="0.2">
      <c r="A4" s="177"/>
      <c r="B4" s="177"/>
      <c r="C4" s="177"/>
      <c r="E4" s="177"/>
      <c r="F4" s="177"/>
      <c r="G4" s="177"/>
      <c r="H4" s="177"/>
      <c r="I4" s="177"/>
      <c r="J4" s="177"/>
      <c r="K4" s="34"/>
      <c r="L4" s="177"/>
      <c r="M4" s="177"/>
      <c r="N4" s="177"/>
    </row>
    <row r="5" spans="1:14" ht="12.75" customHeight="1" x14ac:dyDescent="0.2">
      <c r="A5" s="177"/>
      <c r="B5" s="177"/>
      <c r="C5" s="177"/>
      <c r="E5" s="177"/>
      <c r="F5" s="177"/>
      <c r="G5" s="177"/>
      <c r="H5" s="177"/>
      <c r="I5" s="177"/>
      <c r="J5" s="177"/>
      <c r="K5" s="34"/>
      <c r="L5" s="177"/>
      <c r="M5" s="177"/>
      <c r="N5" s="177"/>
    </row>
    <row r="6" spans="1:14" ht="12.75" customHeight="1" x14ac:dyDescent="0.2">
      <c r="A6" s="177"/>
      <c r="B6" s="26" t="s">
        <v>21</v>
      </c>
      <c r="C6" s="177"/>
      <c r="E6" s="177"/>
      <c r="F6" s="177"/>
      <c r="G6" s="177"/>
      <c r="H6" s="177"/>
      <c r="I6" s="71" t="s">
        <v>27</v>
      </c>
      <c r="J6" s="177"/>
      <c r="K6" s="34"/>
      <c r="L6" s="177"/>
      <c r="M6" s="177"/>
      <c r="N6" s="177"/>
    </row>
    <row r="7" spans="1:14" ht="12.75" customHeight="1" x14ac:dyDescent="0.2">
      <c r="A7" s="177"/>
      <c r="B7" s="177"/>
      <c r="C7" s="177"/>
      <c r="E7" s="177"/>
      <c r="F7" s="177"/>
      <c r="G7" s="177"/>
      <c r="H7" s="177"/>
      <c r="I7" s="177"/>
      <c r="J7" s="177"/>
      <c r="K7" s="34"/>
      <c r="L7" s="177"/>
      <c r="M7" s="177"/>
      <c r="N7" s="177"/>
    </row>
    <row r="8" spans="1:14" ht="12.75" customHeight="1" x14ac:dyDescent="0.2">
      <c r="A8" s="177"/>
      <c r="B8" s="177"/>
      <c r="C8" s="177"/>
      <c r="E8" s="177"/>
      <c r="F8" s="177"/>
      <c r="G8" s="177"/>
      <c r="H8" s="177"/>
      <c r="I8" s="37"/>
      <c r="J8" s="37"/>
      <c r="K8" s="37"/>
      <c r="L8" s="37"/>
      <c r="M8" s="37"/>
      <c r="N8" s="37"/>
    </row>
    <row r="9" spans="1:14" ht="12.75" customHeight="1" x14ac:dyDescent="0.2">
      <c r="A9" s="177"/>
      <c r="B9" s="35" t="str">
        <f>Classificação!P10</f>
        <v>Islândia</v>
      </c>
      <c r="C9" s="178">
        <v>1</v>
      </c>
      <c r="D9" s="36" t="s">
        <v>20</v>
      </c>
      <c r="E9" s="178">
        <v>6</v>
      </c>
      <c r="F9" s="35" t="str">
        <f>Classificação!P27</f>
        <v>Irlanda</v>
      </c>
      <c r="G9" s="177"/>
      <c r="H9" s="177"/>
      <c r="I9" s="27" t="str">
        <f>Classificação!P33</f>
        <v>Rússia</v>
      </c>
      <c r="J9" s="178">
        <v>0</v>
      </c>
      <c r="K9" s="36" t="s">
        <v>20</v>
      </c>
      <c r="L9" s="178">
        <v>1</v>
      </c>
      <c r="M9" s="27" t="str">
        <f>Classificação!P10</f>
        <v>Islândia</v>
      </c>
      <c r="N9" s="37"/>
    </row>
    <row r="10" spans="1:14" ht="12.75" customHeight="1" x14ac:dyDescent="0.2">
      <c r="A10" s="177"/>
      <c r="B10" s="177"/>
      <c r="C10" s="177"/>
      <c r="E10" s="177"/>
      <c r="F10" s="177"/>
      <c r="G10" s="177"/>
      <c r="H10" s="177"/>
      <c r="I10" s="28"/>
      <c r="J10" s="177"/>
      <c r="K10" s="34"/>
      <c r="L10" s="177"/>
      <c r="M10" s="28"/>
      <c r="N10" s="37"/>
    </row>
    <row r="11" spans="1:14" ht="12.75" customHeight="1" x14ac:dyDescent="0.2">
      <c r="A11" s="177"/>
      <c r="B11" s="35" t="str">
        <f>Classificação!P11</f>
        <v>Itália</v>
      </c>
      <c r="C11" s="178">
        <v>0</v>
      </c>
      <c r="D11" s="36" t="s">
        <v>20</v>
      </c>
      <c r="E11" s="178">
        <v>1</v>
      </c>
      <c r="F11" s="35" t="str">
        <f>Classificação!P28</f>
        <v>Escócia</v>
      </c>
      <c r="G11" s="177"/>
      <c r="H11" s="177"/>
      <c r="I11" s="27" t="str">
        <f>Classificação!P34</f>
        <v>Noruega</v>
      </c>
      <c r="J11" s="178">
        <v>3</v>
      </c>
      <c r="K11" s="36" t="s">
        <v>20</v>
      </c>
      <c r="L11" s="178">
        <v>0</v>
      </c>
      <c r="M11" s="27" t="str">
        <f>Classificação!P11</f>
        <v>Itália</v>
      </c>
      <c r="N11" s="37"/>
    </row>
    <row r="12" spans="1:14" ht="12.75" customHeight="1" x14ac:dyDescent="0.2">
      <c r="A12" s="177"/>
      <c r="B12" s="177"/>
      <c r="C12" s="177"/>
      <c r="E12" s="177"/>
      <c r="F12" s="177"/>
      <c r="G12" s="177"/>
      <c r="H12" s="177"/>
      <c r="I12" s="28"/>
      <c r="J12" s="177"/>
      <c r="K12" s="34"/>
      <c r="L12" s="177"/>
      <c r="M12" s="28"/>
      <c r="N12" s="37"/>
    </row>
    <row r="13" spans="1:14" ht="12.75" customHeight="1" x14ac:dyDescent="0.2">
      <c r="A13" s="177"/>
      <c r="B13" s="35" t="str">
        <f>Classificação!P12</f>
        <v>Grécia</v>
      </c>
      <c r="C13" s="178">
        <v>0</v>
      </c>
      <c r="D13" s="36" t="s">
        <v>20</v>
      </c>
      <c r="E13" s="178">
        <v>0</v>
      </c>
      <c r="F13" s="35" t="str">
        <f>Classificação!P29</f>
        <v>País de Gales</v>
      </c>
      <c r="G13" s="177"/>
      <c r="H13" s="177"/>
      <c r="I13" s="27" t="str">
        <f>Classificação!P35</f>
        <v>Portugal</v>
      </c>
      <c r="J13" s="178">
        <v>1</v>
      </c>
      <c r="K13" s="36" t="s">
        <v>20</v>
      </c>
      <c r="L13" s="178">
        <v>0</v>
      </c>
      <c r="M13" s="27" t="str">
        <f>Classificação!P12</f>
        <v>Grécia</v>
      </c>
      <c r="N13" s="37"/>
    </row>
    <row r="14" spans="1:14" ht="12.75" customHeight="1" x14ac:dyDescent="0.2">
      <c r="A14" s="177"/>
      <c r="B14" s="177"/>
      <c r="C14" s="177"/>
      <c r="E14" s="177"/>
      <c r="F14" s="177"/>
      <c r="G14" s="177"/>
      <c r="H14" s="177"/>
      <c r="I14" s="28"/>
      <c r="J14" s="177"/>
      <c r="K14" s="34"/>
      <c r="L14" s="177"/>
      <c r="M14" s="28"/>
      <c r="N14" s="37"/>
    </row>
    <row r="15" spans="1:14" ht="12.75" customHeight="1" x14ac:dyDescent="0.2">
      <c r="A15" s="177"/>
      <c r="B15" s="35" t="str">
        <f>Classificação!P13</f>
        <v>Turquia</v>
      </c>
      <c r="C15" s="178">
        <v>2</v>
      </c>
      <c r="D15" s="36" t="s">
        <v>20</v>
      </c>
      <c r="E15" s="178">
        <v>1</v>
      </c>
      <c r="F15" s="35" t="str">
        <f>Classificação!P30</f>
        <v>Dinamarca</v>
      </c>
      <c r="G15" s="177"/>
      <c r="H15" s="177"/>
      <c r="I15" s="27" t="str">
        <f>Classificação!P36</f>
        <v>Espanha</v>
      </c>
      <c r="J15" s="178">
        <v>2</v>
      </c>
      <c r="K15" s="36" t="s">
        <v>20</v>
      </c>
      <c r="L15" s="178">
        <v>0</v>
      </c>
      <c r="M15" s="27" t="str">
        <f>Classificação!P13</f>
        <v>Turquia</v>
      </c>
      <c r="N15" s="37"/>
    </row>
    <row r="16" spans="1:14" ht="12.75" customHeight="1" x14ac:dyDescent="0.2">
      <c r="A16" s="177"/>
      <c r="B16" s="177"/>
      <c r="C16" s="177"/>
      <c r="E16" s="177"/>
      <c r="F16" s="177"/>
      <c r="G16" s="177"/>
      <c r="H16" s="177"/>
      <c r="I16" s="37"/>
      <c r="J16" s="177"/>
      <c r="K16" s="34"/>
      <c r="L16" s="177"/>
      <c r="M16" s="37"/>
      <c r="N16" s="37"/>
    </row>
    <row r="17" spans="1:14" ht="12.75" customHeight="1" x14ac:dyDescent="0.2">
      <c r="A17" s="177"/>
      <c r="B17" s="35" t="str">
        <f>Classificação!P14</f>
        <v>Rep. Tcheca</v>
      </c>
      <c r="C17" s="178">
        <v>1</v>
      </c>
      <c r="D17" s="36" t="s">
        <v>20</v>
      </c>
      <c r="E17" s="178">
        <v>0</v>
      </c>
      <c r="F17" s="35" t="str">
        <f>Classificação!P31</f>
        <v>Bélgica</v>
      </c>
      <c r="G17" s="177"/>
      <c r="H17" s="177"/>
      <c r="I17" s="27" t="str">
        <f>Classificação!P37</f>
        <v>Inglaterra</v>
      </c>
      <c r="J17" s="178">
        <v>0</v>
      </c>
      <c r="K17" s="36" t="s">
        <v>20</v>
      </c>
      <c r="L17" s="178">
        <v>0</v>
      </c>
      <c r="M17" s="27" t="str">
        <f>Classificação!P14</f>
        <v>Rep. Tcheca</v>
      </c>
      <c r="N17" s="37"/>
    </row>
    <row r="18" spans="1:14" ht="12.75" customHeight="1" x14ac:dyDescent="0.2">
      <c r="A18" s="177"/>
      <c r="B18" s="177"/>
      <c r="C18" s="177"/>
      <c r="E18" s="177"/>
      <c r="F18" s="177"/>
      <c r="G18" s="177"/>
      <c r="H18" s="177"/>
      <c r="I18" s="28"/>
      <c r="J18" s="177"/>
      <c r="K18" s="34"/>
      <c r="L18" s="177"/>
      <c r="M18" s="28"/>
      <c r="N18" s="37"/>
    </row>
    <row r="19" spans="1:14" ht="12.75" customHeight="1" x14ac:dyDescent="0.2">
      <c r="A19" s="177"/>
      <c r="B19" s="35" t="str">
        <f>Classificação!P15</f>
        <v>Polônia</v>
      </c>
      <c r="C19" s="178">
        <v>2</v>
      </c>
      <c r="D19" s="36" t="s">
        <v>20</v>
      </c>
      <c r="E19" s="178">
        <v>0</v>
      </c>
      <c r="F19" s="35" t="str">
        <f>Classificação!P32</f>
        <v>França</v>
      </c>
      <c r="G19" s="177"/>
      <c r="H19" s="177"/>
      <c r="I19" s="27" t="str">
        <f>Classificação!P38</f>
        <v>Suécia</v>
      </c>
      <c r="J19" s="178">
        <v>1</v>
      </c>
      <c r="K19" s="36" t="s">
        <v>20</v>
      </c>
      <c r="L19" s="178">
        <v>0</v>
      </c>
      <c r="M19" s="27" t="str">
        <f>Classificação!P15</f>
        <v>Polônia</v>
      </c>
      <c r="N19" s="37"/>
    </row>
    <row r="20" spans="1:14" ht="12.75" customHeight="1" x14ac:dyDescent="0.2">
      <c r="A20" s="177"/>
      <c r="B20" s="177"/>
      <c r="C20" s="177"/>
      <c r="E20" s="177"/>
      <c r="F20" s="177"/>
      <c r="G20" s="177"/>
      <c r="H20" s="177"/>
      <c r="I20" s="28"/>
      <c r="J20" s="177"/>
      <c r="K20" s="34"/>
      <c r="L20" s="177"/>
      <c r="M20" s="28"/>
      <c r="N20" s="37"/>
    </row>
    <row r="21" spans="1:14" ht="12.75" customHeight="1" x14ac:dyDescent="0.2">
      <c r="A21" s="177"/>
      <c r="B21" s="35" t="str">
        <f>Classificação!P16</f>
        <v>Holanda</v>
      </c>
      <c r="C21" s="178">
        <v>0</v>
      </c>
      <c r="D21" s="36" t="s">
        <v>20</v>
      </c>
      <c r="E21" s="178">
        <v>4</v>
      </c>
      <c r="F21" s="35" t="str">
        <f>Classificação!P33</f>
        <v>Rússia</v>
      </c>
      <c r="G21" s="177"/>
      <c r="H21" s="177"/>
      <c r="I21" s="27" t="str">
        <f>Classificação!P27</f>
        <v>Irlanda</v>
      </c>
      <c r="J21" s="178">
        <v>2</v>
      </c>
      <c r="K21" s="36" t="s">
        <v>20</v>
      </c>
      <c r="L21" s="178">
        <v>1</v>
      </c>
      <c r="M21" s="27" t="str">
        <f>Classificação!P16</f>
        <v>Holanda</v>
      </c>
      <c r="N21" s="37"/>
    </row>
    <row r="22" spans="1:14" ht="12.75" customHeight="1" x14ac:dyDescent="0.2">
      <c r="A22" s="177"/>
      <c r="B22" s="177"/>
      <c r="C22" s="177"/>
      <c r="E22" s="177"/>
      <c r="F22" s="177"/>
      <c r="G22" s="177"/>
      <c r="H22" s="177"/>
      <c r="I22" s="28"/>
      <c r="J22" s="177"/>
      <c r="K22" s="34"/>
      <c r="L22" s="177"/>
      <c r="M22" s="28"/>
      <c r="N22" s="37"/>
    </row>
    <row r="23" spans="1:14" ht="12.75" customHeight="1" x14ac:dyDescent="0.2">
      <c r="A23" s="177"/>
      <c r="B23" s="35" t="str">
        <f>Classificação!P17</f>
        <v>Alemanha</v>
      </c>
      <c r="C23" s="178">
        <v>2</v>
      </c>
      <c r="D23" s="36" t="s">
        <v>20</v>
      </c>
      <c r="E23" s="178">
        <v>0</v>
      </c>
      <c r="F23" s="35" t="str">
        <f>Classificação!P34</f>
        <v>Noruega</v>
      </c>
      <c r="G23" s="177"/>
      <c r="H23" s="177"/>
      <c r="I23" s="27" t="str">
        <f>Classificação!P28</f>
        <v>Escócia</v>
      </c>
      <c r="J23" s="178">
        <v>0</v>
      </c>
      <c r="K23" s="36" t="s">
        <v>20</v>
      </c>
      <c r="L23" s="178">
        <v>1</v>
      </c>
      <c r="M23" s="27" t="str">
        <f>Classificação!P17</f>
        <v>Alemanha</v>
      </c>
      <c r="N23" s="37"/>
    </row>
    <row r="24" spans="1:14" ht="12.75" customHeight="1" x14ac:dyDescent="0.2">
      <c r="A24" s="177"/>
      <c r="B24" s="177"/>
      <c r="C24" s="177"/>
      <c r="E24" s="177"/>
      <c r="F24" s="177"/>
      <c r="G24" s="177"/>
      <c r="H24" s="177"/>
      <c r="I24" s="37"/>
      <c r="J24" s="177"/>
      <c r="K24" s="34"/>
      <c r="L24" s="177"/>
      <c r="M24" s="37"/>
      <c r="N24" s="37"/>
    </row>
    <row r="25" spans="1:14" ht="12.75" customHeight="1" x14ac:dyDescent="0.2">
      <c r="A25" s="177"/>
      <c r="B25" s="35" t="str">
        <f>Classificação!P18</f>
        <v>Suíça</v>
      </c>
      <c r="C25" s="178">
        <v>1</v>
      </c>
      <c r="D25" s="36" t="s">
        <v>20</v>
      </c>
      <c r="E25" s="178">
        <v>1</v>
      </c>
      <c r="F25" s="35" t="str">
        <f>Classificação!P35</f>
        <v>Portugal</v>
      </c>
      <c r="G25" s="177"/>
      <c r="H25" s="177"/>
      <c r="I25" s="27" t="str">
        <f>Classificação!P29</f>
        <v>País de Gales</v>
      </c>
      <c r="J25" s="178">
        <v>3</v>
      </c>
      <c r="K25" s="36" t="s">
        <v>20</v>
      </c>
      <c r="L25" s="178">
        <v>1</v>
      </c>
      <c r="M25" s="27" t="str">
        <f>Classificação!P18</f>
        <v>Suíça</v>
      </c>
      <c r="N25" s="37"/>
    </row>
    <row r="26" spans="1:14" ht="12.75" customHeight="1" x14ac:dyDescent="0.2">
      <c r="A26" s="177"/>
      <c r="B26" s="34"/>
      <c r="C26" s="37"/>
      <c r="D26" s="37"/>
      <c r="E26" s="37"/>
      <c r="F26" s="34"/>
      <c r="G26" s="177"/>
      <c r="H26" s="177"/>
      <c r="I26" s="28"/>
      <c r="J26" s="37"/>
      <c r="K26" s="37"/>
      <c r="L26" s="37"/>
      <c r="M26" s="28"/>
      <c r="N26" s="37"/>
    </row>
    <row r="27" spans="1:14" ht="12.75" customHeight="1" x14ac:dyDescent="0.2">
      <c r="A27" s="177"/>
      <c r="B27" s="35" t="str">
        <f>Classificação!P19</f>
        <v>Eslôvenia</v>
      </c>
      <c r="C27" s="178">
        <v>1</v>
      </c>
      <c r="D27" s="36" t="s">
        <v>20</v>
      </c>
      <c r="E27" s="178">
        <v>0</v>
      </c>
      <c r="F27" s="35" t="str">
        <f>Classificação!P36</f>
        <v>Espanha</v>
      </c>
      <c r="G27" s="177"/>
      <c r="H27" s="177"/>
      <c r="I27" s="27" t="str">
        <f>Classificação!P30</f>
        <v>Dinamarca</v>
      </c>
      <c r="J27" s="178">
        <v>1</v>
      </c>
      <c r="K27" s="36" t="s">
        <v>20</v>
      </c>
      <c r="L27" s="178">
        <v>0</v>
      </c>
      <c r="M27" s="27" t="str">
        <f>Classificação!P19</f>
        <v>Eslôvenia</v>
      </c>
      <c r="N27" s="37"/>
    </row>
    <row r="28" spans="1:14" ht="12.75" customHeight="1" x14ac:dyDescent="0.2">
      <c r="A28" s="177"/>
      <c r="B28" s="34"/>
      <c r="C28" s="37"/>
      <c r="E28" s="37"/>
      <c r="F28" s="34"/>
      <c r="G28" s="177"/>
      <c r="H28" s="177"/>
      <c r="I28" s="28"/>
      <c r="J28" s="37"/>
      <c r="K28" s="34"/>
      <c r="L28" s="37"/>
      <c r="M28" s="28"/>
      <c r="N28" s="37"/>
    </row>
    <row r="29" spans="1:14" ht="12.75" customHeight="1" x14ac:dyDescent="0.2">
      <c r="A29" s="177"/>
      <c r="B29" s="35" t="str">
        <f>Classificação!P20</f>
        <v>Hungria</v>
      </c>
      <c r="C29" s="178">
        <v>1</v>
      </c>
      <c r="D29" s="36" t="s">
        <v>20</v>
      </c>
      <c r="E29" s="178">
        <v>1</v>
      </c>
      <c r="F29" s="35" t="str">
        <f>Classificação!P37</f>
        <v>Inglaterra</v>
      </c>
      <c r="G29" s="177"/>
      <c r="H29" s="177"/>
      <c r="I29" s="27" t="str">
        <f>Classificação!P31</f>
        <v>Bélgica</v>
      </c>
      <c r="J29" s="178">
        <v>1</v>
      </c>
      <c r="K29" s="36" t="s">
        <v>20</v>
      </c>
      <c r="L29" s="178">
        <v>0</v>
      </c>
      <c r="M29" s="27" t="str">
        <f>Classificação!P20</f>
        <v>Hungria</v>
      </c>
      <c r="N29" s="37"/>
    </row>
    <row r="30" spans="1:14" ht="12.75" customHeight="1" x14ac:dyDescent="0.2">
      <c r="A30" s="177"/>
      <c r="B30" s="37"/>
      <c r="C30" s="37"/>
      <c r="E30" s="37"/>
      <c r="F30" s="34"/>
      <c r="G30" s="177"/>
      <c r="H30" s="177"/>
      <c r="I30" s="28"/>
      <c r="J30" s="37"/>
      <c r="K30" s="34"/>
      <c r="L30" s="37"/>
      <c r="M30" s="28"/>
      <c r="N30" s="37"/>
    </row>
    <row r="31" spans="1:14" ht="12.75" customHeight="1" x14ac:dyDescent="0.2">
      <c r="A31" s="177"/>
      <c r="B31" s="35" t="str">
        <f>Classificação!P21</f>
        <v>Austria</v>
      </c>
      <c r="C31" s="178">
        <v>2</v>
      </c>
      <c r="D31" s="36" t="s">
        <v>20</v>
      </c>
      <c r="E31" s="178">
        <v>0</v>
      </c>
      <c r="F31" s="35" t="str">
        <f>Classificação!P38</f>
        <v>Suécia</v>
      </c>
      <c r="G31" s="177"/>
      <c r="H31" s="177"/>
      <c r="I31" s="27" t="str">
        <f>Classificação!P32</f>
        <v>França</v>
      </c>
      <c r="J31" s="178">
        <v>2</v>
      </c>
      <c r="K31" s="36" t="s">
        <v>20</v>
      </c>
      <c r="L31" s="178">
        <v>1</v>
      </c>
      <c r="M31" s="27" t="str">
        <f>Classificação!P21</f>
        <v>Austria</v>
      </c>
      <c r="N31" s="37"/>
    </row>
    <row r="32" spans="1:14" ht="12.75" customHeight="1" x14ac:dyDescent="0.2">
      <c r="A32" s="177"/>
      <c r="B32" s="177"/>
      <c r="C32" s="177"/>
      <c r="E32" s="177"/>
      <c r="F32" s="177"/>
      <c r="G32" s="177"/>
      <c r="H32" s="177"/>
      <c r="I32" s="177"/>
      <c r="J32" s="177"/>
      <c r="K32" s="34"/>
      <c r="L32" s="177"/>
      <c r="M32" s="177"/>
      <c r="N32" s="177"/>
    </row>
    <row r="33" spans="1:14" ht="12.75" customHeight="1" x14ac:dyDescent="0.2">
      <c r="A33" s="177"/>
      <c r="B33" s="177"/>
      <c r="C33" s="177"/>
      <c r="E33" s="177"/>
      <c r="F33" s="177"/>
      <c r="G33" s="34"/>
      <c r="H33" s="177"/>
      <c r="I33" s="177"/>
      <c r="J33" s="177"/>
      <c r="K33" s="34"/>
      <c r="L33" s="177"/>
      <c r="M33" s="177"/>
      <c r="N33" s="177"/>
    </row>
    <row r="34" spans="1:14" ht="12.75" customHeight="1" x14ac:dyDescent="0.2">
      <c r="A34" s="177"/>
      <c r="B34" s="177"/>
      <c r="C34" s="177"/>
      <c r="E34" s="177"/>
      <c r="F34" s="177"/>
      <c r="G34" s="177"/>
      <c r="H34" s="177"/>
      <c r="I34" s="177"/>
      <c r="J34" s="177"/>
      <c r="K34" s="34"/>
      <c r="L34" s="177"/>
      <c r="M34" s="177"/>
      <c r="N34" s="177"/>
    </row>
    <row r="35" spans="1:14" ht="12.75" customHeight="1" x14ac:dyDescent="0.2">
      <c r="A35" s="177"/>
      <c r="B35" s="29" t="s">
        <v>22</v>
      </c>
      <c r="C35" s="177"/>
      <c r="E35" s="177"/>
      <c r="F35" s="177"/>
      <c r="G35" s="177"/>
      <c r="H35" s="177"/>
      <c r="I35" s="72" t="s">
        <v>28</v>
      </c>
      <c r="J35" s="177"/>
      <c r="K35" s="34"/>
      <c r="L35" s="177"/>
      <c r="M35" s="177"/>
      <c r="N35" s="177"/>
    </row>
    <row r="36" spans="1:14" ht="12.75" customHeight="1" x14ac:dyDescent="0.2">
      <c r="A36" s="177"/>
      <c r="B36" s="177"/>
      <c r="C36" s="177"/>
      <c r="E36" s="177"/>
      <c r="F36" s="177"/>
      <c r="G36" s="177"/>
      <c r="H36" s="177"/>
      <c r="I36" s="177"/>
      <c r="J36" s="177"/>
      <c r="K36" s="34"/>
      <c r="L36" s="177"/>
      <c r="M36" s="177"/>
      <c r="N36" s="177"/>
    </row>
    <row r="37" spans="1:14" ht="12.75" customHeight="1" x14ac:dyDescent="0.2">
      <c r="A37" s="177"/>
      <c r="B37" s="177"/>
      <c r="C37" s="177"/>
      <c r="D37" s="37"/>
      <c r="E37" s="177"/>
      <c r="F37" s="177"/>
      <c r="G37" s="177"/>
      <c r="H37" s="177"/>
      <c r="I37" s="37"/>
      <c r="J37" s="177"/>
      <c r="K37" s="37"/>
      <c r="L37" s="177"/>
      <c r="M37" s="37"/>
      <c r="N37" s="37"/>
    </row>
    <row r="38" spans="1:14" ht="12.75" customHeight="1" x14ac:dyDescent="0.2">
      <c r="A38" s="177"/>
      <c r="B38" s="35" t="str">
        <f>Classificação!P38</f>
        <v>Suécia</v>
      </c>
      <c r="C38" s="178">
        <v>1</v>
      </c>
      <c r="D38" s="36" t="s">
        <v>20</v>
      </c>
      <c r="E38" s="178">
        <v>1</v>
      </c>
      <c r="F38" s="35" t="str">
        <f>Classificação!P10</f>
        <v>Islândia</v>
      </c>
      <c r="G38" s="177"/>
      <c r="H38" s="177"/>
      <c r="I38" s="27" t="str">
        <f>Classificação!P10</f>
        <v>Islândia</v>
      </c>
      <c r="J38" s="178">
        <v>0</v>
      </c>
      <c r="K38" s="36" t="s">
        <v>20</v>
      </c>
      <c r="L38" s="178">
        <v>1</v>
      </c>
      <c r="M38" s="27" t="str">
        <f>Classificação!P32</f>
        <v>França</v>
      </c>
      <c r="N38" s="37"/>
    </row>
    <row r="39" spans="1:14" ht="12.75" customHeight="1" x14ac:dyDescent="0.2">
      <c r="A39" s="177"/>
      <c r="B39" s="177"/>
      <c r="C39" s="177"/>
      <c r="E39" s="177"/>
      <c r="F39" s="177"/>
      <c r="G39" s="177"/>
      <c r="H39" s="177"/>
      <c r="I39" s="28"/>
      <c r="J39" s="177"/>
      <c r="K39" s="34"/>
      <c r="L39" s="177"/>
      <c r="M39" s="28"/>
      <c r="N39" s="37"/>
    </row>
    <row r="40" spans="1:14" ht="12.75" customHeight="1" x14ac:dyDescent="0.2">
      <c r="A40" s="177"/>
      <c r="B40" s="35" t="str">
        <f>Classificação!P27</f>
        <v>Irlanda</v>
      </c>
      <c r="C40" s="178">
        <v>3</v>
      </c>
      <c r="D40" s="36" t="s">
        <v>20</v>
      </c>
      <c r="E40" s="178">
        <v>0</v>
      </c>
      <c r="F40" s="35" t="str">
        <f>Classificação!P11</f>
        <v>Itália</v>
      </c>
      <c r="G40" s="177"/>
      <c r="H40" s="177"/>
      <c r="I40" s="27" t="str">
        <f>Classificação!P11</f>
        <v>Itália</v>
      </c>
      <c r="J40" s="178">
        <v>2</v>
      </c>
      <c r="K40" s="36" t="s">
        <v>20</v>
      </c>
      <c r="L40" s="178">
        <v>3</v>
      </c>
      <c r="M40" s="27" t="str">
        <f>Classificação!P33</f>
        <v>Rússia</v>
      </c>
      <c r="N40" s="37"/>
    </row>
    <row r="41" spans="1:14" ht="12.75" customHeight="1" x14ac:dyDescent="0.2">
      <c r="A41" s="177"/>
      <c r="B41" s="177"/>
      <c r="C41" s="177"/>
      <c r="E41" s="177"/>
      <c r="F41" s="177"/>
      <c r="G41" s="177"/>
      <c r="H41" s="177"/>
      <c r="I41" s="28"/>
      <c r="J41" s="177"/>
      <c r="K41" s="34"/>
      <c r="L41" s="177"/>
      <c r="M41" s="28"/>
      <c r="N41" s="37"/>
    </row>
    <row r="42" spans="1:14" ht="12.75" customHeight="1" x14ac:dyDescent="0.2">
      <c r="A42" s="177"/>
      <c r="B42" s="35" t="str">
        <f>Classificação!P28</f>
        <v>Escócia</v>
      </c>
      <c r="C42" s="178">
        <v>2</v>
      </c>
      <c r="D42" s="36" t="s">
        <v>20</v>
      </c>
      <c r="E42" s="178">
        <v>1</v>
      </c>
      <c r="F42" s="35" t="str">
        <f>Classificação!P12</f>
        <v>Grécia</v>
      </c>
      <c r="G42" s="177"/>
      <c r="H42" s="177"/>
      <c r="I42" s="27" t="str">
        <f>Classificação!P12</f>
        <v>Grécia</v>
      </c>
      <c r="J42" s="178">
        <v>1</v>
      </c>
      <c r="K42" s="36" t="s">
        <v>20</v>
      </c>
      <c r="L42" s="178">
        <v>2</v>
      </c>
      <c r="M42" s="27" t="str">
        <f>Classificação!P34</f>
        <v>Noruega</v>
      </c>
      <c r="N42" s="37"/>
    </row>
    <row r="43" spans="1:14" ht="12.75" customHeight="1" x14ac:dyDescent="0.2">
      <c r="A43" s="177"/>
      <c r="B43" s="177"/>
      <c r="C43" s="177"/>
      <c r="E43" s="177"/>
      <c r="F43" s="177"/>
      <c r="G43" s="177"/>
      <c r="H43" s="177"/>
      <c r="I43" s="28"/>
      <c r="J43" s="177"/>
      <c r="K43" s="34"/>
      <c r="L43" s="177"/>
      <c r="M43" s="28"/>
      <c r="N43" s="37"/>
    </row>
    <row r="44" spans="1:14" ht="12.75" customHeight="1" x14ac:dyDescent="0.2">
      <c r="A44" s="177"/>
      <c r="B44" s="35" t="str">
        <f>Classificação!P29</f>
        <v>País de Gales</v>
      </c>
      <c r="C44" s="178">
        <v>0</v>
      </c>
      <c r="D44" s="36" t="s">
        <v>20</v>
      </c>
      <c r="E44" s="178">
        <v>0</v>
      </c>
      <c r="F44" s="35" t="str">
        <f>Classificação!P13</f>
        <v>Turquia</v>
      </c>
      <c r="G44" s="177"/>
      <c r="H44" s="177"/>
      <c r="I44" s="27" t="str">
        <f>Classificação!P13</f>
        <v>Turquia</v>
      </c>
      <c r="J44" s="178">
        <v>0</v>
      </c>
      <c r="K44" s="36" t="s">
        <v>20</v>
      </c>
      <c r="L44" s="178">
        <v>4</v>
      </c>
      <c r="M44" s="27" t="str">
        <f>Classificação!P35</f>
        <v>Portugal</v>
      </c>
      <c r="N44" s="37"/>
    </row>
    <row r="45" spans="1:14" ht="12.75" customHeight="1" x14ac:dyDescent="0.2">
      <c r="A45" s="177"/>
      <c r="B45" s="177"/>
      <c r="C45" s="177"/>
      <c r="E45" s="177"/>
      <c r="F45" s="177"/>
      <c r="G45" s="177"/>
      <c r="H45" s="177"/>
      <c r="I45" s="37"/>
      <c r="J45" s="177"/>
      <c r="K45" s="34"/>
      <c r="L45" s="177"/>
      <c r="M45" s="37"/>
      <c r="N45" s="37"/>
    </row>
    <row r="46" spans="1:14" ht="12.75" customHeight="1" x14ac:dyDescent="0.2">
      <c r="A46" s="177"/>
      <c r="B46" s="35" t="str">
        <f>Classificação!P30</f>
        <v>Dinamarca</v>
      </c>
      <c r="C46" s="178">
        <v>0</v>
      </c>
      <c r="D46" s="36" t="s">
        <v>20</v>
      </c>
      <c r="E46" s="178">
        <v>1</v>
      </c>
      <c r="F46" s="35" t="str">
        <f>Classificação!P14</f>
        <v>Rep. Tcheca</v>
      </c>
      <c r="G46" s="177"/>
      <c r="H46" s="177"/>
      <c r="I46" s="27" t="str">
        <f>Classificação!P14</f>
        <v>Rep. Tcheca</v>
      </c>
      <c r="J46" s="178">
        <v>1</v>
      </c>
      <c r="K46" s="36" t="s">
        <v>20</v>
      </c>
      <c r="L46" s="178">
        <v>1</v>
      </c>
      <c r="M46" s="27" t="str">
        <f>Classificação!P36</f>
        <v>Espanha</v>
      </c>
      <c r="N46" s="37"/>
    </row>
    <row r="47" spans="1:14" ht="12.75" customHeight="1" x14ac:dyDescent="0.2">
      <c r="A47" s="177"/>
      <c r="B47" s="177"/>
      <c r="C47" s="177"/>
      <c r="E47" s="177"/>
      <c r="F47" s="177"/>
      <c r="G47" s="177"/>
      <c r="H47" s="177"/>
      <c r="I47" s="28"/>
      <c r="J47" s="177"/>
      <c r="K47" s="34"/>
      <c r="L47" s="177"/>
      <c r="M47" s="28"/>
      <c r="N47" s="37"/>
    </row>
    <row r="48" spans="1:14" ht="12.75" customHeight="1" x14ac:dyDescent="0.2">
      <c r="A48" s="177"/>
      <c r="B48" s="35" t="str">
        <f>Classificação!P31</f>
        <v>Bélgica</v>
      </c>
      <c r="C48" s="178">
        <v>0</v>
      </c>
      <c r="D48" s="36" t="s">
        <v>20</v>
      </c>
      <c r="E48" s="178">
        <v>0</v>
      </c>
      <c r="F48" s="35" t="str">
        <f>Classificação!P15</f>
        <v>Polônia</v>
      </c>
      <c r="G48" s="177"/>
      <c r="H48" s="177"/>
      <c r="I48" s="27" t="str">
        <f>Classificação!P15</f>
        <v>Polônia</v>
      </c>
      <c r="J48" s="178">
        <v>0</v>
      </c>
      <c r="K48" s="36" t="s">
        <v>20</v>
      </c>
      <c r="L48" s="178">
        <v>2</v>
      </c>
      <c r="M48" s="27" t="str">
        <f>Classificação!P37</f>
        <v>Inglaterra</v>
      </c>
      <c r="N48" s="37"/>
    </row>
    <row r="49" spans="1:14" ht="12.75" customHeight="1" x14ac:dyDescent="0.2">
      <c r="A49" s="177"/>
      <c r="B49" s="177"/>
      <c r="C49" s="177"/>
      <c r="E49" s="177"/>
      <c r="F49" s="177"/>
      <c r="G49" s="177"/>
      <c r="H49" s="177"/>
      <c r="I49" s="28"/>
      <c r="J49" s="177"/>
      <c r="K49" s="34"/>
      <c r="L49" s="177"/>
      <c r="M49" s="28"/>
      <c r="N49" s="37"/>
    </row>
    <row r="50" spans="1:14" ht="12.75" customHeight="1" x14ac:dyDescent="0.2">
      <c r="A50" s="177"/>
      <c r="B50" s="35" t="str">
        <f>Classificação!P32</f>
        <v>França</v>
      </c>
      <c r="C50" s="178">
        <v>2</v>
      </c>
      <c r="D50" s="36" t="s">
        <v>20</v>
      </c>
      <c r="E50" s="178">
        <v>2</v>
      </c>
      <c r="F50" s="35" t="str">
        <f>Classificação!P16</f>
        <v>Holanda</v>
      </c>
      <c r="G50" s="177"/>
      <c r="H50" s="177"/>
      <c r="I50" s="27" t="str">
        <f>Classificação!P16</f>
        <v>Holanda</v>
      </c>
      <c r="J50" s="178">
        <v>0</v>
      </c>
      <c r="K50" s="36" t="s">
        <v>20</v>
      </c>
      <c r="L50" s="178">
        <v>1</v>
      </c>
      <c r="M50" s="27" t="str">
        <f>Classificação!P38</f>
        <v>Suécia</v>
      </c>
      <c r="N50" s="37"/>
    </row>
    <row r="51" spans="1:14" ht="12.75" customHeight="1" x14ac:dyDescent="0.2">
      <c r="A51" s="177"/>
      <c r="B51" s="177"/>
      <c r="C51" s="177"/>
      <c r="E51" s="177"/>
      <c r="F51" s="177"/>
      <c r="G51" s="177"/>
      <c r="H51" s="177"/>
      <c r="I51" s="28"/>
      <c r="J51" s="177"/>
      <c r="K51" s="34"/>
      <c r="L51" s="177"/>
      <c r="M51" s="28"/>
      <c r="N51" s="37"/>
    </row>
    <row r="52" spans="1:14" ht="12.75" customHeight="1" x14ac:dyDescent="0.2">
      <c r="A52" s="177"/>
      <c r="B52" s="35" t="str">
        <f>Classificação!P33</f>
        <v>Rússia</v>
      </c>
      <c r="C52" s="178">
        <v>0</v>
      </c>
      <c r="D52" s="36" t="s">
        <v>20</v>
      </c>
      <c r="E52" s="178">
        <v>0</v>
      </c>
      <c r="F52" s="35" t="str">
        <f>Classificação!P17</f>
        <v>Alemanha</v>
      </c>
      <c r="G52" s="177"/>
      <c r="H52" s="177"/>
      <c r="I52" s="27" t="str">
        <f>Classificação!P17</f>
        <v>Alemanha</v>
      </c>
      <c r="J52" s="178">
        <v>0</v>
      </c>
      <c r="K52" s="36" t="s">
        <v>20</v>
      </c>
      <c r="L52" s="178">
        <v>3</v>
      </c>
      <c r="M52" s="27" t="str">
        <f>Classificação!P27</f>
        <v>Irlanda</v>
      </c>
      <c r="N52" s="37"/>
    </row>
    <row r="53" spans="1:14" ht="12.75" customHeight="1" x14ac:dyDescent="0.2">
      <c r="A53" s="177"/>
      <c r="B53" s="177"/>
      <c r="C53" s="177"/>
      <c r="E53" s="177"/>
      <c r="F53" s="177"/>
      <c r="G53" s="177"/>
      <c r="H53" s="177"/>
      <c r="I53" s="37"/>
      <c r="J53" s="177"/>
      <c r="K53" s="34"/>
      <c r="L53" s="177"/>
      <c r="M53" s="37"/>
      <c r="N53" s="37"/>
    </row>
    <row r="54" spans="1:14" ht="12.75" customHeight="1" x14ac:dyDescent="0.2">
      <c r="A54" s="177"/>
      <c r="B54" s="35" t="str">
        <f>Classificação!P34</f>
        <v>Noruega</v>
      </c>
      <c r="C54" s="178">
        <v>1</v>
      </c>
      <c r="D54" s="36" t="s">
        <v>20</v>
      </c>
      <c r="E54" s="178">
        <v>0</v>
      </c>
      <c r="F54" s="35" t="str">
        <f>Classificação!P18</f>
        <v>Suíça</v>
      </c>
      <c r="G54" s="177"/>
      <c r="H54" s="177"/>
      <c r="I54" s="27" t="str">
        <f>Classificação!P18</f>
        <v>Suíça</v>
      </c>
      <c r="J54" s="178">
        <v>0</v>
      </c>
      <c r="K54" s="36" t="s">
        <v>20</v>
      </c>
      <c r="L54" s="178">
        <v>3</v>
      </c>
      <c r="M54" s="27" t="str">
        <f>Classificação!P28</f>
        <v>Escócia</v>
      </c>
      <c r="N54" s="37"/>
    </row>
    <row r="55" spans="1:14" ht="12.75" customHeight="1" x14ac:dyDescent="0.2">
      <c r="A55" s="177"/>
      <c r="B55" s="37"/>
      <c r="C55" s="37"/>
      <c r="D55" s="37"/>
      <c r="E55" s="37"/>
      <c r="F55" s="37"/>
      <c r="G55" s="177"/>
      <c r="H55" s="177"/>
      <c r="I55" s="28"/>
      <c r="J55" s="37"/>
      <c r="K55" s="37"/>
      <c r="L55" s="37"/>
      <c r="M55" s="28"/>
      <c r="N55" s="37"/>
    </row>
    <row r="56" spans="1:14" ht="12.75" customHeight="1" x14ac:dyDescent="0.2">
      <c r="A56" s="177"/>
      <c r="B56" s="35" t="str">
        <f>Classificação!P35</f>
        <v>Portugal</v>
      </c>
      <c r="C56" s="178">
        <v>0</v>
      </c>
      <c r="D56" s="36" t="s">
        <v>20</v>
      </c>
      <c r="E56" s="178">
        <v>1</v>
      </c>
      <c r="F56" s="35" t="str">
        <f>Classificação!P19</f>
        <v>Eslôvenia</v>
      </c>
      <c r="G56" s="177"/>
      <c r="H56" s="177"/>
      <c r="I56" s="27" t="str">
        <f>Classificação!P19</f>
        <v>Eslôvenia</v>
      </c>
      <c r="J56" s="178">
        <v>1</v>
      </c>
      <c r="K56" s="36" t="s">
        <v>20</v>
      </c>
      <c r="L56" s="178">
        <v>0</v>
      </c>
      <c r="M56" s="27" t="str">
        <f>Classificação!P29</f>
        <v>País de Gales</v>
      </c>
      <c r="N56" s="37"/>
    </row>
    <row r="57" spans="1:14" ht="12.75" customHeight="1" x14ac:dyDescent="0.2">
      <c r="A57" s="177"/>
      <c r="B57" s="177"/>
      <c r="C57" s="37"/>
      <c r="E57" s="37"/>
      <c r="F57" s="177"/>
      <c r="G57" s="177"/>
      <c r="H57" s="177"/>
      <c r="I57" s="28"/>
      <c r="J57" s="37"/>
      <c r="K57" s="34"/>
      <c r="L57" s="37"/>
      <c r="M57" s="28"/>
      <c r="N57" s="37"/>
    </row>
    <row r="58" spans="1:14" ht="12.75" customHeight="1" x14ac:dyDescent="0.2">
      <c r="A58" s="177"/>
      <c r="B58" s="35" t="str">
        <f>Classificação!P36</f>
        <v>Espanha</v>
      </c>
      <c r="C58" s="178">
        <v>2</v>
      </c>
      <c r="D58" s="36" t="s">
        <v>20</v>
      </c>
      <c r="E58" s="178">
        <v>0</v>
      </c>
      <c r="F58" s="35" t="str">
        <f>Classificação!P20</f>
        <v>Hungria</v>
      </c>
      <c r="G58" s="177"/>
      <c r="H58" s="177"/>
      <c r="I58" s="27" t="str">
        <f>Classificação!P20</f>
        <v>Hungria</v>
      </c>
      <c r="J58" s="178">
        <v>1</v>
      </c>
      <c r="K58" s="36" t="s">
        <v>20</v>
      </c>
      <c r="L58" s="178">
        <v>0</v>
      </c>
      <c r="M58" s="27" t="str">
        <f>Classificação!P30</f>
        <v>Dinamarca</v>
      </c>
      <c r="N58" s="37"/>
    </row>
    <row r="59" spans="1:14" ht="12.75" customHeight="1" x14ac:dyDescent="0.2">
      <c r="A59" s="177"/>
      <c r="B59" s="37"/>
      <c r="C59" s="37"/>
      <c r="E59" s="37"/>
      <c r="F59" s="37"/>
      <c r="G59" s="177"/>
      <c r="H59" s="177"/>
      <c r="I59" s="28"/>
      <c r="J59" s="37"/>
      <c r="K59" s="34"/>
      <c r="L59" s="37"/>
      <c r="M59" s="28"/>
      <c r="N59" s="37"/>
    </row>
    <row r="60" spans="1:14" ht="12.75" customHeight="1" x14ac:dyDescent="0.2">
      <c r="A60" s="177"/>
      <c r="B60" s="35" t="str">
        <f>Classificação!P37</f>
        <v>Inglaterra</v>
      </c>
      <c r="C60" s="178">
        <v>2</v>
      </c>
      <c r="D60" s="36" t="s">
        <v>20</v>
      </c>
      <c r="E60" s="178">
        <v>2</v>
      </c>
      <c r="F60" s="35" t="str">
        <f>Classificação!P21</f>
        <v>Austria</v>
      </c>
      <c r="G60" s="177"/>
      <c r="H60" s="177"/>
      <c r="I60" s="27" t="str">
        <f>Classificação!P21</f>
        <v>Austria</v>
      </c>
      <c r="J60" s="178">
        <v>2</v>
      </c>
      <c r="K60" s="36" t="s">
        <v>20</v>
      </c>
      <c r="L60" s="178">
        <v>0</v>
      </c>
      <c r="M60" s="27" t="str">
        <f>Classificação!P31</f>
        <v>Bélgica</v>
      </c>
      <c r="N60" s="37"/>
    </row>
    <row r="61" spans="1:14" ht="12.75" customHeight="1" x14ac:dyDescent="0.2">
      <c r="A61" s="177"/>
      <c r="B61" s="177"/>
      <c r="C61" s="177"/>
      <c r="D61" s="37"/>
      <c r="E61" s="177"/>
      <c r="F61" s="177"/>
      <c r="G61" s="177"/>
      <c r="H61" s="177"/>
      <c r="I61" s="37"/>
      <c r="J61" s="177"/>
      <c r="K61" s="37"/>
      <c r="L61" s="177"/>
      <c r="M61" s="37"/>
      <c r="N61" s="37"/>
    </row>
    <row r="62" spans="1:14" ht="12.75" customHeight="1" x14ac:dyDescent="0.2">
      <c r="A62" s="177"/>
      <c r="B62" s="177"/>
      <c r="C62" s="177"/>
      <c r="E62" s="177"/>
      <c r="F62" s="177"/>
      <c r="G62" s="177"/>
      <c r="H62" s="177"/>
      <c r="I62" s="177"/>
      <c r="J62" s="177"/>
      <c r="K62" s="34"/>
      <c r="L62" s="177"/>
      <c r="M62" s="177"/>
      <c r="N62" s="177"/>
    </row>
    <row r="63" spans="1:14" ht="12.75" customHeight="1" x14ac:dyDescent="0.2">
      <c r="A63" s="177"/>
      <c r="B63" s="177"/>
      <c r="C63" s="177"/>
      <c r="E63" s="177"/>
      <c r="F63" s="177"/>
      <c r="G63" s="177"/>
      <c r="H63" s="177"/>
      <c r="I63" s="177"/>
      <c r="J63" s="177"/>
      <c r="K63" s="34"/>
      <c r="L63" s="177"/>
      <c r="M63" s="177"/>
      <c r="N63" s="177"/>
    </row>
    <row r="64" spans="1:14" ht="12.75" customHeight="1" x14ac:dyDescent="0.2">
      <c r="A64" s="177"/>
      <c r="B64" s="30" t="s">
        <v>23</v>
      </c>
      <c r="C64" s="177"/>
      <c r="E64" s="177"/>
      <c r="F64" s="177"/>
      <c r="G64" s="177"/>
      <c r="H64" s="177"/>
      <c r="I64" s="73" t="s">
        <v>29</v>
      </c>
      <c r="J64" s="177"/>
      <c r="K64" s="34"/>
      <c r="L64" s="177"/>
      <c r="M64" s="177"/>
      <c r="N64" s="177"/>
    </row>
    <row r="65" spans="1:14" ht="12.75" customHeight="1" x14ac:dyDescent="0.2">
      <c r="A65" s="177"/>
      <c r="B65" s="177"/>
      <c r="C65" s="177"/>
      <c r="E65" s="177"/>
      <c r="F65" s="177"/>
      <c r="G65" s="177"/>
      <c r="H65" s="177"/>
      <c r="I65" s="177"/>
      <c r="J65" s="177"/>
      <c r="K65" s="34"/>
      <c r="L65" s="177"/>
      <c r="M65" s="177"/>
      <c r="N65" s="177"/>
    </row>
    <row r="66" spans="1:14" ht="12.75" customHeight="1" x14ac:dyDescent="0.2">
      <c r="A66" s="177"/>
      <c r="B66" s="177"/>
      <c r="C66" s="177"/>
      <c r="D66" s="37"/>
      <c r="E66" s="177"/>
      <c r="F66" s="177"/>
      <c r="G66" s="177"/>
      <c r="H66" s="177"/>
      <c r="I66" s="37"/>
      <c r="J66" s="177"/>
      <c r="K66" s="37"/>
      <c r="L66" s="177"/>
      <c r="M66" s="37"/>
      <c r="N66" s="37"/>
    </row>
    <row r="67" spans="1:14" ht="12.75" customHeight="1" x14ac:dyDescent="0.2">
      <c r="A67" s="177"/>
      <c r="B67" s="35" t="str">
        <f>Classificação!P10</f>
        <v>Islândia</v>
      </c>
      <c r="C67" s="178">
        <v>0</v>
      </c>
      <c r="D67" s="36" t="s">
        <v>20</v>
      </c>
      <c r="E67" s="178">
        <v>1</v>
      </c>
      <c r="F67" s="35" t="str">
        <f>Classificação!P37</f>
        <v>Inglaterra</v>
      </c>
      <c r="G67" s="177"/>
      <c r="H67" s="177"/>
      <c r="I67" s="27" t="str">
        <f>Classificação!P31</f>
        <v>Bélgica</v>
      </c>
      <c r="J67" s="178">
        <v>4</v>
      </c>
      <c r="K67" s="36" t="s">
        <v>20</v>
      </c>
      <c r="L67" s="178">
        <v>1</v>
      </c>
      <c r="M67" s="27" t="str">
        <f>Classificação!P10</f>
        <v>Islândia</v>
      </c>
      <c r="N67" s="37"/>
    </row>
    <row r="68" spans="1:14" ht="12.75" customHeight="1" x14ac:dyDescent="0.2">
      <c r="A68" s="177"/>
      <c r="B68" s="177"/>
      <c r="C68" s="177"/>
      <c r="E68" s="177"/>
      <c r="F68" s="177"/>
      <c r="G68" s="177"/>
      <c r="H68" s="177"/>
      <c r="I68" s="28"/>
      <c r="J68" s="177"/>
      <c r="K68" s="34"/>
      <c r="L68" s="177"/>
      <c r="M68" s="28"/>
      <c r="N68" s="37"/>
    </row>
    <row r="69" spans="1:14" ht="12.75" customHeight="1" x14ac:dyDescent="0.2">
      <c r="A69" s="177"/>
      <c r="B69" s="35" t="str">
        <f>Classificação!P11</f>
        <v>Itália</v>
      </c>
      <c r="C69" s="178">
        <v>2</v>
      </c>
      <c r="D69" s="36" t="s">
        <v>20</v>
      </c>
      <c r="E69" s="178">
        <v>2</v>
      </c>
      <c r="F69" s="35" t="str">
        <f>Classificação!P38</f>
        <v>Suécia</v>
      </c>
      <c r="G69" s="177"/>
      <c r="H69" s="177"/>
      <c r="I69" s="27" t="str">
        <f>Classificação!P32</f>
        <v>França</v>
      </c>
      <c r="J69" s="178">
        <v>1</v>
      </c>
      <c r="K69" s="36" t="s">
        <v>20</v>
      </c>
      <c r="L69" s="178">
        <v>0</v>
      </c>
      <c r="M69" s="27" t="str">
        <f>Classificação!P11</f>
        <v>Itália</v>
      </c>
      <c r="N69" s="37"/>
    </row>
    <row r="70" spans="1:14" ht="12.75" customHeight="1" x14ac:dyDescent="0.2">
      <c r="A70" s="177"/>
      <c r="B70" s="177"/>
      <c r="C70" s="177"/>
      <c r="E70" s="177"/>
      <c r="F70" s="177"/>
      <c r="G70" s="177"/>
      <c r="H70" s="177"/>
      <c r="I70" s="28"/>
      <c r="J70" s="177"/>
      <c r="K70" s="34"/>
      <c r="L70" s="177"/>
      <c r="M70" s="28"/>
      <c r="N70" s="37"/>
    </row>
    <row r="71" spans="1:14" ht="12.75" customHeight="1" x14ac:dyDescent="0.2">
      <c r="A71" s="177"/>
      <c r="B71" s="35" t="str">
        <f>Classificação!P12</f>
        <v>Grécia</v>
      </c>
      <c r="C71" s="178">
        <v>2</v>
      </c>
      <c r="D71" s="36" t="s">
        <v>20</v>
      </c>
      <c r="E71" s="178">
        <v>1</v>
      </c>
      <c r="F71" s="35" t="str">
        <f>Classificação!P27</f>
        <v>Irlanda</v>
      </c>
      <c r="G71" s="177"/>
      <c r="H71" s="177"/>
      <c r="I71" s="27" t="str">
        <f>Classificação!P33</f>
        <v>Rússia</v>
      </c>
      <c r="J71" s="178">
        <v>0</v>
      </c>
      <c r="K71" s="36" t="s">
        <v>20</v>
      </c>
      <c r="L71" s="178">
        <v>1</v>
      </c>
      <c r="M71" s="27" t="str">
        <f>Classificação!P12</f>
        <v>Grécia</v>
      </c>
      <c r="N71" s="37"/>
    </row>
    <row r="72" spans="1:14" ht="12.75" customHeight="1" x14ac:dyDescent="0.2">
      <c r="A72" s="177"/>
      <c r="B72" s="177"/>
      <c r="C72" s="177"/>
      <c r="E72" s="177"/>
      <c r="F72" s="177"/>
      <c r="G72" s="177"/>
      <c r="H72" s="177"/>
      <c r="I72" s="28"/>
      <c r="J72" s="177"/>
      <c r="K72" s="34"/>
      <c r="L72" s="177"/>
      <c r="M72" s="28"/>
      <c r="N72" s="37"/>
    </row>
    <row r="73" spans="1:14" ht="12.75" customHeight="1" x14ac:dyDescent="0.2">
      <c r="A73" s="177"/>
      <c r="B73" s="35" t="str">
        <f>Classificação!P13</f>
        <v>Turquia</v>
      </c>
      <c r="C73" s="178">
        <v>1</v>
      </c>
      <c r="D73" s="36" t="s">
        <v>20</v>
      </c>
      <c r="E73" s="178">
        <v>1</v>
      </c>
      <c r="F73" s="35" t="str">
        <f>Classificação!P28</f>
        <v>Escócia</v>
      </c>
      <c r="G73" s="177"/>
      <c r="H73" s="177"/>
      <c r="I73" s="27" t="str">
        <f>Classificação!P34</f>
        <v>Noruega</v>
      </c>
      <c r="J73" s="178">
        <v>4</v>
      </c>
      <c r="K73" s="36" t="s">
        <v>20</v>
      </c>
      <c r="L73" s="178">
        <v>0</v>
      </c>
      <c r="M73" s="27" t="str">
        <f>Classificação!P13</f>
        <v>Turquia</v>
      </c>
      <c r="N73" s="37"/>
    </row>
    <row r="74" spans="1:14" ht="12.75" customHeight="1" x14ac:dyDescent="0.2">
      <c r="A74" s="177"/>
      <c r="B74" s="177"/>
      <c r="C74" s="177"/>
      <c r="E74" s="177"/>
      <c r="F74" s="177"/>
      <c r="G74" s="177"/>
      <c r="H74" s="177"/>
      <c r="I74" s="37"/>
      <c r="J74" s="177"/>
      <c r="K74" s="34"/>
      <c r="L74" s="177"/>
      <c r="M74" s="37"/>
      <c r="N74" s="37"/>
    </row>
    <row r="75" spans="1:14" ht="12.75" customHeight="1" x14ac:dyDescent="0.2">
      <c r="A75" s="177"/>
      <c r="B75" s="35" t="str">
        <f>Classificação!P14</f>
        <v>Rep. Tcheca</v>
      </c>
      <c r="C75" s="178">
        <v>0</v>
      </c>
      <c r="D75" s="36" t="s">
        <v>20</v>
      </c>
      <c r="E75" s="178">
        <v>2</v>
      </c>
      <c r="F75" s="35" t="str">
        <f>Classificação!P29</f>
        <v>País de Gales</v>
      </c>
      <c r="G75" s="177"/>
      <c r="H75" s="177"/>
      <c r="I75" s="27" t="str">
        <f>Classificação!P35</f>
        <v>Portugal</v>
      </c>
      <c r="J75" s="178">
        <v>2</v>
      </c>
      <c r="K75" s="36" t="s">
        <v>20</v>
      </c>
      <c r="L75" s="178">
        <v>1</v>
      </c>
      <c r="M75" s="27" t="str">
        <f>Classificação!P14</f>
        <v>Rep. Tcheca</v>
      </c>
      <c r="N75" s="37"/>
    </row>
    <row r="76" spans="1:14" ht="12.75" customHeight="1" x14ac:dyDescent="0.2">
      <c r="A76" s="177"/>
      <c r="B76" s="177"/>
      <c r="C76" s="177"/>
      <c r="E76" s="177"/>
      <c r="F76" s="177"/>
      <c r="G76" s="177"/>
      <c r="H76" s="177"/>
      <c r="I76" s="28"/>
      <c r="J76" s="177"/>
      <c r="K76" s="34"/>
      <c r="L76" s="177"/>
      <c r="M76" s="28"/>
      <c r="N76" s="37"/>
    </row>
    <row r="77" spans="1:14" ht="12.75" customHeight="1" x14ac:dyDescent="0.2">
      <c r="A77" s="177"/>
      <c r="B77" s="35" t="str">
        <f>Classificação!P15</f>
        <v>Polônia</v>
      </c>
      <c r="C77" s="178">
        <v>0</v>
      </c>
      <c r="D77" s="36" t="s">
        <v>20</v>
      </c>
      <c r="E77" s="178">
        <v>0</v>
      </c>
      <c r="F77" s="35" t="str">
        <f>Classificação!P30</f>
        <v>Dinamarca</v>
      </c>
      <c r="G77" s="177"/>
      <c r="H77" s="177"/>
      <c r="I77" s="27" t="str">
        <f>Classificação!P36</f>
        <v>Espanha</v>
      </c>
      <c r="J77" s="178">
        <v>0</v>
      </c>
      <c r="K77" s="36" t="s">
        <v>20</v>
      </c>
      <c r="L77" s="178">
        <v>0</v>
      </c>
      <c r="M77" s="27" t="str">
        <f>Classificação!P15</f>
        <v>Polônia</v>
      </c>
      <c r="N77" s="37"/>
    </row>
    <row r="78" spans="1:14" ht="12.75" customHeight="1" x14ac:dyDescent="0.2">
      <c r="A78" s="177"/>
      <c r="B78" s="177"/>
      <c r="C78" s="177"/>
      <c r="E78" s="177"/>
      <c r="F78" s="177"/>
      <c r="G78" s="177"/>
      <c r="H78" s="177"/>
      <c r="I78" s="28"/>
      <c r="J78" s="177"/>
      <c r="K78" s="34"/>
      <c r="L78" s="177"/>
      <c r="M78" s="28"/>
      <c r="N78" s="37"/>
    </row>
    <row r="79" spans="1:14" ht="12.75" customHeight="1" x14ac:dyDescent="0.2">
      <c r="A79" s="177"/>
      <c r="B79" s="35" t="str">
        <f>Classificação!P16</f>
        <v>Holanda</v>
      </c>
      <c r="C79" s="178">
        <v>0</v>
      </c>
      <c r="D79" s="36" t="s">
        <v>20</v>
      </c>
      <c r="E79" s="178">
        <v>1</v>
      </c>
      <c r="F79" s="35" t="str">
        <f>Classificação!P31</f>
        <v>Bélgica</v>
      </c>
      <c r="G79" s="177"/>
      <c r="H79" s="177"/>
      <c r="I79" s="27" t="str">
        <f>Classificação!P37</f>
        <v>Inglaterra</v>
      </c>
      <c r="J79" s="178">
        <v>1</v>
      </c>
      <c r="K79" s="36" t="s">
        <v>20</v>
      </c>
      <c r="L79" s="178">
        <v>0</v>
      </c>
      <c r="M79" s="27" t="str">
        <f>Classificação!P16</f>
        <v>Holanda</v>
      </c>
      <c r="N79" s="37"/>
    </row>
    <row r="80" spans="1:14" ht="12.75" customHeight="1" x14ac:dyDescent="0.2">
      <c r="A80" s="177"/>
      <c r="B80" s="177"/>
      <c r="C80" s="177"/>
      <c r="E80" s="177"/>
      <c r="F80" s="177"/>
      <c r="G80" s="177"/>
      <c r="H80" s="177"/>
      <c r="I80" s="28"/>
      <c r="J80" s="177"/>
      <c r="K80" s="34"/>
      <c r="L80" s="177"/>
      <c r="M80" s="28"/>
      <c r="N80" s="37"/>
    </row>
    <row r="81" spans="1:14" ht="12.75" customHeight="1" x14ac:dyDescent="0.2">
      <c r="A81" s="177"/>
      <c r="B81" s="35" t="str">
        <f>Classificação!P17</f>
        <v>Alemanha</v>
      </c>
      <c r="C81" s="178">
        <v>2</v>
      </c>
      <c r="D81" s="36" t="s">
        <v>20</v>
      </c>
      <c r="E81" s="178">
        <v>2</v>
      </c>
      <c r="F81" s="35" t="str">
        <f>Classificação!P32</f>
        <v>França</v>
      </c>
      <c r="G81" s="177"/>
      <c r="H81" s="177"/>
      <c r="I81" s="27" t="str">
        <f>Classificação!P38</f>
        <v>Suécia</v>
      </c>
      <c r="J81" s="178">
        <v>2</v>
      </c>
      <c r="K81" s="36" t="s">
        <v>20</v>
      </c>
      <c r="L81" s="178">
        <v>0</v>
      </c>
      <c r="M81" s="27" t="str">
        <f>Classificação!P17</f>
        <v>Alemanha</v>
      </c>
      <c r="N81" s="37"/>
    </row>
    <row r="82" spans="1:14" ht="12.75" customHeight="1" x14ac:dyDescent="0.2">
      <c r="A82" s="177"/>
      <c r="B82" s="177"/>
      <c r="C82" s="177"/>
      <c r="E82" s="177"/>
      <c r="F82" s="177"/>
      <c r="G82" s="177"/>
      <c r="H82" s="177"/>
      <c r="I82" s="37"/>
      <c r="J82" s="177"/>
      <c r="K82" s="34"/>
      <c r="L82" s="177"/>
      <c r="M82" s="37"/>
      <c r="N82" s="37"/>
    </row>
    <row r="83" spans="1:14" ht="12.75" customHeight="1" x14ac:dyDescent="0.2">
      <c r="A83" s="177"/>
      <c r="B83" s="35" t="str">
        <f>Classificação!P18</f>
        <v>Suíça</v>
      </c>
      <c r="C83" s="178">
        <v>0</v>
      </c>
      <c r="D83" s="36" t="s">
        <v>20</v>
      </c>
      <c r="E83" s="178">
        <v>5</v>
      </c>
      <c r="F83" s="35" t="str">
        <f>Classificação!P33</f>
        <v>Rússia</v>
      </c>
      <c r="G83" s="177"/>
      <c r="H83" s="177"/>
      <c r="I83" s="27" t="str">
        <f>Classificação!P27</f>
        <v>Irlanda</v>
      </c>
      <c r="J83" s="178">
        <v>2</v>
      </c>
      <c r="K83" s="36" t="s">
        <v>20</v>
      </c>
      <c r="L83" s="178">
        <v>0</v>
      </c>
      <c r="M83" s="27" t="str">
        <f>Classificação!P18</f>
        <v>Suíça</v>
      </c>
      <c r="N83" s="37"/>
    </row>
    <row r="84" spans="1:14" ht="12.75" customHeight="1" x14ac:dyDescent="0.2">
      <c r="A84" s="177"/>
      <c r="B84" s="34"/>
      <c r="C84" s="37"/>
      <c r="D84" s="37"/>
      <c r="E84" s="37"/>
      <c r="F84" s="34"/>
      <c r="G84" s="177"/>
      <c r="H84" s="177"/>
      <c r="I84" s="28"/>
      <c r="J84" s="37"/>
      <c r="K84" s="37"/>
      <c r="L84" s="37"/>
      <c r="M84" s="28"/>
      <c r="N84" s="37"/>
    </row>
    <row r="85" spans="1:14" ht="12.75" customHeight="1" x14ac:dyDescent="0.2">
      <c r="A85" s="177"/>
      <c r="B85" s="35" t="str">
        <f>Classificação!P19</f>
        <v>Eslôvenia</v>
      </c>
      <c r="C85" s="178">
        <v>2</v>
      </c>
      <c r="D85" s="36" t="s">
        <v>20</v>
      </c>
      <c r="E85" s="178">
        <v>0</v>
      </c>
      <c r="F85" s="35" t="str">
        <f>Classificação!P34</f>
        <v>Noruega</v>
      </c>
      <c r="G85" s="177"/>
      <c r="H85" s="177"/>
      <c r="I85" s="27" t="str">
        <f>Classificação!P28</f>
        <v>Escócia</v>
      </c>
      <c r="J85" s="178">
        <v>2</v>
      </c>
      <c r="K85" s="36" t="s">
        <v>20</v>
      </c>
      <c r="L85" s="178">
        <v>0</v>
      </c>
      <c r="M85" s="27" t="str">
        <f>Classificação!P19</f>
        <v>Eslôvenia</v>
      </c>
      <c r="N85" s="37"/>
    </row>
    <row r="86" spans="1:14" ht="12.75" customHeight="1" x14ac:dyDescent="0.2">
      <c r="A86" s="177"/>
      <c r="B86" s="177"/>
      <c r="C86" s="37"/>
      <c r="E86" s="37"/>
      <c r="F86" s="177"/>
      <c r="G86" s="177"/>
      <c r="H86" s="177"/>
      <c r="I86" s="28"/>
      <c r="J86" s="37"/>
      <c r="K86" s="34"/>
      <c r="L86" s="37"/>
      <c r="M86" s="28"/>
      <c r="N86" s="37"/>
    </row>
    <row r="87" spans="1:14" ht="12.75" customHeight="1" x14ac:dyDescent="0.2">
      <c r="A87" s="177"/>
      <c r="B87" s="35" t="str">
        <f>Classificação!P20</f>
        <v>Hungria</v>
      </c>
      <c r="C87" s="178">
        <v>2</v>
      </c>
      <c r="D87" s="36" t="s">
        <v>20</v>
      </c>
      <c r="E87" s="178">
        <v>0</v>
      </c>
      <c r="F87" s="35" t="str">
        <f>Classificação!P35</f>
        <v>Portugal</v>
      </c>
      <c r="G87" s="177"/>
      <c r="H87" s="177"/>
      <c r="I87" s="27" t="str">
        <f>Classificação!P29</f>
        <v>País de Gales</v>
      </c>
      <c r="J87" s="178">
        <v>0</v>
      </c>
      <c r="K87" s="36" t="s">
        <v>20</v>
      </c>
      <c r="L87" s="178">
        <v>0</v>
      </c>
      <c r="M87" s="27" t="str">
        <f>Classificação!P20</f>
        <v>Hungria</v>
      </c>
      <c r="N87" s="37"/>
    </row>
    <row r="88" spans="1:14" ht="12.75" customHeight="1" x14ac:dyDescent="0.2">
      <c r="A88" s="177"/>
      <c r="B88" s="177"/>
      <c r="C88" s="37"/>
      <c r="E88" s="37"/>
      <c r="F88" s="177"/>
      <c r="G88" s="177"/>
      <c r="H88" s="177"/>
      <c r="I88" s="28"/>
      <c r="J88" s="37"/>
      <c r="K88" s="34"/>
      <c r="L88" s="37"/>
      <c r="M88" s="28"/>
      <c r="N88" s="37"/>
    </row>
    <row r="89" spans="1:14" ht="12.75" customHeight="1" x14ac:dyDescent="0.2">
      <c r="A89" s="177"/>
      <c r="B89" s="35" t="str">
        <f>Classificação!P21</f>
        <v>Austria</v>
      </c>
      <c r="C89" s="178">
        <v>1</v>
      </c>
      <c r="D89" s="36" t="s">
        <v>20</v>
      </c>
      <c r="E89" s="178">
        <v>0</v>
      </c>
      <c r="F89" s="35" t="str">
        <f>Classificação!P36</f>
        <v>Espanha</v>
      </c>
      <c r="G89" s="177"/>
      <c r="H89" s="177"/>
      <c r="I89" s="27" t="str">
        <f>Classificação!P30</f>
        <v>Dinamarca</v>
      </c>
      <c r="J89" s="178">
        <v>1</v>
      </c>
      <c r="K89" s="36" t="s">
        <v>20</v>
      </c>
      <c r="L89" s="178">
        <v>1</v>
      </c>
      <c r="M89" s="27" t="str">
        <f>Classificação!P21</f>
        <v>Austria</v>
      </c>
      <c r="N89" s="37"/>
    </row>
    <row r="90" spans="1:14" ht="12.75" customHeight="1" x14ac:dyDescent="0.2">
      <c r="A90" s="177"/>
      <c r="B90" s="177"/>
      <c r="C90" s="177"/>
      <c r="E90" s="177"/>
      <c r="F90" s="177"/>
      <c r="G90" s="177"/>
      <c r="H90" s="177"/>
      <c r="I90" s="177"/>
      <c r="J90" s="177"/>
      <c r="K90" s="34"/>
      <c r="L90" s="177"/>
      <c r="M90" s="177"/>
      <c r="N90" s="177"/>
    </row>
    <row r="91" spans="1:14" ht="12.75" customHeight="1" x14ac:dyDescent="0.2">
      <c r="A91" s="177"/>
      <c r="B91" s="177"/>
      <c r="C91" s="177"/>
      <c r="E91" s="177"/>
      <c r="F91" s="177"/>
      <c r="G91" s="177"/>
      <c r="H91" s="177"/>
      <c r="I91" s="177"/>
      <c r="J91" s="177"/>
      <c r="K91" s="34"/>
      <c r="L91" s="177"/>
      <c r="M91" s="177"/>
      <c r="N91" s="177"/>
    </row>
    <row r="92" spans="1:14" ht="12.75" customHeight="1" x14ac:dyDescent="0.2">
      <c r="A92" s="177"/>
      <c r="B92" s="177"/>
      <c r="C92" s="177"/>
      <c r="E92" s="177"/>
      <c r="F92" s="177"/>
      <c r="G92" s="177"/>
      <c r="H92" s="177"/>
      <c r="I92" s="177"/>
      <c r="J92" s="177"/>
      <c r="K92" s="34"/>
      <c r="L92" s="177"/>
      <c r="M92" s="177"/>
      <c r="N92" s="177"/>
    </row>
    <row r="93" spans="1:14" ht="12.75" customHeight="1" x14ac:dyDescent="0.2">
      <c r="A93" s="177"/>
      <c r="B93" s="31" t="s">
        <v>24</v>
      </c>
      <c r="C93" s="177"/>
      <c r="E93" s="177"/>
      <c r="F93" s="177"/>
      <c r="G93" s="177"/>
      <c r="H93" s="177"/>
      <c r="I93" s="26" t="s">
        <v>59</v>
      </c>
      <c r="J93" s="177"/>
      <c r="K93" s="34"/>
      <c r="L93" s="177"/>
      <c r="M93" s="177"/>
      <c r="N93" s="177"/>
    </row>
    <row r="94" spans="1:14" ht="12.75" customHeight="1" x14ac:dyDescent="0.2">
      <c r="A94" s="177"/>
      <c r="B94" s="177"/>
      <c r="C94" s="177"/>
      <c r="E94" s="177"/>
      <c r="F94" s="177"/>
      <c r="G94" s="177"/>
      <c r="H94" s="177"/>
      <c r="I94" s="177"/>
      <c r="J94" s="177"/>
      <c r="K94" s="34"/>
      <c r="L94" s="177"/>
      <c r="M94" s="177"/>
      <c r="N94" s="177"/>
    </row>
    <row r="95" spans="1:14" ht="12.75" customHeight="1" x14ac:dyDescent="0.2">
      <c r="A95" s="177"/>
      <c r="B95" s="177"/>
      <c r="C95" s="177"/>
      <c r="D95" s="37"/>
      <c r="E95" s="177"/>
      <c r="F95" s="177"/>
      <c r="G95" s="177"/>
      <c r="H95" s="177"/>
      <c r="I95" s="37"/>
      <c r="J95" s="177"/>
      <c r="K95" s="37"/>
      <c r="L95" s="177"/>
      <c r="M95" s="37"/>
      <c r="N95" s="37"/>
    </row>
    <row r="96" spans="1:14" ht="12.75" customHeight="1" x14ac:dyDescent="0.2">
      <c r="A96" s="177"/>
      <c r="B96" s="35" t="str">
        <f>Classificação!P36</f>
        <v>Espanha</v>
      </c>
      <c r="C96" s="178">
        <v>1</v>
      </c>
      <c r="D96" s="36" t="s">
        <v>20</v>
      </c>
      <c r="E96" s="178">
        <v>1</v>
      </c>
      <c r="F96" s="35" t="str">
        <f>Classificação!P10</f>
        <v>Islândia</v>
      </c>
      <c r="G96" s="177"/>
      <c r="H96" s="177"/>
      <c r="I96" s="27" t="str">
        <f>Classificação!P10</f>
        <v>Islândia</v>
      </c>
      <c r="J96" s="178">
        <v>3</v>
      </c>
      <c r="K96" s="36" t="s">
        <v>20</v>
      </c>
      <c r="L96" s="178">
        <v>2</v>
      </c>
      <c r="M96" s="27" t="str">
        <f>Classificação!P30</f>
        <v>Dinamarca</v>
      </c>
      <c r="N96" s="37"/>
    </row>
    <row r="97" spans="1:14" ht="12.75" customHeight="1" x14ac:dyDescent="0.2">
      <c r="A97" s="177"/>
      <c r="B97" s="177"/>
      <c r="C97" s="177"/>
      <c r="E97" s="177"/>
      <c r="F97" s="177"/>
      <c r="G97" s="177"/>
      <c r="H97" s="177"/>
      <c r="I97" s="28"/>
      <c r="J97" s="177"/>
      <c r="K97" s="34"/>
      <c r="L97" s="177"/>
      <c r="M97" s="28"/>
      <c r="N97" s="37"/>
    </row>
    <row r="98" spans="1:14" ht="12.75" customHeight="1" x14ac:dyDescent="0.2">
      <c r="A98" s="177"/>
      <c r="B98" s="35" t="str">
        <f>Classificação!P37</f>
        <v>Inglaterra</v>
      </c>
      <c r="C98" s="178">
        <v>2</v>
      </c>
      <c r="D98" s="36" t="s">
        <v>20</v>
      </c>
      <c r="E98" s="178">
        <v>1</v>
      </c>
      <c r="F98" s="35" t="str">
        <f>Classificação!P11</f>
        <v>Itália</v>
      </c>
      <c r="G98" s="177"/>
      <c r="H98" s="177"/>
      <c r="I98" s="27" t="str">
        <f>Classificação!P11</f>
        <v>Itália</v>
      </c>
      <c r="J98" s="178">
        <v>0</v>
      </c>
      <c r="K98" s="36" t="s">
        <v>20</v>
      </c>
      <c r="L98" s="178">
        <v>3</v>
      </c>
      <c r="M98" s="27" t="str">
        <f>Classificação!P31</f>
        <v>Bélgica</v>
      </c>
      <c r="N98" s="37"/>
    </row>
    <row r="99" spans="1:14" ht="12.75" customHeight="1" x14ac:dyDescent="0.2">
      <c r="A99" s="177"/>
      <c r="B99" s="177"/>
      <c r="C99" s="177"/>
      <c r="E99" s="177"/>
      <c r="F99" s="177"/>
      <c r="G99" s="177"/>
      <c r="H99" s="177"/>
      <c r="I99" s="28"/>
      <c r="J99" s="177"/>
      <c r="K99" s="34"/>
      <c r="L99" s="177"/>
      <c r="M99" s="28"/>
      <c r="N99" s="37"/>
    </row>
    <row r="100" spans="1:14" ht="12.75" customHeight="1" x14ac:dyDescent="0.2">
      <c r="A100" s="177"/>
      <c r="B100" s="35" t="str">
        <f>Classificação!P38</f>
        <v>Suécia</v>
      </c>
      <c r="C100" s="178">
        <v>3</v>
      </c>
      <c r="D100" s="36" t="s">
        <v>20</v>
      </c>
      <c r="E100" s="178">
        <v>2</v>
      </c>
      <c r="F100" s="35" t="str">
        <f>Classificação!P12</f>
        <v>Grécia</v>
      </c>
      <c r="G100" s="177"/>
      <c r="H100" s="177"/>
      <c r="I100" s="27" t="str">
        <f>Classificação!P12</f>
        <v>Grécia</v>
      </c>
      <c r="J100" s="178">
        <v>1</v>
      </c>
      <c r="K100" s="36" t="s">
        <v>20</v>
      </c>
      <c r="L100" s="178">
        <v>0</v>
      </c>
      <c r="M100" s="27" t="str">
        <f>Classificação!P32</f>
        <v>França</v>
      </c>
      <c r="N100" s="37"/>
    </row>
    <row r="101" spans="1:14" ht="12.75" customHeight="1" x14ac:dyDescent="0.2">
      <c r="A101" s="177"/>
      <c r="B101" s="177"/>
      <c r="C101" s="177"/>
      <c r="E101" s="177"/>
      <c r="F101" s="177"/>
      <c r="G101" s="177"/>
      <c r="H101" s="177"/>
      <c r="I101" s="28"/>
      <c r="J101" s="177"/>
      <c r="K101" s="34"/>
      <c r="L101" s="177"/>
      <c r="M101" s="28"/>
      <c r="N101" s="37"/>
    </row>
    <row r="102" spans="1:14" ht="12.75" customHeight="1" x14ac:dyDescent="0.2">
      <c r="A102" s="177"/>
      <c r="B102" s="35" t="str">
        <f>Classificação!P27</f>
        <v>Irlanda</v>
      </c>
      <c r="C102" s="178">
        <v>2</v>
      </c>
      <c r="D102" s="36" t="s">
        <v>20</v>
      </c>
      <c r="E102" s="178">
        <v>1</v>
      </c>
      <c r="F102" s="35" t="str">
        <f>Classificação!P13</f>
        <v>Turquia</v>
      </c>
      <c r="G102" s="177"/>
      <c r="H102" s="177"/>
      <c r="I102" s="27" t="str">
        <f>Classificação!P13</f>
        <v>Turquia</v>
      </c>
      <c r="J102" s="178">
        <v>2</v>
      </c>
      <c r="K102" s="36" t="s">
        <v>20</v>
      </c>
      <c r="L102" s="178">
        <v>1</v>
      </c>
      <c r="M102" s="27" t="str">
        <f>Classificação!P33</f>
        <v>Rússia</v>
      </c>
      <c r="N102" s="37"/>
    </row>
    <row r="103" spans="1:14" ht="12.75" customHeight="1" x14ac:dyDescent="0.2">
      <c r="A103" s="177"/>
      <c r="B103" s="177"/>
      <c r="C103" s="177"/>
      <c r="E103" s="177"/>
      <c r="F103" s="177"/>
      <c r="G103" s="177"/>
      <c r="H103" s="177"/>
      <c r="I103" s="37"/>
      <c r="J103" s="177"/>
      <c r="K103" s="34"/>
      <c r="L103" s="177"/>
      <c r="M103" s="37"/>
      <c r="N103" s="37"/>
    </row>
    <row r="104" spans="1:14" ht="12.75" customHeight="1" x14ac:dyDescent="0.2">
      <c r="A104" s="177"/>
      <c r="B104" s="35" t="str">
        <f>Classificação!P28</f>
        <v>Escócia</v>
      </c>
      <c r="C104" s="178">
        <v>0</v>
      </c>
      <c r="D104" s="36" t="s">
        <v>20</v>
      </c>
      <c r="E104" s="178">
        <v>2</v>
      </c>
      <c r="F104" s="35" t="str">
        <f>Classificação!P14</f>
        <v>Rep. Tcheca</v>
      </c>
      <c r="G104" s="177"/>
      <c r="H104" s="177"/>
      <c r="I104" s="27" t="str">
        <f>Classificação!P14</f>
        <v>Rep. Tcheca</v>
      </c>
      <c r="J104" s="178">
        <v>1</v>
      </c>
      <c r="K104" s="36" t="s">
        <v>20</v>
      </c>
      <c r="L104" s="178">
        <v>1</v>
      </c>
      <c r="M104" s="27" t="str">
        <f>Classificação!P34</f>
        <v>Noruega</v>
      </c>
      <c r="N104" s="37"/>
    </row>
    <row r="105" spans="1:14" ht="12.75" customHeight="1" x14ac:dyDescent="0.2">
      <c r="A105" s="177"/>
      <c r="B105" s="177"/>
      <c r="C105" s="177"/>
      <c r="E105" s="177"/>
      <c r="F105" s="177"/>
      <c r="G105" s="177"/>
      <c r="H105" s="177"/>
      <c r="I105" s="28"/>
      <c r="J105" s="177"/>
      <c r="K105" s="34"/>
      <c r="L105" s="177"/>
      <c r="M105" s="28"/>
      <c r="N105" s="37"/>
    </row>
    <row r="106" spans="1:14" ht="12.75" customHeight="1" x14ac:dyDescent="0.2">
      <c r="A106" s="177"/>
      <c r="B106" s="35" t="str">
        <f>Classificação!P29</f>
        <v>País de Gales</v>
      </c>
      <c r="C106" s="178">
        <v>1</v>
      </c>
      <c r="D106" s="36" t="s">
        <v>20</v>
      </c>
      <c r="E106" s="178">
        <v>2</v>
      </c>
      <c r="F106" s="35" t="str">
        <f>Classificação!P15</f>
        <v>Polônia</v>
      </c>
      <c r="G106" s="177"/>
      <c r="H106" s="177"/>
      <c r="I106" s="27" t="str">
        <f>Classificação!P15</f>
        <v>Polônia</v>
      </c>
      <c r="J106" s="178">
        <v>0</v>
      </c>
      <c r="K106" s="36" t="s">
        <v>20</v>
      </c>
      <c r="L106" s="178">
        <v>0</v>
      </c>
      <c r="M106" s="27" t="str">
        <f>Classificação!P35</f>
        <v>Portugal</v>
      </c>
      <c r="N106" s="37"/>
    </row>
    <row r="107" spans="1:14" ht="12.75" customHeight="1" x14ac:dyDescent="0.2">
      <c r="A107" s="177"/>
      <c r="B107" s="177"/>
      <c r="C107" s="177"/>
      <c r="E107" s="177"/>
      <c r="F107" s="177"/>
      <c r="G107" s="177"/>
      <c r="H107" s="177"/>
      <c r="I107" s="28"/>
      <c r="J107" s="177"/>
      <c r="K107" s="34"/>
      <c r="L107" s="177"/>
      <c r="M107" s="28"/>
      <c r="N107" s="37"/>
    </row>
    <row r="108" spans="1:14" ht="12.75" customHeight="1" x14ac:dyDescent="0.2">
      <c r="A108" s="177"/>
      <c r="B108" s="35" t="str">
        <f>Classificação!P30</f>
        <v>Dinamarca</v>
      </c>
      <c r="C108" s="178">
        <v>4</v>
      </c>
      <c r="D108" s="36" t="s">
        <v>20</v>
      </c>
      <c r="E108" s="178">
        <v>0</v>
      </c>
      <c r="F108" s="35" t="str">
        <f>Classificação!P16</f>
        <v>Holanda</v>
      </c>
      <c r="G108" s="177"/>
      <c r="H108" s="177"/>
      <c r="I108" s="27" t="str">
        <f>Classificação!P16</f>
        <v>Holanda</v>
      </c>
      <c r="J108" s="178">
        <v>0</v>
      </c>
      <c r="K108" s="36" t="s">
        <v>20</v>
      </c>
      <c r="L108" s="178">
        <v>2</v>
      </c>
      <c r="M108" s="27" t="str">
        <f>Classificação!P36</f>
        <v>Espanha</v>
      </c>
      <c r="N108" s="37"/>
    </row>
    <row r="109" spans="1:14" ht="12.75" customHeight="1" x14ac:dyDescent="0.2">
      <c r="A109" s="177"/>
      <c r="B109" s="177"/>
      <c r="C109" s="177"/>
      <c r="E109" s="177"/>
      <c r="F109" s="177"/>
      <c r="G109" s="177"/>
      <c r="H109" s="177"/>
      <c r="I109" s="28"/>
      <c r="J109" s="177"/>
      <c r="K109" s="34"/>
      <c r="L109" s="177"/>
      <c r="M109" s="28"/>
      <c r="N109" s="37"/>
    </row>
    <row r="110" spans="1:14" ht="12.75" customHeight="1" x14ac:dyDescent="0.2">
      <c r="A110" s="177"/>
      <c r="B110" s="35" t="str">
        <f>Classificação!P31</f>
        <v>Bélgica</v>
      </c>
      <c r="C110" s="178">
        <v>2</v>
      </c>
      <c r="D110" s="36" t="s">
        <v>20</v>
      </c>
      <c r="E110" s="178">
        <v>0</v>
      </c>
      <c r="F110" s="35" t="str">
        <f>Classificação!P17</f>
        <v>Alemanha</v>
      </c>
      <c r="G110" s="177"/>
      <c r="H110" s="177"/>
      <c r="I110" s="27" t="str">
        <f>Classificação!P17</f>
        <v>Alemanha</v>
      </c>
      <c r="J110" s="178">
        <v>0</v>
      </c>
      <c r="K110" s="36" t="s">
        <v>20</v>
      </c>
      <c r="L110" s="178">
        <v>1</v>
      </c>
      <c r="M110" s="27" t="str">
        <f>Classificação!P37</f>
        <v>Inglaterra</v>
      </c>
      <c r="N110" s="37"/>
    </row>
    <row r="111" spans="1:14" ht="12.75" customHeight="1" x14ac:dyDescent="0.2">
      <c r="A111" s="177"/>
      <c r="B111" s="177"/>
      <c r="C111" s="177"/>
      <c r="E111" s="177"/>
      <c r="F111" s="177"/>
      <c r="G111" s="177"/>
      <c r="H111" s="177"/>
      <c r="I111" s="37"/>
      <c r="J111" s="177"/>
      <c r="K111" s="34"/>
      <c r="L111" s="177"/>
      <c r="M111" s="37"/>
      <c r="N111" s="37"/>
    </row>
    <row r="112" spans="1:14" ht="12.75" customHeight="1" x14ac:dyDescent="0.2">
      <c r="A112" s="177"/>
      <c r="B112" s="35" t="str">
        <f>Classificação!P32</f>
        <v>França</v>
      </c>
      <c r="C112" s="178">
        <v>0</v>
      </c>
      <c r="D112" s="36" t="s">
        <v>20</v>
      </c>
      <c r="E112" s="178">
        <v>1</v>
      </c>
      <c r="F112" s="35" t="str">
        <f>Classificação!P18</f>
        <v>Suíça</v>
      </c>
      <c r="G112" s="177"/>
      <c r="H112" s="177"/>
      <c r="I112" s="27" t="str">
        <f>Classificação!P18</f>
        <v>Suíça</v>
      </c>
      <c r="J112" s="178">
        <v>0</v>
      </c>
      <c r="K112" s="36" t="s">
        <v>20</v>
      </c>
      <c r="L112" s="178">
        <v>0</v>
      </c>
      <c r="M112" s="27" t="str">
        <f>Classificação!P38</f>
        <v>Suécia</v>
      </c>
      <c r="N112" s="37"/>
    </row>
    <row r="113" spans="1:39" ht="12.75" customHeight="1" x14ac:dyDescent="0.2">
      <c r="A113" s="177"/>
      <c r="B113" s="34"/>
      <c r="C113" s="37"/>
      <c r="D113" s="37"/>
      <c r="E113" s="37"/>
      <c r="F113" s="34"/>
      <c r="G113" s="177"/>
      <c r="H113" s="177"/>
      <c r="I113" s="28"/>
      <c r="J113" s="37"/>
      <c r="K113" s="37"/>
      <c r="L113" s="37"/>
      <c r="M113" s="28"/>
      <c r="N113" s="37"/>
    </row>
    <row r="114" spans="1:39" ht="12.75" customHeight="1" x14ac:dyDescent="0.2">
      <c r="A114" s="177"/>
      <c r="B114" s="35" t="str">
        <f>Classificação!P33</f>
        <v>Rússia</v>
      </c>
      <c r="C114" s="178">
        <v>0</v>
      </c>
      <c r="D114" s="36" t="s">
        <v>20</v>
      </c>
      <c r="E114" s="178">
        <v>0</v>
      </c>
      <c r="F114" s="35" t="str">
        <f>Classificação!P19</f>
        <v>Eslôvenia</v>
      </c>
      <c r="G114" s="177"/>
      <c r="H114" s="177"/>
      <c r="I114" s="27" t="str">
        <f>Classificação!P19</f>
        <v>Eslôvenia</v>
      </c>
      <c r="J114" s="178">
        <v>1</v>
      </c>
      <c r="K114" s="36" t="s">
        <v>20</v>
      </c>
      <c r="L114" s="178">
        <v>1</v>
      </c>
      <c r="M114" s="27" t="str">
        <f>Classificação!P27</f>
        <v>Irlanda</v>
      </c>
      <c r="N114" s="37"/>
    </row>
    <row r="115" spans="1:39" ht="12.75" customHeight="1" x14ac:dyDescent="0.2">
      <c r="A115" s="177"/>
      <c r="B115" s="177"/>
      <c r="C115" s="37"/>
      <c r="E115" s="37"/>
      <c r="F115" s="177"/>
      <c r="G115" s="177"/>
      <c r="H115" s="177"/>
      <c r="I115" s="28"/>
      <c r="J115" s="37"/>
      <c r="K115" s="34"/>
      <c r="L115" s="37"/>
      <c r="M115" s="28"/>
      <c r="N115" s="37"/>
    </row>
    <row r="116" spans="1:39" ht="12.75" customHeight="1" x14ac:dyDescent="0.2">
      <c r="A116" s="177"/>
      <c r="B116" s="35" t="str">
        <f>Classificação!P34</f>
        <v>Noruega</v>
      </c>
      <c r="C116" s="178">
        <v>3</v>
      </c>
      <c r="D116" s="36" t="s">
        <v>20</v>
      </c>
      <c r="E116" s="178">
        <v>0</v>
      </c>
      <c r="F116" s="35" t="str">
        <f>Classificação!P20</f>
        <v>Hungria</v>
      </c>
      <c r="G116" s="177"/>
      <c r="H116" s="177"/>
      <c r="I116" s="27" t="str">
        <f>Classificação!P20</f>
        <v>Hungria</v>
      </c>
      <c r="J116" s="178">
        <v>0</v>
      </c>
      <c r="K116" s="36" t="s">
        <v>20</v>
      </c>
      <c r="L116" s="178">
        <v>1</v>
      </c>
      <c r="M116" s="27" t="str">
        <f>Classificação!P28</f>
        <v>Escócia</v>
      </c>
      <c r="N116" s="37"/>
    </row>
    <row r="117" spans="1:39" ht="12.75" customHeight="1" x14ac:dyDescent="0.2">
      <c r="A117" s="177"/>
      <c r="B117" s="177"/>
      <c r="C117" s="37"/>
      <c r="E117" s="37"/>
      <c r="F117" s="177"/>
      <c r="G117" s="177"/>
      <c r="H117" s="177"/>
      <c r="I117" s="37"/>
      <c r="J117" s="37"/>
      <c r="K117" s="34"/>
      <c r="L117" s="37"/>
      <c r="M117" s="37"/>
      <c r="N117" s="37"/>
    </row>
    <row r="118" spans="1:39" ht="12.75" customHeight="1" x14ac:dyDescent="0.2">
      <c r="A118" s="177"/>
      <c r="B118" s="35" t="str">
        <f>Classificação!P35</f>
        <v>Portugal</v>
      </c>
      <c r="C118" s="178">
        <v>1</v>
      </c>
      <c r="D118" s="36" t="s">
        <v>20</v>
      </c>
      <c r="E118" s="178">
        <v>0</v>
      </c>
      <c r="F118" s="35" t="str">
        <f>Classificação!P21</f>
        <v>Austria</v>
      </c>
      <c r="G118" s="177"/>
      <c r="H118" s="177"/>
      <c r="I118" s="27" t="str">
        <f>Classificação!P21</f>
        <v>Austria</v>
      </c>
      <c r="J118" s="178">
        <v>0</v>
      </c>
      <c r="K118" s="36" t="s">
        <v>20</v>
      </c>
      <c r="L118" s="178">
        <v>0</v>
      </c>
      <c r="M118" s="27" t="str">
        <f>Classificação!P29</f>
        <v>País de Gales</v>
      </c>
      <c r="N118" s="177"/>
    </row>
    <row r="119" spans="1:39" ht="12.75" customHeight="1" x14ac:dyDescent="0.2">
      <c r="A119" s="177"/>
      <c r="B119" s="177"/>
      <c r="C119" s="177"/>
      <c r="E119" s="177"/>
      <c r="F119" s="177"/>
      <c r="G119" s="177"/>
      <c r="H119" s="177"/>
      <c r="I119" s="177"/>
      <c r="J119" s="177"/>
      <c r="K119" s="34"/>
      <c r="L119" s="177"/>
      <c r="M119" s="177"/>
      <c r="N119" s="177"/>
    </row>
    <row r="120" spans="1:39" ht="12.75" customHeight="1" x14ac:dyDescent="0.2">
      <c r="A120" s="177"/>
      <c r="B120" s="177"/>
      <c r="C120" s="177"/>
      <c r="E120" s="177"/>
      <c r="F120" s="177"/>
      <c r="G120" s="177"/>
      <c r="H120" s="177"/>
      <c r="I120" s="177"/>
      <c r="J120" s="177"/>
      <c r="K120" s="34"/>
      <c r="L120" s="177"/>
      <c r="M120" s="177"/>
      <c r="N120" s="177"/>
    </row>
    <row r="121" spans="1:39" ht="12.75" customHeight="1" x14ac:dyDescent="0.2">
      <c r="A121" s="177"/>
      <c r="B121" s="177"/>
      <c r="C121" s="177"/>
      <c r="E121" s="177"/>
      <c r="F121" s="177"/>
      <c r="G121" s="177"/>
      <c r="H121" s="177"/>
      <c r="I121" s="177"/>
      <c r="J121" s="177"/>
      <c r="K121" s="34"/>
      <c r="L121" s="177"/>
      <c r="M121" s="177"/>
      <c r="N121" s="177"/>
    </row>
    <row r="122" spans="1:39" ht="12.75" customHeight="1" x14ac:dyDescent="0.2">
      <c r="A122" s="177"/>
      <c r="B122" s="32" t="s">
        <v>25</v>
      </c>
      <c r="C122" s="177"/>
      <c r="E122" s="177"/>
      <c r="F122" s="177"/>
      <c r="G122" s="177"/>
      <c r="H122" s="177"/>
      <c r="I122" s="74" t="s">
        <v>60</v>
      </c>
      <c r="J122" s="177"/>
      <c r="K122" s="34"/>
      <c r="L122" s="177"/>
      <c r="M122" s="177"/>
      <c r="N122" s="177"/>
      <c r="AM122" s="156">
        <v>12</v>
      </c>
    </row>
    <row r="123" spans="1:39" ht="12.75" customHeight="1" x14ac:dyDescent="0.2">
      <c r="A123" s="177"/>
      <c r="B123" s="177"/>
      <c r="C123" s="177"/>
      <c r="E123" s="177"/>
      <c r="F123" s="177"/>
      <c r="G123" s="177"/>
      <c r="H123" s="177"/>
      <c r="I123" s="177"/>
      <c r="J123" s="177"/>
      <c r="K123" s="34"/>
      <c r="L123" s="177"/>
      <c r="M123" s="177"/>
      <c r="N123" s="177"/>
    </row>
    <row r="124" spans="1:39" ht="12.75" customHeight="1" x14ac:dyDescent="0.2">
      <c r="A124" s="177"/>
      <c r="B124" s="177"/>
      <c r="C124" s="177"/>
      <c r="D124" s="37"/>
      <c r="E124" s="177"/>
      <c r="F124" s="177"/>
      <c r="G124" s="177"/>
      <c r="H124" s="177"/>
      <c r="I124" s="37"/>
      <c r="J124" s="177"/>
      <c r="K124" s="37"/>
      <c r="L124" s="177"/>
      <c r="M124" s="37"/>
      <c r="N124" s="37"/>
    </row>
    <row r="125" spans="1:39" ht="12.75" customHeight="1" x14ac:dyDescent="0.2">
      <c r="A125" s="177"/>
      <c r="B125" s="35" t="str">
        <f>Classificação!P10</f>
        <v>Islândia</v>
      </c>
      <c r="C125" s="178">
        <v>1</v>
      </c>
      <c r="D125" s="36" t="s">
        <v>20</v>
      </c>
      <c r="E125" s="178">
        <v>3</v>
      </c>
      <c r="F125" s="35" t="str">
        <f>Classificação!P35</f>
        <v>Portugal</v>
      </c>
      <c r="G125" s="177"/>
      <c r="H125" s="177"/>
      <c r="I125" s="27" t="str">
        <f>Classificação!P29</f>
        <v>País de Gales</v>
      </c>
      <c r="J125" s="178">
        <v>2</v>
      </c>
      <c r="K125" s="36" t="s">
        <v>20</v>
      </c>
      <c r="L125" s="178">
        <v>1</v>
      </c>
      <c r="M125" s="27" t="str">
        <f>Classificação!P10</f>
        <v>Islândia</v>
      </c>
      <c r="N125" s="37"/>
    </row>
    <row r="126" spans="1:39" ht="12.75" customHeight="1" x14ac:dyDescent="0.2">
      <c r="A126" s="177"/>
      <c r="B126" s="177"/>
      <c r="C126" s="177"/>
      <c r="E126" s="177"/>
      <c r="F126" s="177"/>
      <c r="G126" s="177"/>
      <c r="H126" s="177"/>
      <c r="I126" s="28"/>
      <c r="J126" s="177"/>
      <c r="K126" s="34"/>
      <c r="L126" s="177"/>
      <c r="M126" s="28"/>
      <c r="N126" s="37"/>
    </row>
    <row r="127" spans="1:39" ht="12.75" customHeight="1" x14ac:dyDescent="0.2">
      <c r="A127" s="177"/>
      <c r="B127" s="35" t="str">
        <f>Classificação!P11</f>
        <v>Itália</v>
      </c>
      <c r="C127" s="178">
        <v>0</v>
      </c>
      <c r="D127" s="36" t="s">
        <v>20</v>
      </c>
      <c r="E127" s="178">
        <v>2</v>
      </c>
      <c r="F127" s="35" t="str">
        <f>Classificação!P36</f>
        <v>Espanha</v>
      </c>
      <c r="G127" s="177"/>
      <c r="H127" s="177"/>
      <c r="I127" s="27" t="str">
        <f>Classificação!P30</f>
        <v>Dinamarca</v>
      </c>
      <c r="J127" s="178">
        <v>3</v>
      </c>
      <c r="K127" s="36" t="s">
        <v>20</v>
      </c>
      <c r="L127" s="178">
        <v>0</v>
      </c>
      <c r="M127" s="27" t="str">
        <f>Classificação!P11</f>
        <v>Itália</v>
      </c>
      <c r="N127" s="37"/>
    </row>
    <row r="128" spans="1:39" ht="12.75" customHeight="1" x14ac:dyDescent="0.2">
      <c r="A128" s="177"/>
      <c r="B128" s="177"/>
      <c r="C128" s="177"/>
      <c r="E128" s="177"/>
      <c r="F128" s="177"/>
      <c r="G128" s="177"/>
      <c r="H128" s="177"/>
      <c r="I128" s="28"/>
      <c r="J128" s="177"/>
      <c r="K128" s="34"/>
      <c r="L128" s="177"/>
      <c r="M128" s="28"/>
      <c r="N128" s="37"/>
    </row>
    <row r="129" spans="1:14" ht="12.75" customHeight="1" x14ac:dyDescent="0.2">
      <c r="A129" s="177"/>
      <c r="B129" s="35" t="str">
        <f>Classificação!P12</f>
        <v>Grécia</v>
      </c>
      <c r="C129" s="178">
        <v>2</v>
      </c>
      <c r="D129" s="36" t="s">
        <v>20</v>
      </c>
      <c r="E129" s="178">
        <v>1</v>
      </c>
      <c r="F129" s="35" t="str">
        <f>Classificação!P37</f>
        <v>Inglaterra</v>
      </c>
      <c r="G129" s="177"/>
      <c r="H129" s="177"/>
      <c r="I129" s="27" t="str">
        <f>Classificação!P31</f>
        <v>Bélgica</v>
      </c>
      <c r="J129" s="178">
        <v>1</v>
      </c>
      <c r="K129" s="36" t="s">
        <v>20</v>
      </c>
      <c r="L129" s="178">
        <v>1</v>
      </c>
      <c r="M129" s="27" t="str">
        <f>Classificação!P12</f>
        <v>Grécia</v>
      </c>
      <c r="N129" s="37"/>
    </row>
    <row r="130" spans="1:14" ht="12.75" customHeight="1" x14ac:dyDescent="0.2">
      <c r="A130" s="177"/>
      <c r="B130" s="177"/>
      <c r="C130" s="177"/>
      <c r="E130" s="177"/>
      <c r="F130" s="177"/>
      <c r="G130" s="177"/>
      <c r="H130" s="177"/>
      <c r="I130" s="28"/>
      <c r="J130" s="177"/>
      <c r="K130" s="34"/>
      <c r="L130" s="177"/>
      <c r="M130" s="28"/>
      <c r="N130" s="37"/>
    </row>
    <row r="131" spans="1:14" ht="12.75" customHeight="1" x14ac:dyDescent="0.2">
      <c r="A131" s="177"/>
      <c r="B131" s="35" t="str">
        <f>Classificação!P13</f>
        <v>Turquia</v>
      </c>
      <c r="C131" s="178">
        <v>3</v>
      </c>
      <c r="D131" s="36" t="s">
        <v>20</v>
      </c>
      <c r="E131" s="178">
        <v>1</v>
      </c>
      <c r="F131" s="35" t="str">
        <f>Classificação!P38</f>
        <v>Suécia</v>
      </c>
      <c r="G131" s="177"/>
      <c r="H131" s="177"/>
      <c r="I131" s="27" t="str">
        <f>Classificação!P32</f>
        <v>França</v>
      </c>
      <c r="J131" s="178">
        <v>0</v>
      </c>
      <c r="K131" s="36" t="s">
        <v>20</v>
      </c>
      <c r="L131" s="178">
        <v>1</v>
      </c>
      <c r="M131" s="27" t="str">
        <f>Classificação!P13</f>
        <v>Turquia</v>
      </c>
      <c r="N131" s="37"/>
    </row>
    <row r="132" spans="1:14" ht="12.75" customHeight="1" x14ac:dyDescent="0.2">
      <c r="A132" s="177"/>
      <c r="B132" s="177"/>
      <c r="C132" s="177"/>
      <c r="E132" s="177"/>
      <c r="F132" s="177"/>
      <c r="G132" s="177"/>
      <c r="H132" s="177"/>
      <c r="I132" s="37"/>
      <c r="J132" s="177"/>
      <c r="K132" s="34"/>
      <c r="L132" s="177"/>
      <c r="M132" s="37"/>
      <c r="N132" s="37"/>
    </row>
    <row r="133" spans="1:14" ht="12.75" customHeight="1" x14ac:dyDescent="0.2">
      <c r="A133" s="177"/>
      <c r="B133" s="35" t="str">
        <f>Classificação!P14</f>
        <v>Rep. Tcheca</v>
      </c>
      <c r="C133" s="178">
        <v>1</v>
      </c>
      <c r="D133" s="36" t="s">
        <v>20</v>
      </c>
      <c r="E133" s="178">
        <v>3</v>
      </c>
      <c r="F133" s="35" t="str">
        <f>Classificação!P27</f>
        <v>Irlanda</v>
      </c>
      <c r="G133" s="177"/>
      <c r="H133" s="177"/>
      <c r="I133" s="27" t="str">
        <f>Classificação!P33</f>
        <v>Rússia</v>
      </c>
      <c r="J133" s="178">
        <v>2</v>
      </c>
      <c r="K133" s="36" t="s">
        <v>20</v>
      </c>
      <c r="L133" s="178">
        <v>0</v>
      </c>
      <c r="M133" s="27" t="str">
        <f>Classificação!P14</f>
        <v>Rep. Tcheca</v>
      </c>
      <c r="N133" s="37"/>
    </row>
    <row r="134" spans="1:14" ht="12.75" customHeight="1" x14ac:dyDescent="0.2">
      <c r="A134" s="177"/>
      <c r="B134" s="177"/>
      <c r="C134" s="177"/>
      <c r="E134" s="177"/>
      <c r="F134" s="177"/>
      <c r="G134" s="177"/>
      <c r="H134" s="177"/>
      <c r="I134" s="28"/>
      <c r="J134" s="177"/>
      <c r="K134" s="34"/>
      <c r="L134" s="177"/>
      <c r="M134" s="28"/>
      <c r="N134" s="37"/>
    </row>
    <row r="135" spans="1:14" ht="12.75" customHeight="1" x14ac:dyDescent="0.2">
      <c r="A135" s="177"/>
      <c r="B135" s="35" t="str">
        <f>Classificação!P15</f>
        <v>Polônia</v>
      </c>
      <c r="C135" s="178">
        <v>0</v>
      </c>
      <c r="D135" s="36" t="s">
        <v>20</v>
      </c>
      <c r="E135" s="178">
        <v>1</v>
      </c>
      <c r="F135" s="35" t="str">
        <f>Classificação!P28</f>
        <v>Escócia</v>
      </c>
      <c r="G135" s="177"/>
      <c r="H135" s="177"/>
      <c r="I135" s="27" t="str">
        <f>Classificação!P34</f>
        <v>Noruega</v>
      </c>
      <c r="J135" s="178">
        <v>1</v>
      </c>
      <c r="K135" s="36" t="s">
        <v>20</v>
      </c>
      <c r="L135" s="178">
        <v>1</v>
      </c>
      <c r="M135" s="27" t="str">
        <f>Classificação!P15</f>
        <v>Polônia</v>
      </c>
      <c r="N135" s="37"/>
    </row>
    <row r="136" spans="1:14" ht="12.75" customHeight="1" x14ac:dyDescent="0.2">
      <c r="A136" s="177"/>
      <c r="B136" s="177"/>
      <c r="C136" s="177"/>
      <c r="E136" s="177"/>
      <c r="F136" s="177"/>
      <c r="G136" s="177"/>
      <c r="H136" s="177"/>
      <c r="I136" s="28"/>
      <c r="J136" s="177"/>
      <c r="K136" s="34"/>
      <c r="L136" s="177"/>
      <c r="M136" s="28"/>
      <c r="N136" s="37"/>
    </row>
    <row r="137" spans="1:14" ht="12.75" customHeight="1" x14ac:dyDescent="0.2">
      <c r="A137" s="177"/>
      <c r="B137" s="35" t="str">
        <f>Classificação!P16</f>
        <v>Holanda</v>
      </c>
      <c r="C137" s="178">
        <v>0</v>
      </c>
      <c r="D137" s="36" t="s">
        <v>20</v>
      </c>
      <c r="E137" s="178">
        <v>2</v>
      </c>
      <c r="F137" s="35" t="str">
        <f>Classificação!P29</f>
        <v>País de Gales</v>
      </c>
      <c r="G137" s="177"/>
      <c r="H137" s="177"/>
      <c r="I137" s="27" t="str">
        <f>Classificação!P35</f>
        <v>Portugal</v>
      </c>
      <c r="J137" s="178">
        <v>3</v>
      </c>
      <c r="K137" s="36" t="s">
        <v>20</v>
      </c>
      <c r="L137" s="178">
        <v>0</v>
      </c>
      <c r="M137" s="27" t="str">
        <f>Classificação!P16</f>
        <v>Holanda</v>
      </c>
      <c r="N137" s="37"/>
    </row>
    <row r="138" spans="1:14" ht="12.75" customHeight="1" x14ac:dyDescent="0.2">
      <c r="A138" s="177"/>
      <c r="B138" s="177"/>
      <c r="C138" s="177"/>
      <c r="E138" s="177"/>
      <c r="F138" s="177"/>
      <c r="G138" s="177"/>
      <c r="H138" s="177"/>
      <c r="I138" s="28"/>
      <c r="J138" s="177"/>
      <c r="K138" s="34"/>
      <c r="L138" s="177"/>
      <c r="M138" s="28"/>
      <c r="N138" s="37"/>
    </row>
    <row r="139" spans="1:14" ht="12.75" customHeight="1" x14ac:dyDescent="0.2">
      <c r="A139" s="177"/>
      <c r="B139" s="35" t="str">
        <f>Classificação!P17</f>
        <v>Alemanha</v>
      </c>
      <c r="C139" s="178">
        <v>2</v>
      </c>
      <c r="D139" s="36" t="s">
        <v>20</v>
      </c>
      <c r="E139" s="178">
        <v>0</v>
      </c>
      <c r="F139" s="35" t="str">
        <f>Classificação!P30</f>
        <v>Dinamarca</v>
      </c>
      <c r="G139" s="177"/>
      <c r="H139" s="177"/>
      <c r="I139" s="27" t="str">
        <f>Classificação!P36</f>
        <v>Espanha</v>
      </c>
      <c r="J139" s="178">
        <v>0</v>
      </c>
      <c r="K139" s="36" t="s">
        <v>20</v>
      </c>
      <c r="L139" s="178">
        <v>0</v>
      </c>
      <c r="M139" s="27" t="str">
        <f>Classificação!P17</f>
        <v>Alemanha</v>
      </c>
      <c r="N139" s="37"/>
    </row>
    <row r="140" spans="1:14" ht="12.75" customHeight="1" x14ac:dyDescent="0.2">
      <c r="A140" s="177"/>
      <c r="B140" s="177"/>
      <c r="C140" s="177"/>
      <c r="E140" s="177"/>
      <c r="F140" s="177"/>
      <c r="G140" s="177"/>
      <c r="H140" s="177"/>
      <c r="I140" s="37"/>
      <c r="J140" s="177"/>
      <c r="K140" s="34"/>
      <c r="L140" s="177"/>
      <c r="M140" s="37"/>
      <c r="N140" s="37"/>
    </row>
    <row r="141" spans="1:14" ht="12.75" customHeight="1" x14ac:dyDescent="0.2">
      <c r="A141" s="177"/>
      <c r="B141" s="35" t="str">
        <f>Classificação!P18</f>
        <v>Suíça</v>
      </c>
      <c r="C141" s="178">
        <v>0</v>
      </c>
      <c r="D141" s="36" t="s">
        <v>20</v>
      </c>
      <c r="E141" s="178">
        <v>2</v>
      </c>
      <c r="F141" s="35" t="str">
        <f>Classificação!P31</f>
        <v>Bélgica</v>
      </c>
      <c r="G141" s="177"/>
      <c r="H141" s="177"/>
      <c r="I141" s="27" t="str">
        <f>Classificação!P37</f>
        <v>Inglaterra</v>
      </c>
      <c r="J141" s="178">
        <v>1</v>
      </c>
      <c r="K141" s="36" t="s">
        <v>20</v>
      </c>
      <c r="L141" s="178">
        <v>0</v>
      </c>
      <c r="M141" s="27" t="str">
        <f>Classificação!P18</f>
        <v>Suíça</v>
      </c>
      <c r="N141" s="37"/>
    </row>
    <row r="142" spans="1:14" ht="12.75" customHeight="1" x14ac:dyDescent="0.2">
      <c r="A142" s="177"/>
      <c r="B142" s="34"/>
      <c r="C142" s="37"/>
      <c r="D142" s="37"/>
      <c r="E142" s="37"/>
      <c r="F142" s="37"/>
      <c r="G142" s="177"/>
      <c r="H142" s="177"/>
      <c r="I142" s="28"/>
      <c r="J142" s="37"/>
      <c r="K142" s="37"/>
      <c r="L142" s="37"/>
      <c r="M142" s="28"/>
      <c r="N142" s="37"/>
    </row>
    <row r="143" spans="1:14" ht="12.75" customHeight="1" x14ac:dyDescent="0.2">
      <c r="A143" s="177"/>
      <c r="B143" s="35" t="str">
        <f>Classificação!P19</f>
        <v>Eslôvenia</v>
      </c>
      <c r="C143" s="178">
        <v>0</v>
      </c>
      <c r="D143" s="36" t="s">
        <v>20</v>
      </c>
      <c r="E143" s="178">
        <v>3</v>
      </c>
      <c r="F143" s="35" t="str">
        <f>Classificação!P32</f>
        <v>França</v>
      </c>
      <c r="G143" s="177"/>
      <c r="H143" s="177"/>
      <c r="I143" s="27" t="str">
        <f>Classificação!P38</f>
        <v>Suécia</v>
      </c>
      <c r="J143" s="178">
        <v>0</v>
      </c>
      <c r="K143" s="36" t="s">
        <v>20</v>
      </c>
      <c r="L143" s="178">
        <v>0</v>
      </c>
      <c r="M143" s="27" t="str">
        <f>Classificação!P19</f>
        <v>Eslôvenia</v>
      </c>
      <c r="N143" s="37"/>
    </row>
    <row r="144" spans="1:14" ht="12.75" customHeight="1" x14ac:dyDescent="0.2">
      <c r="A144" s="177"/>
      <c r="B144" s="177"/>
      <c r="C144" s="37"/>
      <c r="E144" s="37"/>
      <c r="F144" s="177"/>
      <c r="G144" s="177"/>
      <c r="H144" s="177"/>
      <c r="I144" s="28"/>
      <c r="J144" s="37"/>
      <c r="K144" s="34"/>
      <c r="L144" s="37"/>
      <c r="M144" s="28"/>
      <c r="N144" s="37"/>
    </row>
    <row r="145" spans="1:14" ht="12.75" customHeight="1" x14ac:dyDescent="0.2">
      <c r="A145" s="177"/>
      <c r="B145" s="35" t="str">
        <f>Classificação!P20</f>
        <v>Hungria</v>
      </c>
      <c r="C145" s="178">
        <v>2</v>
      </c>
      <c r="D145" s="36" t="s">
        <v>20</v>
      </c>
      <c r="E145" s="178">
        <v>3</v>
      </c>
      <c r="F145" s="35" t="str">
        <f>Classificação!P33</f>
        <v>Rússia</v>
      </c>
      <c r="G145" s="177"/>
      <c r="H145" s="177"/>
      <c r="I145" s="27" t="str">
        <f>Classificação!P27</f>
        <v>Irlanda</v>
      </c>
      <c r="J145" s="178">
        <v>4</v>
      </c>
      <c r="K145" s="36" t="s">
        <v>20</v>
      </c>
      <c r="L145" s="178">
        <v>0</v>
      </c>
      <c r="M145" s="27" t="str">
        <f>Classificação!P20</f>
        <v>Hungria</v>
      </c>
      <c r="N145" s="37"/>
    </row>
    <row r="146" spans="1:14" ht="12.75" customHeight="1" x14ac:dyDescent="0.2">
      <c r="A146" s="177"/>
      <c r="B146" s="177"/>
      <c r="C146" s="37"/>
      <c r="E146" s="37"/>
      <c r="F146" s="177"/>
      <c r="G146" s="177"/>
      <c r="H146" s="177"/>
      <c r="I146" s="37"/>
      <c r="J146" s="37"/>
      <c r="K146" s="34"/>
      <c r="L146" s="37"/>
      <c r="M146" s="37"/>
      <c r="N146" s="37"/>
    </row>
    <row r="147" spans="1:14" ht="12.75" customHeight="1" x14ac:dyDescent="0.2">
      <c r="A147" s="177"/>
      <c r="B147" s="35" t="str">
        <f>Classificação!P21</f>
        <v>Austria</v>
      </c>
      <c r="C147" s="178">
        <v>0</v>
      </c>
      <c r="D147" s="36" t="s">
        <v>20</v>
      </c>
      <c r="E147" s="178">
        <v>3</v>
      </c>
      <c r="F147" s="35" t="str">
        <f>Classificação!P34</f>
        <v>Noruega</v>
      </c>
      <c r="G147" s="177"/>
      <c r="H147" s="177"/>
      <c r="I147" s="27" t="str">
        <f>Classificação!P28</f>
        <v>Escócia</v>
      </c>
      <c r="J147" s="178">
        <v>1</v>
      </c>
      <c r="K147" s="36" t="s">
        <v>20</v>
      </c>
      <c r="L147" s="178">
        <v>0</v>
      </c>
      <c r="M147" s="27" t="str">
        <f>Classificação!P21</f>
        <v>Austria</v>
      </c>
      <c r="N147" s="37"/>
    </row>
    <row r="148" spans="1:14" ht="12.75" customHeight="1" x14ac:dyDescent="0.2">
      <c r="A148" s="177"/>
      <c r="B148" s="177"/>
      <c r="C148" s="177"/>
      <c r="E148" s="177"/>
      <c r="F148" s="177"/>
      <c r="G148" s="177"/>
      <c r="H148" s="177"/>
      <c r="I148" s="177"/>
      <c r="J148" s="177"/>
      <c r="K148" s="34"/>
      <c r="L148" s="177"/>
      <c r="M148" s="177"/>
      <c r="N148" s="177"/>
    </row>
    <row r="149" spans="1:14" ht="12.75" customHeight="1" x14ac:dyDescent="0.2">
      <c r="A149" s="177"/>
      <c r="B149" s="177"/>
      <c r="C149" s="177"/>
      <c r="E149" s="177"/>
      <c r="F149" s="177"/>
      <c r="G149" s="177"/>
      <c r="H149" s="177"/>
      <c r="I149" s="177"/>
      <c r="J149" s="177"/>
      <c r="K149" s="34"/>
      <c r="L149" s="177"/>
      <c r="M149" s="177"/>
      <c r="N149" s="177"/>
    </row>
    <row r="150" spans="1:14" ht="12.75" customHeight="1" x14ac:dyDescent="0.2">
      <c r="A150" s="177"/>
      <c r="B150" s="177"/>
      <c r="C150" s="177"/>
      <c r="E150" s="177"/>
      <c r="F150" s="177"/>
      <c r="G150" s="177"/>
      <c r="H150" s="177"/>
      <c r="I150" s="177"/>
      <c r="J150" s="177"/>
      <c r="K150" s="34"/>
      <c r="L150" s="177"/>
      <c r="M150" s="177"/>
      <c r="N150" s="177"/>
    </row>
    <row r="151" spans="1:14" ht="12.75" customHeight="1" x14ac:dyDescent="0.2">
      <c r="A151" s="177"/>
      <c r="B151" s="33" t="s">
        <v>26</v>
      </c>
      <c r="C151" s="177"/>
      <c r="E151" s="177"/>
      <c r="F151" s="177"/>
      <c r="G151" s="177"/>
      <c r="H151" s="177"/>
      <c r="I151" s="75" t="s">
        <v>61</v>
      </c>
      <c r="J151" s="177"/>
      <c r="K151" s="34"/>
      <c r="L151" s="177"/>
      <c r="M151" s="177"/>
      <c r="N151" s="177"/>
    </row>
    <row r="152" spans="1:14" ht="12.75" customHeight="1" x14ac:dyDescent="0.2">
      <c r="A152" s="177"/>
      <c r="B152" s="177"/>
      <c r="C152" s="177"/>
      <c r="E152" s="177"/>
      <c r="F152" s="177"/>
      <c r="G152" s="177"/>
      <c r="H152" s="177"/>
      <c r="I152" s="177"/>
      <c r="J152" s="177"/>
      <c r="K152" s="34"/>
      <c r="L152" s="177"/>
      <c r="M152" s="177"/>
      <c r="N152" s="177"/>
    </row>
    <row r="153" spans="1:14" ht="12.75" customHeight="1" x14ac:dyDescent="0.2">
      <c r="A153" s="177"/>
      <c r="B153" s="177"/>
      <c r="C153" s="177"/>
      <c r="D153" s="37"/>
      <c r="E153" s="177"/>
      <c r="F153" s="177"/>
      <c r="G153" s="177"/>
      <c r="H153" s="177"/>
      <c r="I153" s="37"/>
      <c r="J153" s="177"/>
      <c r="K153" s="37"/>
      <c r="L153" s="177"/>
      <c r="M153" s="37"/>
      <c r="N153" s="37"/>
    </row>
    <row r="154" spans="1:14" ht="12.75" customHeight="1" x14ac:dyDescent="0.2">
      <c r="A154" s="177"/>
      <c r="B154" s="35" t="str">
        <f>Classificação!P34</f>
        <v>Noruega</v>
      </c>
      <c r="C154" s="178">
        <v>0</v>
      </c>
      <c r="D154" s="36" t="s">
        <v>20</v>
      </c>
      <c r="E154" s="178">
        <v>0</v>
      </c>
      <c r="F154" s="35" t="str">
        <f>Classificação!P10</f>
        <v>Islândia</v>
      </c>
      <c r="G154" s="177"/>
      <c r="H154" s="177"/>
      <c r="I154" s="27" t="str">
        <f>Classificação!P10</f>
        <v>Islândia</v>
      </c>
      <c r="J154" s="178">
        <v>0</v>
      </c>
      <c r="K154" s="36" t="s">
        <v>20</v>
      </c>
      <c r="L154" s="178">
        <v>0</v>
      </c>
      <c r="M154" s="27" t="str">
        <f>Classificação!P28</f>
        <v>Escócia</v>
      </c>
      <c r="N154" s="37"/>
    </row>
    <row r="155" spans="1:14" ht="12.75" customHeight="1" x14ac:dyDescent="0.2">
      <c r="A155" s="177"/>
      <c r="B155" s="177"/>
      <c r="C155" s="177"/>
      <c r="E155" s="177"/>
      <c r="F155" s="177"/>
      <c r="G155" s="177"/>
      <c r="H155" s="177"/>
      <c r="I155" s="28"/>
      <c r="J155" s="177"/>
      <c r="K155" s="34"/>
      <c r="L155" s="177"/>
      <c r="M155" s="28"/>
      <c r="N155" s="37"/>
    </row>
    <row r="156" spans="1:14" ht="12.75" customHeight="1" x14ac:dyDescent="0.2">
      <c r="A156" s="177"/>
      <c r="B156" s="35" t="str">
        <f>Classificação!P35</f>
        <v>Portugal</v>
      </c>
      <c r="C156" s="178">
        <v>3</v>
      </c>
      <c r="D156" s="36" t="s">
        <v>20</v>
      </c>
      <c r="E156" s="178">
        <v>0</v>
      </c>
      <c r="F156" s="35" t="str">
        <f>Classificação!P11</f>
        <v>Itália</v>
      </c>
      <c r="G156" s="177"/>
      <c r="H156" s="177"/>
      <c r="I156" s="27" t="str">
        <f>Classificação!P11</f>
        <v>Itália</v>
      </c>
      <c r="J156" s="178">
        <v>2</v>
      </c>
      <c r="K156" s="36" t="s">
        <v>20</v>
      </c>
      <c r="L156" s="178">
        <v>5</v>
      </c>
      <c r="M156" s="27" t="str">
        <f>Classificação!P29</f>
        <v>País de Gales</v>
      </c>
      <c r="N156" s="37"/>
    </row>
    <row r="157" spans="1:14" ht="12.75" customHeight="1" x14ac:dyDescent="0.2">
      <c r="A157" s="177"/>
      <c r="B157" s="177"/>
      <c r="C157" s="177"/>
      <c r="E157" s="177"/>
      <c r="F157" s="177"/>
      <c r="G157" s="177"/>
      <c r="H157" s="177"/>
      <c r="I157" s="28"/>
      <c r="J157" s="177"/>
      <c r="K157" s="34"/>
      <c r="L157" s="177"/>
      <c r="M157" s="28"/>
      <c r="N157" s="37"/>
    </row>
    <row r="158" spans="1:14" ht="12.75" customHeight="1" x14ac:dyDescent="0.2">
      <c r="A158" s="177"/>
      <c r="B158" s="35" t="str">
        <f>Classificação!P36</f>
        <v>Espanha</v>
      </c>
      <c r="C158" s="178">
        <v>1</v>
      </c>
      <c r="D158" s="36" t="s">
        <v>20</v>
      </c>
      <c r="E158" s="178">
        <v>1</v>
      </c>
      <c r="F158" s="35" t="str">
        <f>Classificação!P12</f>
        <v>Grécia</v>
      </c>
      <c r="G158" s="177"/>
      <c r="H158" s="177"/>
      <c r="I158" s="27" t="str">
        <f>Classificação!P12</f>
        <v>Grécia</v>
      </c>
      <c r="J158" s="178">
        <v>5</v>
      </c>
      <c r="K158" s="36" t="s">
        <v>20</v>
      </c>
      <c r="L158" s="178">
        <v>1</v>
      </c>
      <c r="M158" s="27" t="str">
        <f>Classificação!P30</f>
        <v>Dinamarca</v>
      </c>
      <c r="N158" s="37"/>
    </row>
    <row r="159" spans="1:14" ht="12.75" customHeight="1" x14ac:dyDescent="0.2">
      <c r="A159" s="177"/>
      <c r="B159" s="177"/>
      <c r="C159" s="177"/>
      <c r="E159" s="177"/>
      <c r="F159" s="177"/>
      <c r="G159" s="177"/>
      <c r="H159" s="177"/>
      <c r="I159" s="28"/>
      <c r="J159" s="177"/>
      <c r="K159" s="34"/>
      <c r="L159" s="177"/>
      <c r="M159" s="28"/>
      <c r="N159" s="37"/>
    </row>
    <row r="160" spans="1:14" ht="12.75" customHeight="1" x14ac:dyDescent="0.2">
      <c r="A160" s="177"/>
      <c r="B160" s="35" t="str">
        <f>Classificação!P37</f>
        <v>Inglaterra</v>
      </c>
      <c r="C160" s="178">
        <v>0</v>
      </c>
      <c r="D160" s="36" t="s">
        <v>20</v>
      </c>
      <c r="E160" s="178">
        <v>2</v>
      </c>
      <c r="F160" s="35" t="str">
        <f>Classificação!P13</f>
        <v>Turquia</v>
      </c>
      <c r="G160" s="177"/>
      <c r="H160" s="177"/>
      <c r="I160" s="27" t="str">
        <f>Classificação!P13</f>
        <v>Turquia</v>
      </c>
      <c r="J160" s="178">
        <v>0</v>
      </c>
      <c r="K160" s="36" t="s">
        <v>20</v>
      </c>
      <c r="L160" s="178">
        <v>1</v>
      </c>
      <c r="M160" s="27" t="str">
        <f>Classificação!P31</f>
        <v>Bélgica</v>
      </c>
      <c r="N160" s="37"/>
    </row>
    <row r="161" spans="1:14" ht="12.75" customHeight="1" x14ac:dyDescent="0.2">
      <c r="A161" s="177"/>
      <c r="B161" s="177"/>
      <c r="C161" s="177"/>
      <c r="E161" s="177"/>
      <c r="F161" s="177"/>
      <c r="G161" s="177"/>
      <c r="H161" s="177"/>
      <c r="I161" s="37"/>
      <c r="J161" s="177"/>
      <c r="K161" s="34"/>
      <c r="L161" s="177"/>
      <c r="M161" s="37"/>
      <c r="N161" s="37"/>
    </row>
    <row r="162" spans="1:14" ht="12.75" customHeight="1" x14ac:dyDescent="0.2">
      <c r="A162" s="177"/>
      <c r="B162" s="35" t="str">
        <f>Classificação!P38</f>
        <v>Suécia</v>
      </c>
      <c r="C162" s="178">
        <v>0</v>
      </c>
      <c r="D162" s="36" t="s">
        <v>20</v>
      </c>
      <c r="E162" s="178">
        <v>3</v>
      </c>
      <c r="F162" s="35" t="str">
        <f>Classificação!P14</f>
        <v>Rep. Tcheca</v>
      </c>
      <c r="G162" s="177"/>
      <c r="H162" s="177"/>
      <c r="I162" s="27" t="str">
        <f>Classificação!P14</f>
        <v>Rep. Tcheca</v>
      </c>
      <c r="J162" s="178">
        <v>2</v>
      </c>
      <c r="K162" s="36" t="s">
        <v>20</v>
      </c>
      <c r="L162" s="178">
        <v>0</v>
      </c>
      <c r="M162" s="27" t="str">
        <f>Classificação!P32</f>
        <v>França</v>
      </c>
      <c r="N162" s="37"/>
    </row>
    <row r="163" spans="1:14" ht="12.75" customHeight="1" x14ac:dyDescent="0.2">
      <c r="A163" s="177"/>
      <c r="B163" s="177"/>
      <c r="C163" s="177"/>
      <c r="E163" s="177"/>
      <c r="F163" s="177"/>
      <c r="G163" s="177"/>
      <c r="H163" s="177"/>
      <c r="I163" s="28"/>
      <c r="J163" s="177"/>
      <c r="K163" s="34"/>
      <c r="L163" s="177"/>
      <c r="M163" s="28"/>
      <c r="N163" s="37"/>
    </row>
    <row r="164" spans="1:14" ht="12.75" customHeight="1" x14ac:dyDescent="0.2">
      <c r="A164" s="177"/>
      <c r="B164" s="35" t="str">
        <f>Classificação!P27</f>
        <v>Irlanda</v>
      </c>
      <c r="C164" s="178">
        <v>5</v>
      </c>
      <c r="D164" s="36" t="s">
        <v>20</v>
      </c>
      <c r="E164" s="178">
        <v>0</v>
      </c>
      <c r="F164" s="35" t="str">
        <f>Classificação!P15</f>
        <v>Polônia</v>
      </c>
      <c r="G164" s="177"/>
      <c r="H164" s="177"/>
      <c r="I164" s="27" t="str">
        <f>Classificação!P15</f>
        <v>Polônia</v>
      </c>
      <c r="J164" s="178">
        <v>0</v>
      </c>
      <c r="K164" s="36" t="s">
        <v>20</v>
      </c>
      <c r="L164" s="178">
        <v>0</v>
      </c>
      <c r="M164" s="27" t="str">
        <f>Classificação!P33</f>
        <v>Rússia</v>
      </c>
      <c r="N164" s="37"/>
    </row>
    <row r="165" spans="1:14" ht="12.75" customHeight="1" x14ac:dyDescent="0.2">
      <c r="A165" s="177"/>
      <c r="B165" s="177"/>
      <c r="C165" s="177"/>
      <c r="E165" s="177"/>
      <c r="F165" s="177"/>
      <c r="G165" s="177"/>
      <c r="H165" s="177"/>
      <c r="I165" s="28"/>
      <c r="J165" s="177"/>
      <c r="K165" s="34"/>
      <c r="L165" s="177"/>
      <c r="M165" s="28"/>
      <c r="N165" s="37"/>
    </row>
    <row r="166" spans="1:14" ht="12.75" customHeight="1" x14ac:dyDescent="0.2">
      <c r="A166" s="177"/>
      <c r="B166" s="35" t="str">
        <f>Classificação!P28</f>
        <v>Escócia</v>
      </c>
      <c r="C166" s="178">
        <v>2</v>
      </c>
      <c r="D166" s="36" t="s">
        <v>20</v>
      </c>
      <c r="E166" s="178">
        <v>1</v>
      </c>
      <c r="F166" s="35" t="str">
        <f>Classificação!P16</f>
        <v>Holanda</v>
      </c>
      <c r="G166" s="177"/>
      <c r="H166" s="177"/>
      <c r="I166" s="27" t="str">
        <f>Classificação!P16</f>
        <v>Holanda</v>
      </c>
      <c r="J166" s="178">
        <v>0</v>
      </c>
      <c r="K166" s="36" t="s">
        <v>20</v>
      </c>
      <c r="L166" s="178">
        <v>1</v>
      </c>
      <c r="M166" s="27" t="str">
        <f>Classificação!P34</f>
        <v>Noruega</v>
      </c>
      <c r="N166" s="37"/>
    </row>
    <row r="167" spans="1:14" ht="12.75" customHeight="1" x14ac:dyDescent="0.2">
      <c r="A167" s="177"/>
      <c r="B167" s="177"/>
      <c r="C167" s="177"/>
      <c r="E167" s="177"/>
      <c r="F167" s="177"/>
      <c r="G167" s="177"/>
      <c r="H167" s="177"/>
      <c r="I167" s="28"/>
      <c r="J167" s="177"/>
      <c r="K167" s="34"/>
      <c r="L167" s="177"/>
      <c r="M167" s="28"/>
      <c r="N167" s="37"/>
    </row>
    <row r="168" spans="1:14" ht="12.75" customHeight="1" x14ac:dyDescent="0.2">
      <c r="A168" s="177"/>
      <c r="B168" s="35" t="str">
        <f>Classificação!P29</f>
        <v>País de Gales</v>
      </c>
      <c r="C168" s="178">
        <v>3</v>
      </c>
      <c r="D168" s="36" t="s">
        <v>20</v>
      </c>
      <c r="E168" s="178">
        <v>2</v>
      </c>
      <c r="F168" s="35" t="str">
        <f>Classificação!P17</f>
        <v>Alemanha</v>
      </c>
      <c r="G168" s="177"/>
      <c r="H168" s="177"/>
      <c r="I168" s="27" t="str">
        <f>Classificação!P17</f>
        <v>Alemanha</v>
      </c>
      <c r="J168" s="178">
        <v>0</v>
      </c>
      <c r="K168" s="36" t="s">
        <v>20</v>
      </c>
      <c r="L168" s="178">
        <v>0</v>
      </c>
      <c r="M168" s="27" t="str">
        <f>Classificação!P35</f>
        <v>Portugal</v>
      </c>
      <c r="N168" s="37"/>
    </row>
    <row r="169" spans="1:14" ht="12.75" customHeight="1" x14ac:dyDescent="0.2">
      <c r="A169" s="177"/>
      <c r="B169" s="177"/>
      <c r="C169" s="177"/>
      <c r="E169" s="177"/>
      <c r="F169" s="177"/>
      <c r="G169" s="177"/>
      <c r="H169" s="177"/>
      <c r="I169" s="37"/>
      <c r="J169" s="177"/>
      <c r="K169" s="34"/>
      <c r="L169" s="177"/>
      <c r="M169" s="37"/>
      <c r="N169" s="37"/>
    </row>
    <row r="170" spans="1:14" ht="12.75" customHeight="1" x14ac:dyDescent="0.2">
      <c r="A170" s="177"/>
      <c r="B170" s="35" t="str">
        <f>Classificação!P30</f>
        <v>Dinamarca</v>
      </c>
      <c r="C170" s="178">
        <v>0</v>
      </c>
      <c r="D170" s="36" t="s">
        <v>20</v>
      </c>
      <c r="E170" s="178">
        <v>1</v>
      </c>
      <c r="F170" s="35" t="str">
        <f>Classificação!P18</f>
        <v>Suíça</v>
      </c>
      <c r="G170" s="177"/>
      <c r="H170" s="177"/>
      <c r="I170" s="27" t="str">
        <f>Classificação!P18</f>
        <v>Suíça</v>
      </c>
      <c r="J170" s="178">
        <v>1</v>
      </c>
      <c r="K170" s="36" t="s">
        <v>20</v>
      </c>
      <c r="L170" s="178">
        <v>0</v>
      </c>
      <c r="M170" s="27" t="str">
        <f>Classificação!P36</f>
        <v>Espanha</v>
      </c>
      <c r="N170" s="37"/>
    </row>
    <row r="171" spans="1:14" ht="12.75" customHeight="1" x14ac:dyDescent="0.2">
      <c r="A171" s="177"/>
      <c r="B171" s="34"/>
      <c r="C171" s="37"/>
      <c r="D171" s="37"/>
      <c r="E171" s="37"/>
      <c r="F171" s="34"/>
      <c r="G171" s="177"/>
      <c r="H171" s="177"/>
      <c r="I171" s="28"/>
      <c r="J171" s="37"/>
      <c r="K171" s="37"/>
      <c r="L171" s="37"/>
      <c r="M171" s="28"/>
      <c r="N171" s="37"/>
    </row>
    <row r="172" spans="1:14" ht="12.75" customHeight="1" x14ac:dyDescent="0.2">
      <c r="A172" s="177"/>
      <c r="B172" s="35" t="str">
        <f>Classificação!P31</f>
        <v>Bélgica</v>
      </c>
      <c r="C172" s="178">
        <v>1</v>
      </c>
      <c r="D172" s="36" t="s">
        <v>20</v>
      </c>
      <c r="E172" s="178">
        <v>2</v>
      </c>
      <c r="F172" s="35" t="str">
        <f>Classificação!P19</f>
        <v>Eslôvenia</v>
      </c>
      <c r="G172" s="177"/>
      <c r="H172" s="177"/>
      <c r="I172" s="27" t="str">
        <f>Classificação!P19</f>
        <v>Eslôvenia</v>
      </c>
      <c r="J172" s="178">
        <v>0</v>
      </c>
      <c r="K172" s="36" t="s">
        <v>20</v>
      </c>
      <c r="L172" s="178">
        <v>1</v>
      </c>
      <c r="M172" s="27" t="str">
        <f>Classificação!P37</f>
        <v>Inglaterra</v>
      </c>
      <c r="N172" s="37"/>
    </row>
    <row r="173" spans="1:14" ht="12.75" customHeight="1" x14ac:dyDescent="0.2">
      <c r="A173" s="177"/>
      <c r="B173" s="177"/>
      <c r="C173" s="37"/>
      <c r="E173" s="37"/>
      <c r="F173" s="177"/>
      <c r="G173" s="177"/>
      <c r="H173" s="177"/>
      <c r="I173" s="28"/>
      <c r="J173" s="37"/>
      <c r="K173" s="34"/>
      <c r="L173" s="37"/>
      <c r="M173" s="28"/>
      <c r="N173" s="37"/>
    </row>
    <row r="174" spans="1:14" ht="12.75" customHeight="1" x14ac:dyDescent="0.2">
      <c r="A174" s="177"/>
      <c r="B174" s="35" t="str">
        <f>Classificação!P32</f>
        <v>França</v>
      </c>
      <c r="C174" s="178">
        <v>1</v>
      </c>
      <c r="D174" s="36" t="s">
        <v>20</v>
      </c>
      <c r="E174" s="178">
        <v>1</v>
      </c>
      <c r="F174" s="35" t="str">
        <f>Classificação!P20</f>
        <v>Hungria</v>
      </c>
      <c r="G174" s="177"/>
      <c r="H174" s="177"/>
      <c r="I174" s="27" t="str">
        <f>Classificação!P20</f>
        <v>Hungria</v>
      </c>
      <c r="J174" s="178">
        <v>0</v>
      </c>
      <c r="K174" s="36" t="s">
        <v>20</v>
      </c>
      <c r="L174" s="178">
        <v>1</v>
      </c>
      <c r="M174" s="27" t="str">
        <f>Classificação!P38</f>
        <v>Suécia</v>
      </c>
      <c r="N174" s="37"/>
    </row>
    <row r="175" spans="1:14" ht="12.75" customHeight="1" x14ac:dyDescent="0.2">
      <c r="A175" s="177"/>
      <c r="B175" s="177"/>
      <c r="C175" s="37"/>
      <c r="E175" s="37"/>
      <c r="F175" s="177"/>
      <c r="G175" s="177"/>
      <c r="H175" s="177"/>
      <c r="I175" s="37"/>
      <c r="J175" s="37"/>
      <c r="K175" s="34"/>
      <c r="L175" s="37"/>
      <c r="M175" s="37"/>
      <c r="N175" s="37"/>
    </row>
    <row r="176" spans="1:14" ht="12.75" customHeight="1" x14ac:dyDescent="0.2">
      <c r="A176" s="177"/>
      <c r="B176" s="35" t="str">
        <f>Classificação!P33</f>
        <v>Rússia</v>
      </c>
      <c r="C176" s="178">
        <v>0</v>
      </c>
      <c r="D176" s="36" t="s">
        <v>20</v>
      </c>
      <c r="E176" s="178">
        <v>0</v>
      </c>
      <c r="F176" s="35" t="str">
        <f>Classificação!P21</f>
        <v>Austria</v>
      </c>
      <c r="G176" s="177"/>
      <c r="H176" s="177"/>
      <c r="I176" s="27" t="str">
        <f>Classificação!P21</f>
        <v>Austria</v>
      </c>
      <c r="J176" s="178">
        <v>1</v>
      </c>
      <c r="K176" s="36" t="s">
        <v>20</v>
      </c>
      <c r="L176" s="178">
        <v>2</v>
      </c>
      <c r="M176" s="27" t="str">
        <f>Classificação!P27</f>
        <v>Irlanda</v>
      </c>
      <c r="N176" s="37"/>
    </row>
    <row r="177" spans="1:46" ht="12.75" customHeight="1" x14ac:dyDescent="0.2">
      <c r="A177" s="177"/>
      <c r="B177" s="177"/>
      <c r="C177" s="177"/>
      <c r="E177" s="177"/>
      <c r="F177" s="177"/>
      <c r="G177" s="177"/>
      <c r="H177" s="177"/>
      <c r="I177" s="177"/>
      <c r="J177" s="177"/>
      <c r="K177" s="177"/>
      <c r="L177" s="177"/>
      <c r="M177" s="177"/>
      <c r="N177" s="177"/>
    </row>
    <row r="178" spans="1:46" ht="12.75" customHeight="1" x14ac:dyDescent="0.2">
      <c r="A178" s="177"/>
      <c r="B178" s="177"/>
      <c r="C178" s="177"/>
      <c r="E178" s="177"/>
      <c r="F178" s="177"/>
      <c r="G178" s="177"/>
      <c r="H178" s="177"/>
      <c r="I178" s="177"/>
      <c r="J178" s="177"/>
      <c r="K178" s="177"/>
      <c r="L178" s="177"/>
      <c r="M178" s="177"/>
      <c r="N178" s="177"/>
    </row>
    <row r="179" spans="1:46" ht="12.75" customHeight="1" x14ac:dyDescent="0.2">
      <c r="A179" s="177"/>
      <c r="B179" s="177"/>
      <c r="C179" s="177"/>
      <c r="E179" s="177"/>
      <c r="F179" s="177"/>
      <c r="G179" s="177"/>
      <c r="H179" s="177"/>
      <c r="I179" s="177"/>
      <c r="J179" s="177"/>
      <c r="K179" s="177"/>
      <c r="L179" s="177"/>
      <c r="M179" s="177"/>
      <c r="N179" s="177"/>
    </row>
    <row r="184" spans="1:46" s="79" customFormat="1" ht="15.75" x14ac:dyDescent="0.25">
      <c r="B184" s="121"/>
      <c r="C184" s="122"/>
      <c r="D184" s="122"/>
      <c r="E184" s="122"/>
      <c r="F184" s="122"/>
      <c r="G184" s="222" t="s">
        <v>62</v>
      </c>
      <c r="H184" s="222"/>
      <c r="I184" s="121"/>
      <c r="J184" s="121"/>
      <c r="K184" s="122"/>
      <c r="L184" s="121"/>
      <c r="M184" s="121"/>
      <c r="N184" s="123"/>
      <c r="O184" s="123"/>
      <c r="P184" s="123"/>
      <c r="R184" s="81"/>
      <c r="S184" s="81"/>
      <c r="T184" s="81"/>
      <c r="AA184" s="82"/>
      <c r="AB184" s="82"/>
      <c r="AC184" s="82"/>
      <c r="AD184" s="82"/>
      <c r="AE184" s="82"/>
      <c r="AF184" s="82"/>
    </row>
    <row r="185" spans="1:46" s="79" customFormat="1" x14ac:dyDescent="0.2">
      <c r="A185" s="2"/>
      <c r="B185" s="37"/>
      <c r="C185" s="123"/>
      <c r="D185" s="123"/>
      <c r="E185" s="123"/>
      <c r="F185" s="123"/>
      <c r="G185" s="123"/>
      <c r="H185" s="123"/>
      <c r="I185" s="37"/>
      <c r="J185" s="37"/>
      <c r="K185" s="123"/>
      <c r="L185" s="37"/>
      <c r="M185" s="37"/>
      <c r="N185" s="123"/>
      <c r="O185" s="123"/>
      <c r="P185" s="123"/>
      <c r="R185" s="81"/>
      <c r="S185" s="81"/>
      <c r="T185" s="81"/>
      <c r="AA185" s="83" t="s">
        <v>31</v>
      </c>
      <c r="AB185" s="82"/>
      <c r="AC185" s="82"/>
      <c r="AD185" s="82"/>
      <c r="AE185" s="82"/>
      <c r="AF185" s="82"/>
    </row>
    <row r="186" spans="1:46" s="79" customFormat="1" x14ac:dyDescent="0.2">
      <c r="A186" s="2"/>
      <c r="B186" s="124"/>
      <c r="C186" s="124"/>
      <c r="D186" s="124"/>
      <c r="E186" s="124"/>
      <c r="F186" s="124"/>
      <c r="G186" s="124"/>
      <c r="H186" s="124"/>
      <c r="I186" s="124"/>
      <c r="J186" s="124"/>
      <c r="K186" s="124"/>
      <c r="L186" s="124"/>
      <c r="M186" s="124"/>
      <c r="N186" s="124"/>
      <c r="O186" s="123"/>
      <c r="P186" s="123"/>
      <c r="R186" s="85"/>
      <c r="S186" s="85"/>
      <c r="T186" s="85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</row>
    <row r="187" spans="1:46" s="79" customFormat="1" x14ac:dyDescent="0.2">
      <c r="A187" s="123"/>
      <c r="B187" s="111" t="s">
        <v>118</v>
      </c>
      <c r="C187" s="124"/>
      <c r="D187" s="124"/>
      <c r="E187" s="124"/>
      <c r="F187" s="124"/>
      <c r="G187" s="124"/>
      <c r="H187" s="124"/>
      <c r="I187" s="124"/>
      <c r="J187" s="124"/>
      <c r="K187" s="124"/>
      <c r="L187" s="124"/>
      <c r="M187" s="124"/>
      <c r="N187" s="124"/>
      <c r="O187" s="123"/>
      <c r="P187" s="123"/>
      <c r="R187" s="158" t="s">
        <v>0</v>
      </c>
      <c r="S187" s="158" t="s">
        <v>63</v>
      </c>
      <c r="T187" s="158" t="s">
        <v>9</v>
      </c>
      <c r="U187" s="83" t="s">
        <v>19</v>
      </c>
      <c r="V187" s="83"/>
      <c r="W187" s="83" t="s">
        <v>0</v>
      </c>
      <c r="X187" s="83"/>
      <c r="Y187" s="83"/>
      <c r="Z187" s="83"/>
      <c r="AA187" s="83"/>
      <c r="AB187" s="83"/>
      <c r="AC187" s="83"/>
      <c r="AD187" s="83"/>
      <c r="AE187" s="83"/>
      <c r="AF187" s="83"/>
      <c r="AG187" s="82"/>
      <c r="AH187" s="82"/>
      <c r="AI187" s="82"/>
      <c r="AJ187" s="82"/>
      <c r="AK187" s="82"/>
      <c r="AL187" s="82"/>
    </row>
    <row r="188" spans="1:46" s="79" customFormat="1" ht="12.75" customHeight="1" x14ac:dyDescent="0.2">
      <c r="A188" s="123"/>
      <c r="B188" s="125" t="str">
        <f>IF(B187="ok",(VLOOKUP(AB188,$R$188:$S$199,2)),"1º Colocado A")</f>
        <v>Grécia</v>
      </c>
      <c r="C188" s="165">
        <v>2</v>
      </c>
      <c r="D188" s="126" t="s">
        <v>20</v>
      </c>
      <c r="E188" s="167">
        <v>0</v>
      </c>
      <c r="F188" s="125" t="str">
        <f>IF(B187="ok",(VLOOKUP(AB195,$R$188:$S$199,2)),"8º Colocado A")</f>
        <v>Suíça</v>
      </c>
      <c r="G188" s="124"/>
      <c r="H188" s="124"/>
      <c r="I188" s="125" t="str">
        <f>IF(B187="ok",(VLOOKUP(AB203,$R$203:$S$214,2)),"1º Colocado B")</f>
        <v>Irlanda</v>
      </c>
      <c r="J188" s="165">
        <v>5</v>
      </c>
      <c r="K188" s="126" t="s">
        <v>20</v>
      </c>
      <c r="L188" s="168">
        <v>1</v>
      </c>
      <c r="M188" s="125" t="str">
        <f>IF(B187="ok",(VLOOKUP(AB210,$R$203:$S$214,2)),"8º Colocado B")</f>
        <v>Rússia</v>
      </c>
      <c r="N188" s="124"/>
      <c r="O188" s="123"/>
      <c r="P188" s="123"/>
      <c r="Q188" s="212" t="s">
        <v>75</v>
      </c>
      <c r="R188" s="106">
        <v>1</v>
      </c>
      <c r="S188" s="99" t="str">
        <f>Classificação!P10</f>
        <v>Islândia</v>
      </c>
      <c r="T188" s="99">
        <f>Classificação!AA10</f>
        <v>100239101212</v>
      </c>
      <c r="U188" s="100">
        <f>Classificação!Y10</f>
        <v>1</v>
      </c>
      <c r="V188" s="100"/>
      <c r="W188" s="99">
        <v>1</v>
      </c>
      <c r="X188" s="101">
        <f>LARGE($T$188:$T$199,W188)</f>
        <v>180554171210</v>
      </c>
      <c r="Y188" s="83"/>
      <c r="Z188" s="83"/>
      <c r="AA188" s="158">
        <v>1</v>
      </c>
      <c r="AB188" s="83">
        <f>MATCH(X188,$T$188:$T$199,0)</f>
        <v>3</v>
      </c>
      <c r="AC188" s="83"/>
      <c r="AD188" s="83"/>
      <c r="AE188" s="83"/>
      <c r="AF188" s="83"/>
      <c r="AG188" s="82"/>
      <c r="AH188" s="82"/>
      <c r="AI188" s="82"/>
      <c r="AJ188" s="82"/>
      <c r="AK188" s="82"/>
      <c r="AL188" s="82"/>
    </row>
    <row r="189" spans="1:46" s="79" customFormat="1" ht="12.75" customHeight="1" x14ac:dyDescent="0.2">
      <c r="A189" s="123"/>
      <c r="B189" s="111">
        <f>VLOOKUP(AB188,$R$188:$V$199,4)</f>
        <v>3</v>
      </c>
      <c r="C189" s="166"/>
      <c r="D189" s="111"/>
      <c r="E189" s="166"/>
      <c r="F189" s="111">
        <f>VLOOKUP(AB195,$R$188:$U$199,4)</f>
        <v>9</v>
      </c>
      <c r="G189" s="111"/>
      <c r="H189" s="111"/>
      <c r="I189" s="111">
        <f>VLOOKUP(AB203,$R$203:$U$214,4)</f>
        <v>13</v>
      </c>
      <c r="J189" s="166"/>
      <c r="K189" s="111"/>
      <c r="L189" s="166"/>
      <c r="M189" s="111">
        <f>VLOOKUP(AB210,$R$203:$U$214,4)</f>
        <v>19</v>
      </c>
      <c r="N189" s="111"/>
      <c r="O189" s="123"/>
      <c r="P189" s="123"/>
      <c r="Q189" s="213"/>
      <c r="R189" s="107">
        <v>2</v>
      </c>
      <c r="S189" s="158" t="str">
        <f>Classificação!P11</f>
        <v>Itália</v>
      </c>
      <c r="T189" s="158">
        <f>Classificação!AA11</f>
        <v>10026071211</v>
      </c>
      <c r="U189" s="83">
        <f>Classificação!Y11</f>
        <v>2</v>
      </c>
      <c r="V189" s="83"/>
      <c r="W189" s="158">
        <v>2</v>
      </c>
      <c r="X189" s="102">
        <f t="shared" ref="X189:X199" si="0">LARGE($T$188:$T$199,W189)</f>
        <v>180552131208</v>
      </c>
      <c r="Y189" s="83"/>
      <c r="Z189" s="83"/>
      <c r="AA189" s="158">
        <v>2</v>
      </c>
      <c r="AB189" s="83">
        <f t="shared" ref="AB189:AB199" si="1">MATCH(X189,$T$188:$T$199,0)</f>
        <v>5</v>
      </c>
      <c r="AC189" s="83"/>
      <c r="AD189" s="83"/>
      <c r="AE189" s="83"/>
      <c r="AF189" s="83"/>
      <c r="AG189" s="83"/>
      <c r="AH189" s="83"/>
      <c r="AI189" s="83"/>
      <c r="AJ189" s="83"/>
      <c r="AK189" s="83"/>
      <c r="AL189" s="83"/>
      <c r="AM189" s="2"/>
      <c r="AN189" s="2"/>
      <c r="AO189" s="2"/>
      <c r="AP189" s="2"/>
      <c r="AQ189" s="2"/>
      <c r="AR189" s="2"/>
      <c r="AS189" s="2"/>
      <c r="AT189" s="2"/>
    </row>
    <row r="190" spans="1:46" s="79" customFormat="1" x14ac:dyDescent="0.2">
      <c r="A190" s="123"/>
      <c r="B190" s="111">
        <f>VLOOKUP(AB188,$R$188:$V$199,3)</f>
        <v>180554171210</v>
      </c>
      <c r="C190" s="111"/>
      <c r="D190" s="111"/>
      <c r="E190" s="111"/>
      <c r="F190" s="111">
        <f>VLOOKUP(AB195,$R$188:$U$199,3)</f>
        <v>110337051204</v>
      </c>
      <c r="G190" s="111"/>
      <c r="H190" s="111"/>
      <c r="I190" s="111">
        <f>VLOOKUP(AB203,$R$203:$U$214,3)</f>
        <v>311076341212</v>
      </c>
      <c r="J190" s="111"/>
      <c r="K190" s="111"/>
      <c r="L190" s="111"/>
      <c r="M190" s="111">
        <f>VLOOKUP(AB210,$R$203:$U$214,3)</f>
        <v>190560181206</v>
      </c>
      <c r="N190" s="111"/>
      <c r="O190" s="123"/>
      <c r="P190" s="123"/>
      <c r="Q190" s="213"/>
      <c r="R190" s="107">
        <v>3</v>
      </c>
      <c r="S190" s="158" t="str">
        <f>Classificação!P12</f>
        <v>Grécia</v>
      </c>
      <c r="T190" s="158">
        <f>Classificação!AA12</f>
        <v>180554171210</v>
      </c>
      <c r="U190" s="83">
        <f>Classificação!Y12</f>
        <v>3</v>
      </c>
      <c r="V190" s="83"/>
      <c r="W190" s="158">
        <v>3</v>
      </c>
      <c r="X190" s="102">
        <f t="shared" si="0"/>
        <v>180549081203</v>
      </c>
      <c r="Y190" s="83"/>
      <c r="Z190" s="83"/>
      <c r="AA190" s="158">
        <v>3</v>
      </c>
      <c r="AB190" s="83">
        <f t="shared" si="1"/>
        <v>10</v>
      </c>
      <c r="AC190" s="83"/>
      <c r="AD190" s="83"/>
      <c r="AE190" s="83"/>
      <c r="AF190" s="83"/>
      <c r="AG190" s="83"/>
      <c r="AH190" s="83"/>
      <c r="AI190" s="83"/>
      <c r="AJ190" s="83"/>
      <c r="AK190" s="83"/>
      <c r="AL190" s="83"/>
      <c r="AM190" s="2"/>
      <c r="AN190" s="2"/>
      <c r="AO190" s="2"/>
      <c r="AP190" s="2"/>
      <c r="AQ190" s="2"/>
      <c r="AR190" s="2"/>
      <c r="AS190" s="2"/>
      <c r="AT190" s="2"/>
    </row>
    <row r="191" spans="1:46" s="79" customFormat="1" x14ac:dyDescent="0.2">
      <c r="A191" s="123"/>
      <c r="B191" s="125" t="str">
        <f>IF(B187="ok",(VLOOKUP(AB189,$R$188:$S$199,2)),"2º Colocado A")</f>
        <v>Rep. Tcheca</v>
      </c>
      <c r="C191" s="165">
        <v>0</v>
      </c>
      <c r="D191" s="126" t="s">
        <v>20</v>
      </c>
      <c r="E191" s="167">
        <v>0</v>
      </c>
      <c r="F191" s="125" t="str">
        <f>IF(B187="ok",(VLOOKUP(AB194,$R$188:$S$199,2)),"7º Colocado A")</f>
        <v>Polônia</v>
      </c>
      <c r="G191" s="124"/>
      <c r="H191" s="124"/>
      <c r="I191" s="125" t="str">
        <f>IF(B187="ok",(VLOOKUP(AB204,$R$203:$S$214,2)),"2º Colocado B")</f>
        <v>Escócia</v>
      </c>
      <c r="J191" s="165">
        <v>1</v>
      </c>
      <c r="K191" s="126" t="s">
        <v>20</v>
      </c>
      <c r="L191" s="167">
        <v>0</v>
      </c>
      <c r="M191" s="125" t="str">
        <f>IF(B187="ok",(VLOOKUP(AB209,$R$203:$S$214,2)),"7º Colocado B")</f>
        <v>País de Gales</v>
      </c>
      <c r="N191" s="124"/>
      <c r="O191" s="123"/>
      <c r="P191" s="123"/>
      <c r="Q191" s="213"/>
      <c r="R191" s="107">
        <v>4</v>
      </c>
      <c r="S191" s="158" t="str">
        <f>Classificação!P13</f>
        <v>Turquia</v>
      </c>
      <c r="T191" s="158">
        <f>Classificação!AA13</f>
        <v>170545121209</v>
      </c>
      <c r="U191" s="83">
        <f>Classificação!Y13</f>
        <v>4</v>
      </c>
      <c r="V191" s="83"/>
      <c r="W191" s="158">
        <v>4</v>
      </c>
      <c r="X191" s="102">
        <f t="shared" si="0"/>
        <v>170545121209</v>
      </c>
      <c r="Y191" s="83"/>
      <c r="Z191" s="83"/>
      <c r="AA191" s="158">
        <v>4</v>
      </c>
      <c r="AB191" s="83">
        <f t="shared" si="1"/>
        <v>4</v>
      </c>
      <c r="AC191" s="83"/>
      <c r="AD191" s="83"/>
      <c r="AE191" s="83"/>
      <c r="AF191" s="83"/>
      <c r="AG191" s="83"/>
      <c r="AH191" s="83"/>
      <c r="AI191" s="83"/>
      <c r="AJ191" s="83"/>
      <c r="AK191" s="83"/>
      <c r="AL191" s="83"/>
      <c r="AM191" s="2"/>
      <c r="AN191" s="2"/>
      <c r="AO191" s="2"/>
      <c r="AP191" s="2"/>
      <c r="AQ191" s="2"/>
      <c r="AR191" s="2"/>
      <c r="AS191" s="2"/>
      <c r="AT191" s="2"/>
    </row>
    <row r="192" spans="1:46" s="79" customFormat="1" x14ac:dyDescent="0.2">
      <c r="A192" s="123"/>
      <c r="B192" s="111">
        <f>VLOOKUP(AB189,$R$188:$U$199,4)</f>
        <v>5</v>
      </c>
      <c r="C192" s="166">
        <v>1</v>
      </c>
      <c r="D192" s="111"/>
      <c r="E192" s="166">
        <v>2</v>
      </c>
      <c r="F192" s="111">
        <f>VLOOKUP(AB194,$R$188:$U$199,4)</f>
        <v>6</v>
      </c>
      <c r="G192" s="111"/>
      <c r="H192" s="111"/>
      <c r="I192" s="111">
        <f>VLOOKUP(AB204,$R$203:$U$214,4)</f>
        <v>14</v>
      </c>
      <c r="J192" s="166"/>
      <c r="K192" s="111"/>
      <c r="L192" s="166"/>
      <c r="M192" s="111">
        <f>VLOOKUP(AB209,$R$203:$U$214,4)</f>
        <v>15</v>
      </c>
      <c r="N192" s="111"/>
      <c r="O192" s="123"/>
      <c r="P192" s="123"/>
      <c r="Q192" s="213"/>
      <c r="R192" s="107">
        <v>5</v>
      </c>
      <c r="S192" s="158" t="str">
        <f>Classificação!P14</f>
        <v>Rep. Tcheca</v>
      </c>
      <c r="T192" s="158">
        <f>Classificação!AA14</f>
        <v>180552131208</v>
      </c>
      <c r="U192" s="83">
        <f>Classificação!Y14</f>
        <v>5</v>
      </c>
      <c r="V192" s="83"/>
      <c r="W192" s="158">
        <v>5</v>
      </c>
      <c r="X192" s="102">
        <f t="shared" si="0"/>
        <v>130348101201</v>
      </c>
      <c r="Y192" s="83"/>
      <c r="Z192" s="83"/>
      <c r="AA192" s="158">
        <v>5</v>
      </c>
      <c r="AB192" s="83">
        <f t="shared" si="1"/>
        <v>12</v>
      </c>
      <c r="AC192" s="83"/>
      <c r="AD192" s="83"/>
      <c r="AE192" s="83"/>
      <c r="AF192" s="83"/>
      <c r="AG192" s="83"/>
      <c r="AH192" s="83"/>
      <c r="AI192" s="83"/>
      <c r="AJ192" s="83"/>
      <c r="AK192" s="83"/>
      <c r="AL192" s="83"/>
      <c r="AM192" s="2"/>
      <c r="AN192" s="2"/>
      <c r="AO192" s="2"/>
      <c r="AP192" s="2"/>
      <c r="AQ192" s="2"/>
      <c r="AR192" s="2"/>
      <c r="AS192" s="2"/>
      <c r="AT192" s="2"/>
    </row>
    <row r="193" spans="1:46" s="79" customFormat="1" x14ac:dyDescent="0.2">
      <c r="A193" s="123"/>
      <c r="B193" s="111">
        <f>VLOOKUP(AB189,$R$188:$U$199,3)</f>
        <v>180552131208</v>
      </c>
      <c r="C193" s="179"/>
      <c r="D193" s="111"/>
      <c r="E193" s="111"/>
      <c r="F193" s="111">
        <f>VLOOKUP(AB194,$R$188:$U$199,3)</f>
        <v>120244051207</v>
      </c>
      <c r="G193" s="111"/>
      <c r="H193" s="111"/>
      <c r="I193" s="111">
        <f>VLOOKUP(AB204,$R$203:$U$214,3)</f>
        <v>260858141211</v>
      </c>
      <c r="J193" s="111"/>
      <c r="K193" s="111"/>
      <c r="L193" s="111"/>
      <c r="M193" s="111">
        <f>VLOOKUP(AB209,$R$203:$U$214,3)</f>
        <v>220659181210</v>
      </c>
      <c r="N193" s="111"/>
      <c r="O193" s="123"/>
      <c r="P193" s="123"/>
      <c r="Q193" s="213"/>
      <c r="R193" s="107">
        <v>6</v>
      </c>
      <c r="S193" s="158" t="str">
        <f>Classificação!P15</f>
        <v>Polônia</v>
      </c>
      <c r="T193" s="158">
        <f>Classificação!AA15</f>
        <v>120244051207</v>
      </c>
      <c r="U193" s="83">
        <f>Classificação!Y15</f>
        <v>6</v>
      </c>
      <c r="V193" s="83"/>
      <c r="W193" s="158">
        <v>6</v>
      </c>
      <c r="X193" s="102">
        <f t="shared" si="0"/>
        <v>130346091205</v>
      </c>
      <c r="Y193" s="83"/>
      <c r="Z193" s="83"/>
      <c r="AA193" s="158">
        <v>6</v>
      </c>
      <c r="AB193" s="83">
        <f t="shared" si="1"/>
        <v>8</v>
      </c>
      <c r="AC193" s="83"/>
      <c r="AD193" s="83"/>
      <c r="AE193" s="83"/>
      <c r="AF193" s="83"/>
      <c r="AG193" s="83"/>
      <c r="AH193" s="83"/>
      <c r="AI193" s="83"/>
      <c r="AJ193" s="83"/>
      <c r="AK193" s="83"/>
      <c r="AL193" s="83"/>
      <c r="AM193" s="2"/>
      <c r="AN193" s="2"/>
      <c r="AO193" s="2"/>
      <c r="AP193" s="2"/>
      <c r="AQ193" s="2"/>
      <c r="AR193" s="2"/>
      <c r="AS193" s="2"/>
      <c r="AT193" s="2"/>
    </row>
    <row r="194" spans="1:46" s="79" customFormat="1" x14ac:dyDescent="0.2">
      <c r="A194" s="123"/>
      <c r="B194" s="125" t="str">
        <f>IF(B187="ok",(VLOOKUP(AB190,$R$188:$S$199,2)),"3º Colocado A")</f>
        <v>Eslôvenia</v>
      </c>
      <c r="C194" s="165">
        <v>1</v>
      </c>
      <c r="D194" s="126" t="s">
        <v>20</v>
      </c>
      <c r="E194" s="159">
        <v>0</v>
      </c>
      <c r="F194" s="125" t="str">
        <f>IF(B187="ok",(VLOOKUP(AB193,$R$188:$S$199,2)),"6º Colocado A")</f>
        <v>Alemanha</v>
      </c>
      <c r="G194" s="124"/>
      <c r="H194" s="124"/>
      <c r="I194" s="125" t="str">
        <f>IF(B187="ok",(VLOOKUP(AB205,$R$203:$S$214,2)),"3º Colocado B")</f>
        <v>Noruega</v>
      </c>
      <c r="J194" s="165">
        <v>2</v>
      </c>
      <c r="K194" s="126" t="s">
        <v>20</v>
      </c>
      <c r="L194" s="167">
        <v>2</v>
      </c>
      <c r="M194" s="125" t="str">
        <f>IF(B187="ok",(VLOOKUP(AB208,$R$203:$S$214,2)),"6º Colocado")</f>
        <v>Bélgica</v>
      </c>
      <c r="N194" s="124"/>
      <c r="O194" s="123"/>
      <c r="P194" s="123"/>
      <c r="Q194" s="213"/>
      <c r="R194" s="107">
        <v>7</v>
      </c>
      <c r="S194" s="158" t="str">
        <f>Classificação!P16</f>
        <v>Holanda</v>
      </c>
      <c r="T194" s="158">
        <f>Classificação!AA16</f>
        <v>10029041206</v>
      </c>
      <c r="U194" s="83">
        <f>Classificação!Y16</f>
        <v>7</v>
      </c>
      <c r="V194" s="83"/>
      <c r="W194" s="158">
        <v>7</v>
      </c>
      <c r="X194" s="102">
        <f t="shared" si="0"/>
        <v>120244051207</v>
      </c>
      <c r="Y194" s="83"/>
      <c r="Z194" s="83"/>
      <c r="AA194" s="158">
        <v>7</v>
      </c>
      <c r="AB194" s="83">
        <f t="shared" si="1"/>
        <v>6</v>
      </c>
      <c r="AC194" s="83"/>
      <c r="AD194" s="83"/>
      <c r="AE194" s="83"/>
      <c r="AF194" s="83"/>
      <c r="AG194" s="83"/>
      <c r="AH194" s="83"/>
      <c r="AI194" s="83"/>
      <c r="AJ194" s="83"/>
      <c r="AK194" s="83"/>
      <c r="AL194" s="83"/>
      <c r="AM194" s="2"/>
      <c r="AN194" s="2"/>
      <c r="AO194" s="2"/>
      <c r="AP194" s="2"/>
      <c r="AQ194" s="2"/>
      <c r="AR194" s="2"/>
      <c r="AS194" s="2"/>
      <c r="AT194" s="2"/>
    </row>
    <row r="195" spans="1:46" s="79" customFormat="1" x14ac:dyDescent="0.2">
      <c r="A195" s="123"/>
      <c r="B195" s="111">
        <f>VLOOKUP(AB190,$R$188:$U$199,4)</f>
        <v>10</v>
      </c>
      <c r="C195" s="166"/>
      <c r="D195" s="111"/>
      <c r="E195" s="111"/>
      <c r="F195" s="111">
        <f>VLOOKUP(AB193,$R$188:$U$199,4)</f>
        <v>8</v>
      </c>
      <c r="G195" s="111"/>
      <c r="H195" s="111"/>
      <c r="I195" s="111">
        <f>VLOOKUP(AB205,$R$203:$U$214,4)</f>
        <v>20</v>
      </c>
      <c r="J195" s="166">
        <v>1</v>
      </c>
      <c r="K195" s="111"/>
      <c r="L195" s="166">
        <v>3</v>
      </c>
      <c r="M195" s="111">
        <f>VLOOKUP(AB208,$R$203:$U$214,4)</f>
        <v>17</v>
      </c>
      <c r="N195" s="124"/>
      <c r="O195" s="123"/>
      <c r="P195" s="123"/>
      <c r="Q195" s="213"/>
      <c r="R195" s="107">
        <v>8</v>
      </c>
      <c r="S195" s="158" t="str">
        <f>Classificação!P17</f>
        <v>Alemanha</v>
      </c>
      <c r="T195" s="158">
        <f>Classificação!AA17</f>
        <v>130346091205</v>
      </c>
      <c r="U195" s="83">
        <f>Classificação!Y17</f>
        <v>8</v>
      </c>
      <c r="V195" s="83"/>
      <c r="W195" s="158">
        <v>8</v>
      </c>
      <c r="X195" s="102">
        <f t="shared" si="0"/>
        <v>110337051204</v>
      </c>
      <c r="Y195" s="83"/>
      <c r="Z195" s="83"/>
      <c r="AA195" s="158">
        <v>8</v>
      </c>
      <c r="AB195" s="83">
        <f t="shared" si="1"/>
        <v>9</v>
      </c>
      <c r="AC195" s="83"/>
      <c r="AD195" s="83"/>
      <c r="AE195" s="83"/>
      <c r="AF195" s="83"/>
      <c r="AG195" s="83"/>
      <c r="AH195" s="83"/>
      <c r="AI195" s="83"/>
      <c r="AJ195" s="83"/>
      <c r="AK195" s="83"/>
      <c r="AL195" s="83"/>
      <c r="AM195" s="2"/>
      <c r="AN195" s="2"/>
      <c r="AO195" s="2"/>
      <c r="AP195" s="2"/>
      <c r="AQ195" s="2"/>
      <c r="AR195" s="2"/>
      <c r="AS195" s="2"/>
      <c r="AT195" s="2"/>
    </row>
    <row r="196" spans="1:46" s="79" customFormat="1" x14ac:dyDescent="0.2">
      <c r="A196" s="123"/>
      <c r="B196" s="111">
        <f>VLOOKUP(AB190,$R$188:$U$199,3)</f>
        <v>180549081203</v>
      </c>
      <c r="C196" s="111"/>
      <c r="D196" s="111"/>
      <c r="E196" s="111"/>
      <c r="F196" s="111">
        <f>VLOOKUP(AB193,$R$188:$U$199,3)</f>
        <v>130346091205</v>
      </c>
      <c r="G196" s="111"/>
      <c r="H196" s="111"/>
      <c r="I196" s="111">
        <f>VLOOKUP(AB205,$R$203:$U$214,3)</f>
        <v>240762191205</v>
      </c>
      <c r="J196" s="111"/>
      <c r="K196" s="111"/>
      <c r="L196" s="111"/>
      <c r="M196" s="111">
        <f>VLOOKUP(AB208,$R$203:$U$214,3)</f>
        <v>230759161208</v>
      </c>
      <c r="N196" s="124"/>
      <c r="O196" s="123"/>
      <c r="P196" s="123"/>
      <c r="Q196" s="213"/>
      <c r="R196" s="107">
        <v>9</v>
      </c>
      <c r="S196" s="158" t="str">
        <f>Classificação!P18</f>
        <v>Suíça</v>
      </c>
      <c r="T196" s="158">
        <f>Classificação!AA18</f>
        <v>110337051204</v>
      </c>
      <c r="U196" s="83">
        <f>Classificação!Y18</f>
        <v>9</v>
      </c>
      <c r="V196" s="83"/>
      <c r="W196" s="158">
        <v>9</v>
      </c>
      <c r="X196" s="102">
        <f t="shared" si="0"/>
        <v>100239101212</v>
      </c>
      <c r="Y196" s="83"/>
      <c r="Z196" s="83"/>
      <c r="AA196" s="158">
        <v>9</v>
      </c>
      <c r="AB196" s="83">
        <f t="shared" si="1"/>
        <v>1</v>
      </c>
      <c r="AC196" s="83"/>
      <c r="AD196" s="83"/>
      <c r="AE196" s="83"/>
      <c r="AF196" s="83"/>
      <c r="AG196" s="83"/>
      <c r="AH196" s="83"/>
      <c r="AI196" s="83"/>
      <c r="AJ196" s="83"/>
      <c r="AK196" s="83"/>
      <c r="AL196" s="83"/>
      <c r="AM196" s="2"/>
      <c r="AN196" s="2"/>
      <c r="AO196" s="2"/>
      <c r="AP196" s="2"/>
      <c r="AQ196" s="2"/>
      <c r="AR196" s="2"/>
      <c r="AS196" s="2"/>
      <c r="AT196" s="2"/>
    </row>
    <row r="197" spans="1:46" s="79" customFormat="1" x14ac:dyDescent="0.2">
      <c r="A197" s="123"/>
      <c r="B197" s="125" t="str">
        <f>IF(B187="ok",(VLOOKUP(AB191,$R$188:$S$199,2)),"4º Colocado A")</f>
        <v>Turquia</v>
      </c>
      <c r="C197" s="165">
        <v>0</v>
      </c>
      <c r="D197" s="126" t="s">
        <v>20</v>
      </c>
      <c r="E197" s="167">
        <v>1</v>
      </c>
      <c r="F197" s="125" t="str">
        <f>IF(B187="ok",(VLOOKUP(AB192,$R$188:$S$199,2)),"5º Colocado A")</f>
        <v>Austria</v>
      </c>
      <c r="G197" s="124"/>
      <c r="H197" s="124"/>
      <c r="I197" s="125" t="str">
        <f>IF(B187="ok",(VLOOKUP(AB206,$R$203:$S$214,2)),"4º Colocado B")</f>
        <v>Portugal</v>
      </c>
      <c r="J197" s="165">
        <v>1</v>
      </c>
      <c r="K197" s="126" t="s">
        <v>20</v>
      </c>
      <c r="L197" s="167">
        <v>2</v>
      </c>
      <c r="M197" s="125" t="str">
        <f>IF(B187="ok",(VLOOKUP(AB207,$R$203:$S$214,2)),"5º Colocado B")</f>
        <v>Inglaterra</v>
      </c>
      <c r="N197" s="124"/>
      <c r="O197" s="123"/>
      <c r="P197" s="123"/>
      <c r="Q197" s="213"/>
      <c r="R197" s="107">
        <v>10</v>
      </c>
      <c r="S197" s="158" t="str">
        <f>Classificação!P19</f>
        <v>Eslôvenia</v>
      </c>
      <c r="T197" s="158">
        <f>Classificação!AA19</f>
        <v>180549081203</v>
      </c>
      <c r="U197" s="83">
        <f>Classificação!Y19</f>
        <v>10</v>
      </c>
      <c r="V197" s="83"/>
      <c r="W197" s="158">
        <v>10</v>
      </c>
      <c r="X197" s="102">
        <f t="shared" si="0"/>
        <v>90240071202</v>
      </c>
      <c r="Y197" s="83"/>
      <c r="Z197" s="83"/>
      <c r="AA197" s="158">
        <v>10</v>
      </c>
      <c r="AB197" s="83">
        <f t="shared" si="1"/>
        <v>11</v>
      </c>
      <c r="AC197" s="83"/>
      <c r="AD197" s="83"/>
      <c r="AE197" s="83"/>
      <c r="AF197" s="83"/>
      <c r="AG197" s="83"/>
      <c r="AH197" s="83"/>
      <c r="AI197" s="83"/>
      <c r="AJ197" s="83"/>
      <c r="AK197" s="83"/>
      <c r="AL197" s="83"/>
      <c r="AM197" s="2"/>
      <c r="AN197" s="2"/>
      <c r="AO197" s="2"/>
      <c r="AP197" s="2"/>
      <c r="AQ197" s="2"/>
      <c r="AR197" s="2"/>
      <c r="AS197" s="2"/>
      <c r="AT197" s="2"/>
    </row>
    <row r="198" spans="1:46" s="79" customFormat="1" x14ac:dyDescent="0.2">
      <c r="A198" s="123"/>
      <c r="B198" s="111">
        <f>VLOOKUP(AB191,$R$188:$U$199,4)</f>
        <v>4</v>
      </c>
      <c r="C198" s="166"/>
      <c r="D198" s="111"/>
      <c r="E198" s="166"/>
      <c r="F198" s="111">
        <f>VLOOKUP(AB192,$R$188:$U$199,4)</f>
        <v>12</v>
      </c>
      <c r="G198" s="111"/>
      <c r="H198" s="111"/>
      <c r="I198" s="111">
        <f>VLOOKUP(AB206,$R$203:$U$214,4)</f>
        <v>21</v>
      </c>
      <c r="J198" s="166"/>
      <c r="K198" s="111"/>
      <c r="L198" s="166"/>
      <c r="M198" s="111">
        <f>VLOOKUP(AB207,$R$203:$U$214,4)</f>
        <v>23</v>
      </c>
      <c r="N198" s="111"/>
      <c r="O198" s="123"/>
      <c r="P198" s="123"/>
      <c r="Q198" s="213"/>
      <c r="R198" s="107">
        <v>11</v>
      </c>
      <c r="S198" s="158" t="str">
        <f>Classificação!P20</f>
        <v>Hungria</v>
      </c>
      <c r="T198" s="158">
        <f>Classificação!AA20</f>
        <v>90240071202</v>
      </c>
      <c r="U198" s="83">
        <f>Classificação!Y20</f>
        <v>11</v>
      </c>
      <c r="V198" s="83"/>
      <c r="W198" s="158">
        <v>11</v>
      </c>
      <c r="X198" s="102">
        <f t="shared" si="0"/>
        <v>10029041206</v>
      </c>
      <c r="Y198" s="83"/>
      <c r="Z198" s="83"/>
      <c r="AA198" s="158">
        <v>11</v>
      </c>
      <c r="AB198" s="83">
        <f t="shared" si="1"/>
        <v>7</v>
      </c>
      <c r="AC198" s="83"/>
      <c r="AD198" s="83"/>
      <c r="AE198" s="83"/>
      <c r="AF198" s="83"/>
      <c r="AG198" s="83"/>
      <c r="AH198" s="83"/>
      <c r="AI198" s="83"/>
      <c r="AJ198" s="83"/>
      <c r="AK198" s="83"/>
      <c r="AL198" s="83"/>
      <c r="AM198" s="2"/>
      <c r="AN198" s="2"/>
      <c r="AO198" s="2"/>
      <c r="AP198" s="2"/>
      <c r="AQ198" s="2"/>
      <c r="AR198" s="2"/>
      <c r="AS198" s="2"/>
      <c r="AT198" s="2"/>
    </row>
    <row r="199" spans="1:46" s="79" customFormat="1" x14ac:dyDescent="0.2">
      <c r="A199" s="123"/>
      <c r="B199" s="111">
        <f>VLOOKUP(AB191,$R$188:$U$199,3)</f>
        <v>170545121209</v>
      </c>
      <c r="C199" s="111"/>
      <c r="D199" s="111"/>
      <c r="E199" s="111"/>
      <c r="F199" s="111">
        <f>VLOOKUP(AB192,$R$188:$U$199,3)</f>
        <v>130348101201</v>
      </c>
      <c r="G199" s="111"/>
      <c r="H199" s="111"/>
      <c r="I199" s="111">
        <f>VLOOKUP(AB206,$R$203:$U$214,3)</f>
        <v>240762181204</v>
      </c>
      <c r="J199" s="111"/>
      <c r="K199" s="111"/>
      <c r="L199" s="111"/>
      <c r="M199" s="111">
        <f>VLOOKUP(AB207,$R$203:$U$214,3)</f>
        <v>240755131202</v>
      </c>
      <c r="N199" s="111"/>
      <c r="O199" s="123"/>
      <c r="P199" s="123"/>
      <c r="Q199" s="214"/>
      <c r="R199" s="108">
        <v>12</v>
      </c>
      <c r="S199" s="103" t="str">
        <f>Classificação!P21</f>
        <v>Austria</v>
      </c>
      <c r="T199" s="103">
        <f>Classificação!AA21</f>
        <v>130348101201</v>
      </c>
      <c r="U199" s="104">
        <f>Classificação!Y21</f>
        <v>12</v>
      </c>
      <c r="V199" s="104"/>
      <c r="W199" s="103">
        <v>12</v>
      </c>
      <c r="X199" s="105">
        <f t="shared" si="0"/>
        <v>10026071211</v>
      </c>
      <c r="Y199" s="83"/>
      <c r="Z199" s="83"/>
      <c r="AA199" s="158">
        <v>12</v>
      </c>
      <c r="AB199" s="83">
        <f t="shared" si="1"/>
        <v>2</v>
      </c>
      <c r="AC199" s="83"/>
      <c r="AD199" s="83"/>
      <c r="AE199" s="83"/>
      <c r="AF199" s="83"/>
      <c r="AG199" s="83"/>
      <c r="AH199" s="83"/>
      <c r="AI199" s="83"/>
      <c r="AJ199" s="83"/>
      <c r="AK199" s="83"/>
      <c r="AL199" s="83"/>
      <c r="AM199" s="2"/>
      <c r="AN199" s="2"/>
      <c r="AO199" s="2"/>
      <c r="AP199" s="2"/>
      <c r="AQ199" s="2"/>
      <c r="AR199" s="2"/>
      <c r="AS199" s="2"/>
      <c r="AT199" s="2"/>
    </row>
    <row r="200" spans="1:46" s="79" customFormat="1" hidden="1" x14ac:dyDescent="0.2">
      <c r="A200" s="123"/>
      <c r="B200" s="111"/>
      <c r="C200" s="111"/>
      <c r="D200" s="163"/>
      <c r="E200" s="164"/>
      <c r="F200" s="111"/>
      <c r="G200" s="111"/>
      <c r="H200" s="111"/>
      <c r="I200" s="111"/>
      <c r="J200" s="111"/>
      <c r="K200" s="163"/>
      <c r="L200" s="164"/>
      <c r="M200" s="111"/>
      <c r="N200" s="111"/>
      <c r="O200" s="123"/>
      <c r="P200" s="123"/>
      <c r="Y200" s="83"/>
      <c r="Z200" s="83"/>
      <c r="AA200" s="158"/>
      <c r="AB200" s="83"/>
      <c r="AC200" s="83"/>
      <c r="AD200" s="83"/>
      <c r="AE200" s="83"/>
      <c r="AF200" s="83"/>
      <c r="AG200" s="83"/>
      <c r="AH200" s="83"/>
      <c r="AI200" s="83"/>
      <c r="AJ200" s="83"/>
      <c r="AK200" s="83"/>
      <c r="AL200" s="83"/>
      <c r="AM200" s="2"/>
      <c r="AN200" s="2"/>
      <c r="AO200" s="2"/>
      <c r="AP200" s="2"/>
      <c r="AQ200" s="2"/>
      <c r="AR200" s="2"/>
      <c r="AS200" s="2"/>
      <c r="AT200" s="2"/>
    </row>
    <row r="201" spans="1:46" s="79" customFormat="1" hidden="1" x14ac:dyDescent="0.2">
      <c r="A201" s="123"/>
      <c r="B201" s="124"/>
      <c r="C201" s="124"/>
      <c r="D201" s="124"/>
      <c r="E201" s="124"/>
      <c r="F201" s="124"/>
      <c r="G201" s="124"/>
      <c r="H201" s="124"/>
      <c r="I201" s="124"/>
      <c r="J201" s="124"/>
      <c r="K201" s="124"/>
      <c r="L201" s="124"/>
      <c r="M201" s="124"/>
      <c r="N201" s="124"/>
      <c r="O201" s="123"/>
      <c r="P201" s="123"/>
      <c r="Y201" s="83"/>
      <c r="Z201" s="83"/>
      <c r="AA201" s="158"/>
      <c r="AB201" s="83"/>
      <c r="AC201" s="83"/>
      <c r="AD201" s="83"/>
      <c r="AE201" s="83"/>
      <c r="AF201" s="83"/>
      <c r="AG201" s="83"/>
      <c r="AH201" s="83"/>
      <c r="AI201" s="83"/>
      <c r="AJ201" s="83"/>
      <c r="AK201" s="83"/>
      <c r="AL201" s="83"/>
      <c r="AM201" s="2"/>
      <c r="AN201" s="2"/>
      <c r="AO201" s="2"/>
      <c r="AP201" s="2"/>
      <c r="AQ201" s="2"/>
      <c r="AR201" s="2"/>
      <c r="AS201" s="2"/>
      <c r="AT201" s="2"/>
    </row>
    <row r="202" spans="1:46" s="79" customFormat="1" hidden="1" x14ac:dyDescent="0.2">
      <c r="A202" s="123"/>
      <c r="B202" s="124"/>
      <c r="C202" s="124"/>
      <c r="D202" s="124"/>
      <c r="E202" s="124"/>
      <c r="F202" s="124"/>
      <c r="G202" s="124"/>
      <c r="H202" s="124"/>
      <c r="I202" s="124"/>
      <c r="J202" s="124"/>
      <c r="K202" s="124"/>
      <c r="L202" s="124"/>
      <c r="M202" s="124"/>
      <c r="N202" s="124"/>
      <c r="O202" s="123"/>
      <c r="P202" s="123"/>
      <c r="Y202" s="83"/>
      <c r="Z202" s="83"/>
      <c r="AA202" s="158"/>
      <c r="AB202" s="83"/>
      <c r="AC202" s="83"/>
      <c r="AD202" s="83"/>
      <c r="AE202" s="83"/>
      <c r="AF202" s="83"/>
      <c r="AG202" s="83"/>
      <c r="AH202" s="83"/>
      <c r="AI202" s="83"/>
      <c r="AJ202" s="83"/>
      <c r="AK202" s="83"/>
      <c r="AL202" s="83"/>
      <c r="AM202" s="2"/>
      <c r="AN202" s="2"/>
      <c r="AO202" s="2"/>
      <c r="AP202" s="2"/>
      <c r="AQ202" s="2"/>
      <c r="AR202" s="2"/>
      <c r="AS202" s="2"/>
      <c r="AT202" s="2"/>
    </row>
    <row r="203" spans="1:46" s="79" customFormat="1" hidden="1" x14ac:dyDescent="0.2">
      <c r="A203" s="123"/>
      <c r="B203" s="124"/>
      <c r="C203" s="124"/>
      <c r="D203" s="127"/>
      <c r="E203" s="128"/>
      <c r="F203" s="124"/>
      <c r="G203" s="124"/>
      <c r="H203" s="124"/>
      <c r="I203" s="124"/>
      <c r="J203" s="124"/>
      <c r="K203" s="127"/>
      <c r="L203" s="128"/>
      <c r="M203" s="124"/>
      <c r="N203" s="84"/>
      <c r="Q203" s="215" t="s">
        <v>76</v>
      </c>
      <c r="R203" s="106">
        <v>1</v>
      </c>
      <c r="S203" s="99" t="str">
        <f>Classificação!P27</f>
        <v>Irlanda</v>
      </c>
      <c r="T203" s="99">
        <f>Classificação!AA27</f>
        <v>311076341212</v>
      </c>
      <c r="U203" s="100">
        <f>Classificação!Y27</f>
        <v>13</v>
      </c>
      <c r="V203" s="100"/>
      <c r="W203" s="99">
        <v>1</v>
      </c>
      <c r="X203" s="101">
        <f>LARGE($T$203:$T$214,W203)</f>
        <v>311076341212</v>
      </c>
      <c r="Y203" s="83"/>
      <c r="Z203" s="83"/>
      <c r="AA203" s="158">
        <v>1</v>
      </c>
      <c r="AB203" s="83">
        <f>MATCH(X203,$T$203:$T$214,0)</f>
        <v>1</v>
      </c>
      <c r="AC203" s="83"/>
      <c r="AD203" s="83"/>
      <c r="AE203" s="83"/>
      <c r="AF203" s="83"/>
      <c r="AG203" s="83"/>
      <c r="AH203" s="83"/>
      <c r="AI203" s="83"/>
      <c r="AJ203" s="83"/>
      <c r="AK203" s="83"/>
      <c r="AL203" s="83"/>
      <c r="AM203" s="2"/>
      <c r="AN203" s="2"/>
      <c r="AO203" s="2"/>
      <c r="AP203" s="2"/>
      <c r="AQ203" s="2"/>
      <c r="AR203" s="2"/>
      <c r="AS203" s="2"/>
      <c r="AT203" s="2"/>
    </row>
    <row r="204" spans="1:46" s="79" customFormat="1" hidden="1" x14ac:dyDescent="0.2">
      <c r="A204" s="123"/>
      <c r="B204" s="124"/>
      <c r="C204" s="124"/>
      <c r="D204" s="124"/>
      <c r="E204" s="124"/>
      <c r="F204" s="124"/>
      <c r="G204" s="124"/>
      <c r="H204" s="124"/>
      <c r="I204" s="124"/>
      <c r="J204" s="124"/>
      <c r="K204" s="124"/>
      <c r="L204" s="124"/>
      <c r="M204" s="124"/>
      <c r="N204" s="84"/>
      <c r="Q204" s="216"/>
      <c r="R204" s="107">
        <v>2</v>
      </c>
      <c r="S204" s="158" t="str">
        <f>Classificação!P28</f>
        <v>Escócia</v>
      </c>
      <c r="T204" s="158">
        <f>Classificação!AA28</f>
        <v>260858141211</v>
      </c>
      <c r="U204" s="83">
        <f>Classificação!Y28</f>
        <v>14</v>
      </c>
      <c r="V204" s="83"/>
      <c r="W204" s="158">
        <v>2</v>
      </c>
      <c r="X204" s="102">
        <f t="shared" ref="X204:X214" si="2">LARGE($T$203:$T$214,W204)</f>
        <v>260858141211</v>
      </c>
      <c r="Y204" s="158"/>
      <c r="Z204" s="158"/>
      <c r="AA204" s="158">
        <v>2</v>
      </c>
      <c r="AB204" s="83">
        <f t="shared" ref="AB204:AB214" si="3">MATCH(X204,$T$203:$T$214,0)</f>
        <v>2</v>
      </c>
      <c r="AC204" s="83"/>
      <c r="AD204" s="83"/>
      <c r="AE204" s="83"/>
      <c r="AF204" s="83"/>
      <c r="AG204" s="83"/>
      <c r="AH204" s="83"/>
      <c r="AI204" s="83"/>
      <c r="AJ204" s="83"/>
      <c r="AK204" s="83"/>
      <c r="AL204" s="83"/>
      <c r="AM204" s="2"/>
      <c r="AN204" s="2"/>
      <c r="AO204" s="2"/>
      <c r="AP204" s="2"/>
      <c r="AQ204" s="2"/>
      <c r="AR204" s="2"/>
      <c r="AS204" s="2"/>
      <c r="AT204" s="2"/>
    </row>
    <row r="205" spans="1:46" s="79" customFormat="1" hidden="1" x14ac:dyDescent="0.2">
      <c r="A205" s="123"/>
      <c r="B205" s="124"/>
      <c r="C205" s="124"/>
      <c r="D205" s="124"/>
      <c r="E205" s="124"/>
      <c r="F205" s="124"/>
      <c r="G205" s="124"/>
      <c r="H205" s="124"/>
      <c r="I205" s="124"/>
      <c r="J205" s="124"/>
      <c r="K205" s="124"/>
      <c r="L205" s="124"/>
      <c r="M205" s="124"/>
      <c r="N205" s="84"/>
      <c r="Q205" s="216"/>
      <c r="R205" s="107">
        <v>3</v>
      </c>
      <c r="S205" s="158" t="str">
        <f>Classificação!P29</f>
        <v>País de Gales</v>
      </c>
      <c r="T205" s="158">
        <f>Classificação!AA29</f>
        <v>220659181210</v>
      </c>
      <c r="U205" s="83">
        <f>Classificação!Y29</f>
        <v>15</v>
      </c>
      <c r="V205" s="83"/>
      <c r="W205" s="158">
        <v>3</v>
      </c>
      <c r="X205" s="102">
        <f t="shared" si="2"/>
        <v>240762191205</v>
      </c>
      <c r="Y205" s="158"/>
      <c r="Z205" s="158"/>
      <c r="AA205" s="158">
        <v>3</v>
      </c>
      <c r="AB205" s="83">
        <f t="shared" si="3"/>
        <v>8</v>
      </c>
      <c r="AC205" s="83"/>
      <c r="AD205" s="83"/>
      <c r="AE205" s="83"/>
      <c r="AF205" s="83"/>
      <c r="AG205" s="83"/>
      <c r="AH205" s="83"/>
      <c r="AI205" s="83"/>
      <c r="AJ205" s="83"/>
      <c r="AK205" s="83"/>
      <c r="AL205" s="83"/>
      <c r="AM205" s="2"/>
      <c r="AN205" s="2"/>
      <c r="AO205" s="2"/>
      <c r="AP205" s="2"/>
      <c r="AQ205" s="2"/>
      <c r="AR205" s="2"/>
      <c r="AS205" s="2"/>
      <c r="AT205" s="2"/>
    </row>
    <row r="206" spans="1:46" s="79" customFormat="1" ht="12.75" hidden="1" customHeight="1" x14ac:dyDescent="0.2">
      <c r="A206" s="123"/>
      <c r="B206" s="124"/>
      <c r="C206" s="124"/>
      <c r="D206" s="127"/>
      <c r="E206" s="128"/>
      <c r="F206" s="124"/>
      <c r="G206" s="124"/>
      <c r="H206" s="124"/>
      <c r="I206" s="124"/>
      <c r="J206" s="124"/>
      <c r="K206" s="127"/>
      <c r="L206" s="128"/>
      <c r="M206" s="124"/>
      <c r="N206" s="84"/>
      <c r="Q206" s="216"/>
      <c r="R206" s="107">
        <v>4</v>
      </c>
      <c r="S206" s="158" t="str">
        <f>Classificação!P30</f>
        <v>Dinamarca</v>
      </c>
      <c r="T206" s="158">
        <f>Classificação!AA30</f>
        <v>110347131209</v>
      </c>
      <c r="U206" s="83">
        <f>Classificação!Y30</f>
        <v>16</v>
      </c>
      <c r="V206" s="83"/>
      <c r="W206" s="158">
        <v>4</v>
      </c>
      <c r="X206" s="102">
        <f t="shared" si="2"/>
        <v>240762181204</v>
      </c>
      <c r="Y206" s="158"/>
      <c r="Z206" s="158"/>
      <c r="AA206" s="158">
        <v>4</v>
      </c>
      <c r="AB206" s="83">
        <f t="shared" si="3"/>
        <v>9</v>
      </c>
      <c r="AC206" s="83"/>
      <c r="AD206" s="83"/>
      <c r="AE206" s="83"/>
      <c r="AF206" s="83"/>
      <c r="AG206" s="83"/>
      <c r="AH206" s="83"/>
      <c r="AI206" s="83"/>
      <c r="AJ206" s="83"/>
      <c r="AK206" s="83"/>
      <c r="AL206" s="83"/>
      <c r="AM206" s="2"/>
      <c r="AN206" s="2"/>
      <c r="AO206" s="2"/>
      <c r="AP206" s="2"/>
      <c r="AQ206" s="2"/>
      <c r="AR206" s="2"/>
      <c r="AS206" s="2"/>
      <c r="AT206" s="2"/>
    </row>
    <row r="207" spans="1:46" s="79" customFormat="1" hidden="1" x14ac:dyDescent="0.2">
      <c r="A207" s="123"/>
      <c r="B207" s="124"/>
      <c r="C207" s="124"/>
      <c r="D207" s="124"/>
      <c r="E207" s="124"/>
      <c r="F207" s="124"/>
      <c r="G207" s="124"/>
      <c r="H207" s="124"/>
      <c r="I207" s="124"/>
      <c r="J207" s="124"/>
      <c r="K207" s="124"/>
      <c r="L207" s="124"/>
      <c r="M207" s="124"/>
      <c r="N207" s="84"/>
      <c r="Q207" s="216"/>
      <c r="R207" s="107">
        <v>5</v>
      </c>
      <c r="S207" s="158" t="str">
        <f>Classificação!P31</f>
        <v>Bélgica</v>
      </c>
      <c r="T207" s="158">
        <f>Classificação!AA31</f>
        <v>230759161208</v>
      </c>
      <c r="U207" s="83">
        <f>Classificação!Y31</f>
        <v>17</v>
      </c>
      <c r="V207" s="158"/>
      <c r="W207" s="158">
        <v>5</v>
      </c>
      <c r="X207" s="102">
        <f t="shared" si="2"/>
        <v>240755131202</v>
      </c>
      <c r="Y207" s="83"/>
      <c r="Z207" s="83"/>
      <c r="AA207" s="158">
        <v>5</v>
      </c>
      <c r="AB207" s="83">
        <f t="shared" si="3"/>
        <v>11</v>
      </c>
      <c r="AC207" s="83"/>
      <c r="AD207" s="83"/>
      <c r="AE207" s="83"/>
      <c r="AF207" s="83"/>
      <c r="AG207" s="83"/>
      <c r="AH207" s="83"/>
      <c r="AI207" s="83"/>
      <c r="AJ207" s="83"/>
      <c r="AK207" s="83"/>
      <c r="AL207" s="83"/>
      <c r="AM207" s="2"/>
      <c r="AN207" s="2"/>
      <c r="AO207" s="2"/>
      <c r="AP207" s="2"/>
      <c r="AQ207" s="2"/>
      <c r="AR207" s="2"/>
      <c r="AS207" s="2"/>
      <c r="AT207" s="2"/>
    </row>
    <row r="208" spans="1:46" s="79" customFormat="1" hidden="1" x14ac:dyDescent="0.2">
      <c r="A208" s="123"/>
      <c r="B208" s="124"/>
      <c r="C208" s="124"/>
      <c r="D208" s="124"/>
      <c r="E208" s="124"/>
      <c r="F208" s="124"/>
      <c r="G208" s="124"/>
      <c r="H208" s="124"/>
      <c r="I208" s="124"/>
      <c r="J208" s="124"/>
      <c r="K208" s="124"/>
      <c r="L208" s="124"/>
      <c r="M208" s="124"/>
      <c r="N208" s="84"/>
      <c r="Q208" s="216"/>
      <c r="R208" s="107">
        <v>6</v>
      </c>
      <c r="S208" s="158" t="str">
        <f>Classificação!P32</f>
        <v>França</v>
      </c>
      <c r="T208" s="158">
        <f>Classificação!AA32</f>
        <v>150449121207</v>
      </c>
      <c r="U208" s="83">
        <f>Classificação!Y32</f>
        <v>18</v>
      </c>
      <c r="V208" s="158"/>
      <c r="W208" s="158">
        <v>6</v>
      </c>
      <c r="X208" s="102">
        <f t="shared" si="2"/>
        <v>230759161208</v>
      </c>
      <c r="Y208" s="83"/>
      <c r="Z208" s="83"/>
      <c r="AA208" s="158">
        <v>6</v>
      </c>
      <c r="AB208" s="83">
        <f t="shared" si="3"/>
        <v>5</v>
      </c>
      <c r="AC208" s="83"/>
      <c r="AD208" s="83"/>
      <c r="AE208" s="83"/>
      <c r="AF208" s="83"/>
      <c r="AG208" s="83"/>
      <c r="AH208" s="83"/>
      <c r="AI208" s="83"/>
      <c r="AJ208" s="83"/>
      <c r="AK208" s="83"/>
      <c r="AL208" s="83"/>
      <c r="AM208" s="2"/>
      <c r="AN208" s="2"/>
      <c r="AO208" s="2"/>
      <c r="AP208" s="2"/>
      <c r="AQ208" s="2"/>
      <c r="AR208" s="2"/>
      <c r="AS208" s="2"/>
      <c r="AT208" s="2"/>
    </row>
    <row r="209" spans="1:46" s="79" customFormat="1" hidden="1" x14ac:dyDescent="0.2">
      <c r="A209" s="123"/>
      <c r="B209" s="124"/>
      <c r="C209" s="124"/>
      <c r="D209" s="127"/>
      <c r="E209" s="128"/>
      <c r="F209" s="124"/>
      <c r="G209" s="124"/>
      <c r="H209" s="124"/>
      <c r="I209" s="124"/>
      <c r="J209" s="124"/>
      <c r="K209" s="127"/>
      <c r="L209" s="128"/>
      <c r="M209" s="124"/>
      <c r="N209" s="84"/>
      <c r="Q209" s="216"/>
      <c r="R209" s="107">
        <v>7</v>
      </c>
      <c r="S209" s="158" t="str">
        <f>Classificação!P33</f>
        <v>Rússia</v>
      </c>
      <c r="T209" s="158">
        <f>Classificação!AA33</f>
        <v>190560181206</v>
      </c>
      <c r="U209" s="83">
        <f>Classificação!Y33</f>
        <v>19</v>
      </c>
      <c r="V209" s="158"/>
      <c r="W209" s="158">
        <v>7</v>
      </c>
      <c r="X209" s="102">
        <f t="shared" si="2"/>
        <v>220659181210</v>
      </c>
      <c r="Y209" s="83"/>
      <c r="Z209" s="83"/>
      <c r="AA209" s="158">
        <v>7</v>
      </c>
      <c r="AB209" s="83">
        <f t="shared" si="3"/>
        <v>3</v>
      </c>
      <c r="AC209" s="83"/>
      <c r="AD209" s="83"/>
      <c r="AE209" s="83"/>
      <c r="AF209" s="83"/>
      <c r="AG209" s="83"/>
      <c r="AH209" s="83"/>
      <c r="AI209" s="83"/>
      <c r="AJ209" s="83"/>
      <c r="AK209" s="83"/>
      <c r="AL209" s="83"/>
      <c r="AM209" s="2"/>
      <c r="AN209" s="2"/>
      <c r="AO209" s="2"/>
      <c r="AP209" s="2"/>
      <c r="AQ209" s="2"/>
      <c r="AR209" s="2"/>
      <c r="AS209" s="2"/>
      <c r="AT209" s="2"/>
    </row>
    <row r="210" spans="1:46" s="79" customFormat="1" hidden="1" x14ac:dyDescent="0.2">
      <c r="A210" s="123"/>
      <c r="B210" s="124"/>
      <c r="C210" s="124"/>
      <c r="D210" s="127"/>
      <c r="E210" s="128"/>
      <c r="F210" s="124"/>
      <c r="G210" s="124"/>
      <c r="H210" s="124"/>
      <c r="I210" s="124"/>
      <c r="J210" s="124"/>
      <c r="K210" s="127"/>
      <c r="L210" s="128"/>
      <c r="M210" s="124"/>
      <c r="N210" s="84"/>
      <c r="Q210" s="216"/>
      <c r="R210" s="107">
        <v>8</v>
      </c>
      <c r="S210" s="158" t="str">
        <f>Classificação!P34</f>
        <v>Noruega</v>
      </c>
      <c r="T210" s="158">
        <f>Classificação!AA34</f>
        <v>240762191205</v>
      </c>
      <c r="U210" s="83">
        <f>Classificação!Y34</f>
        <v>20</v>
      </c>
      <c r="V210" s="83"/>
      <c r="W210" s="158">
        <v>8</v>
      </c>
      <c r="X210" s="102">
        <f t="shared" si="2"/>
        <v>190560181206</v>
      </c>
      <c r="Y210" s="83"/>
      <c r="Z210" s="83"/>
      <c r="AA210" s="158">
        <v>8</v>
      </c>
      <c r="AB210" s="83">
        <f t="shared" si="3"/>
        <v>7</v>
      </c>
      <c r="AC210" s="83"/>
      <c r="AD210" s="83"/>
      <c r="AE210" s="83"/>
      <c r="AF210" s="83"/>
      <c r="AG210" s="83"/>
      <c r="AH210" s="83"/>
      <c r="AI210" s="83"/>
      <c r="AJ210" s="83"/>
      <c r="AK210" s="83"/>
      <c r="AL210" s="83"/>
      <c r="AM210" s="2"/>
      <c r="AN210" s="2"/>
      <c r="AO210" s="2"/>
      <c r="AP210" s="2"/>
      <c r="AQ210" s="2"/>
      <c r="AR210" s="2"/>
      <c r="AS210" s="2"/>
      <c r="AT210" s="2"/>
    </row>
    <row r="211" spans="1:46" s="79" customFormat="1" hidden="1" x14ac:dyDescent="0.2">
      <c r="A211" s="123"/>
      <c r="B211" s="124"/>
      <c r="C211" s="124"/>
      <c r="D211" s="124"/>
      <c r="E211" s="124"/>
      <c r="F211" s="124"/>
      <c r="G211" s="124"/>
      <c r="H211" s="124"/>
      <c r="I211" s="124"/>
      <c r="J211" s="124"/>
      <c r="K211" s="124"/>
      <c r="L211" s="124"/>
      <c r="M211" s="124"/>
      <c r="N211" s="84"/>
      <c r="Q211" s="216"/>
      <c r="R211" s="107">
        <v>9</v>
      </c>
      <c r="S211" s="158" t="str">
        <f>Classificação!P35</f>
        <v>Portugal</v>
      </c>
      <c r="T211" s="158">
        <f>Classificação!AA35</f>
        <v>240762181204</v>
      </c>
      <c r="U211" s="83">
        <f>Classificação!Y35</f>
        <v>21</v>
      </c>
      <c r="V211" s="83"/>
      <c r="W211" s="158">
        <v>9</v>
      </c>
      <c r="X211" s="102">
        <f t="shared" si="2"/>
        <v>190549121201</v>
      </c>
      <c r="Y211" s="83"/>
      <c r="Z211" s="83"/>
      <c r="AA211" s="158">
        <v>9</v>
      </c>
      <c r="AB211" s="83">
        <f t="shared" si="3"/>
        <v>12</v>
      </c>
      <c r="AC211" s="83"/>
      <c r="AD211" s="83"/>
      <c r="AE211" s="83"/>
      <c r="AF211" s="83"/>
      <c r="AG211" s="83"/>
      <c r="AH211" s="83"/>
      <c r="AI211" s="83"/>
      <c r="AJ211" s="83"/>
      <c r="AK211" s="83"/>
      <c r="AL211" s="83"/>
      <c r="AM211" s="2"/>
      <c r="AN211" s="2"/>
      <c r="AO211" s="2"/>
      <c r="AP211" s="2"/>
      <c r="AQ211" s="2"/>
      <c r="AR211" s="2"/>
      <c r="AS211" s="2"/>
      <c r="AT211" s="2"/>
    </row>
    <row r="212" spans="1:46" s="79" customFormat="1" hidden="1" x14ac:dyDescent="0.2">
      <c r="A212" s="123"/>
      <c r="B212" s="124"/>
      <c r="C212" s="124"/>
      <c r="D212" s="124"/>
      <c r="E212" s="124"/>
      <c r="F212" s="124"/>
      <c r="G212" s="124"/>
      <c r="H212" s="124"/>
      <c r="I212" s="124"/>
      <c r="J212" s="124"/>
      <c r="K212" s="124"/>
      <c r="L212" s="124"/>
      <c r="M212" s="124"/>
      <c r="N212" s="84"/>
      <c r="Q212" s="216"/>
      <c r="R212" s="107">
        <v>10</v>
      </c>
      <c r="S212" s="158" t="str">
        <f>Classificação!P36</f>
        <v>Espanha</v>
      </c>
      <c r="T212" s="158">
        <f>Classificação!AA36</f>
        <v>170455111203</v>
      </c>
      <c r="U212" s="83">
        <f>Classificação!Y36</f>
        <v>22</v>
      </c>
      <c r="V212" s="83"/>
      <c r="W212" s="158">
        <v>10</v>
      </c>
      <c r="X212" s="102">
        <f t="shared" si="2"/>
        <v>170455111203</v>
      </c>
      <c r="Y212" s="83"/>
      <c r="Z212" s="83"/>
      <c r="AA212" s="158">
        <v>10</v>
      </c>
      <c r="AB212" s="83">
        <f t="shared" si="3"/>
        <v>10</v>
      </c>
      <c r="AC212" s="83"/>
      <c r="AD212" s="83"/>
      <c r="AE212" s="83"/>
      <c r="AF212" s="83"/>
      <c r="AG212" s="83"/>
      <c r="AH212" s="83"/>
      <c r="AI212" s="83"/>
      <c r="AJ212" s="83"/>
      <c r="AK212" s="83"/>
      <c r="AL212" s="83"/>
      <c r="AM212" s="2"/>
      <c r="AN212" s="2"/>
      <c r="AO212" s="2"/>
      <c r="AP212" s="2"/>
      <c r="AQ212" s="2"/>
      <c r="AR212" s="2"/>
      <c r="AS212" s="2"/>
      <c r="AT212" s="2"/>
    </row>
    <row r="213" spans="1:46" s="79" customFormat="1" hidden="1" x14ac:dyDescent="0.2">
      <c r="A213" s="2"/>
      <c r="B213" s="84"/>
      <c r="C213" s="84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Q213" s="216"/>
      <c r="R213" s="107">
        <v>11</v>
      </c>
      <c r="S213" s="158" t="str">
        <f>Classificação!P37</f>
        <v>Inglaterra</v>
      </c>
      <c r="T213" s="158">
        <f>Classificação!AA37</f>
        <v>240755131202</v>
      </c>
      <c r="U213" s="83">
        <f>Classificação!Y37</f>
        <v>23</v>
      </c>
      <c r="V213" s="83"/>
      <c r="W213" s="158">
        <v>11</v>
      </c>
      <c r="X213" s="102">
        <f t="shared" si="2"/>
        <v>150449121207</v>
      </c>
      <c r="Y213" s="83"/>
      <c r="Z213" s="83"/>
      <c r="AA213" s="158">
        <v>11</v>
      </c>
      <c r="AB213" s="83">
        <f t="shared" si="3"/>
        <v>6</v>
      </c>
      <c r="AC213" s="83"/>
      <c r="AD213" s="83"/>
      <c r="AE213" s="83"/>
      <c r="AF213" s="83"/>
      <c r="AG213" s="83"/>
      <c r="AH213" s="83"/>
      <c r="AI213" s="83"/>
      <c r="AJ213" s="83"/>
      <c r="AK213" s="83"/>
      <c r="AL213" s="83"/>
      <c r="AM213" s="2"/>
      <c r="AN213" s="2"/>
      <c r="AO213" s="2"/>
      <c r="AP213" s="2"/>
      <c r="AQ213" s="2"/>
      <c r="AR213" s="2"/>
      <c r="AS213" s="2"/>
      <c r="AT213" s="2"/>
    </row>
    <row r="214" spans="1:46" s="79" customFormat="1" x14ac:dyDescent="0.2">
      <c r="A214" s="2"/>
      <c r="B214" s="84"/>
      <c r="C214" s="84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Q214" s="217"/>
      <c r="R214" s="108">
        <v>12</v>
      </c>
      <c r="S214" s="103" t="str">
        <f>Classificação!P38</f>
        <v>Suécia</v>
      </c>
      <c r="T214" s="103">
        <f>Classificação!AA38</f>
        <v>190549121201</v>
      </c>
      <c r="U214" s="104">
        <f>Classificação!Y38</f>
        <v>24</v>
      </c>
      <c r="V214" s="104"/>
      <c r="W214" s="103">
        <v>12</v>
      </c>
      <c r="X214" s="105">
        <f t="shared" si="2"/>
        <v>110347131209</v>
      </c>
      <c r="Y214" s="83"/>
      <c r="Z214" s="83"/>
      <c r="AA214" s="158">
        <v>12</v>
      </c>
      <c r="AB214" s="83">
        <f t="shared" si="3"/>
        <v>4</v>
      </c>
      <c r="AC214" s="83"/>
      <c r="AD214" s="83"/>
      <c r="AE214" s="83"/>
      <c r="AF214" s="83"/>
      <c r="AG214" s="83"/>
      <c r="AH214" s="83"/>
      <c r="AI214" s="83"/>
      <c r="AJ214" s="83"/>
      <c r="AK214" s="83"/>
      <c r="AL214" s="83"/>
      <c r="AM214" s="2"/>
      <c r="AN214" s="2"/>
      <c r="AO214" s="2"/>
      <c r="AP214" s="2"/>
      <c r="AQ214" s="2"/>
      <c r="AR214" s="2"/>
      <c r="AS214" s="2"/>
      <c r="AT214" s="2"/>
    </row>
    <row r="215" spans="1:46" s="79" customFormat="1" x14ac:dyDescent="0.2">
      <c r="A215" s="2"/>
      <c r="B215" s="1"/>
      <c r="C215" s="2"/>
      <c r="D215" s="2"/>
      <c r="E215" s="2"/>
      <c r="F215" s="2"/>
      <c r="G215" s="2"/>
      <c r="H215" s="2"/>
      <c r="I215" s="1"/>
      <c r="J215" s="1"/>
      <c r="K215" s="2"/>
      <c r="L215" s="1"/>
      <c r="M215" s="1"/>
      <c r="N215" s="2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3"/>
      <c r="AG215" s="83"/>
      <c r="AH215" s="83"/>
      <c r="AI215" s="83"/>
      <c r="AJ215" s="83"/>
      <c r="AK215" s="83"/>
      <c r="AL215" s="83"/>
      <c r="AM215" s="2"/>
      <c r="AN215" s="2"/>
      <c r="AO215" s="2"/>
      <c r="AP215" s="2"/>
      <c r="AQ215" s="2"/>
      <c r="AR215" s="2"/>
      <c r="AS215" s="2"/>
      <c r="AT215" s="2"/>
    </row>
    <row r="216" spans="1:46" s="79" customFormat="1" x14ac:dyDescent="0.2">
      <c r="A216" s="2"/>
      <c r="B216" s="1"/>
      <c r="C216" s="2"/>
      <c r="D216" s="2"/>
      <c r="E216" s="2"/>
      <c r="F216" s="2"/>
      <c r="G216" s="2"/>
      <c r="H216" s="2"/>
      <c r="I216" s="1"/>
      <c r="J216" s="1"/>
      <c r="K216" s="2"/>
      <c r="L216" s="1"/>
      <c r="M216" s="1"/>
      <c r="N216" s="2"/>
      <c r="R216" s="83"/>
      <c r="T216" s="83"/>
      <c r="U216" s="83"/>
      <c r="V216" s="83"/>
      <c r="W216" s="83"/>
      <c r="X216" s="83"/>
      <c r="Y216" s="83"/>
      <c r="Z216" s="83"/>
      <c r="AA216" s="83"/>
      <c r="AB216" s="83"/>
      <c r="AC216" s="83"/>
      <c r="AD216" s="83"/>
      <c r="AE216" s="83"/>
      <c r="AF216" s="83"/>
      <c r="AG216" s="83"/>
      <c r="AH216" s="83"/>
      <c r="AI216" s="83"/>
      <c r="AJ216" s="83"/>
      <c r="AK216" s="83"/>
      <c r="AL216" s="83"/>
      <c r="AM216" s="2"/>
      <c r="AN216" s="2"/>
      <c r="AO216" s="2"/>
      <c r="AP216" s="2"/>
      <c r="AQ216" s="2"/>
      <c r="AR216" s="2"/>
      <c r="AS216" s="2"/>
      <c r="AT216" s="2"/>
    </row>
    <row r="217" spans="1:46" s="79" customFormat="1" ht="15.75" x14ac:dyDescent="0.25">
      <c r="B217" s="1"/>
      <c r="C217" s="2"/>
      <c r="D217" s="2"/>
      <c r="E217" s="2"/>
      <c r="F217" s="2"/>
      <c r="G217" s="223" t="s">
        <v>53</v>
      </c>
      <c r="H217" s="223"/>
      <c r="I217" s="1"/>
      <c r="J217" s="1"/>
      <c r="K217" s="2"/>
      <c r="L217" s="1"/>
      <c r="M217" s="1"/>
      <c r="R217" s="83"/>
      <c r="S217" s="83"/>
      <c r="T217" s="83"/>
      <c r="U217" s="83"/>
      <c r="V217" s="83"/>
      <c r="W217" s="83"/>
      <c r="X217" s="83"/>
      <c r="Y217" s="83"/>
      <c r="Z217" s="83"/>
      <c r="AA217" s="83"/>
      <c r="AB217" s="83"/>
      <c r="AC217" s="83"/>
      <c r="AD217" s="83"/>
      <c r="AE217" s="83"/>
      <c r="AF217" s="83"/>
      <c r="AG217" s="83"/>
      <c r="AH217" s="83"/>
      <c r="AI217" s="83"/>
      <c r="AJ217" s="83"/>
      <c r="AK217" s="83"/>
      <c r="AL217" s="83"/>
      <c r="AM217" s="2"/>
      <c r="AN217" s="2"/>
      <c r="AO217" s="2"/>
      <c r="AP217" s="2"/>
      <c r="AQ217" s="2"/>
      <c r="AR217" s="2"/>
      <c r="AS217" s="2"/>
      <c r="AT217" s="2"/>
    </row>
    <row r="218" spans="1:46" s="79" customFormat="1" x14ac:dyDescent="0.2">
      <c r="B218" s="1"/>
      <c r="C218" s="2"/>
      <c r="D218" s="2"/>
      <c r="E218" s="2"/>
      <c r="F218" s="2"/>
      <c r="I218" s="1"/>
      <c r="J218" s="1"/>
      <c r="K218" s="2"/>
      <c r="L218" s="1"/>
      <c r="M218" s="1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  <c r="AE218" s="83"/>
      <c r="AF218" s="83"/>
      <c r="AG218" s="83"/>
      <c r="AH218" s="83"/>
      <c r="AI218" s="83"/>
      <c r="AJ218" s="83"/>
      <c r="AK218" s="83"/>
      <c r="AL218" s="83"/>
      <c r="AM218" s="2"/>
      <c r="AN218" s="2"/>
      <c r="AO218" s="2"/>
      <c r="AP218" s="2"/>
      <c r="AQ218" s="2"/>
      <c r="AR218" s="2"/>
      <c r="AS218" s="2"/>
      <c r="AT218" s="2"/>
    </row>
    <row r="219" spans="1:46" s="79" customFormat="1" ht="15.75" customHeight="1" x14ac:dyDescent="0.2">
      <c r="B219" s="1"/>
      <c r="C219" s="2"/>
      <c r="D219" s="2"/>
      <c r="E219" s="2"/>
      <c r="F219" s="2"/>
      <c r="I219" s="1"/>
      <c r="J219" s="1"/>
      <c r="K219" s="2"/>
      <c r="L219" s="1"/>
      <c r="M219" s="1"/>
      <c r="O219" s="82"/>
      <c r="R219" s="83"/>
      <c r="S219" s="83" t="s">
        <v>39</v>
      </c>
      <c r="T219" s="83"/>
      <c r="U219" s="83"/>
      <c r="V219" s="83"/>
      <c r="W219" s="83"/>
      <c r="X219" s="83"/>
      <c r="Y219" s="83"/>
      <c r="Z219" s="83"/>
      <c r="AA219" s="83"/>
      <c r="AB219" s="83"/>
      <c r="AC219" s="83"/>
      <c r="AD219" s="83"/>
      <c r="AE219" s="83"/>
      <c r="AF219" s="83"/>
      <c r="AG219" s="83"/>
      <c r="AH219" s="83"/>
      <c r="AJ219" s="83"/>
      <c r="AK219" s="83"/>
      <c r="AL219" s="83"/>
      <c r="AM219" s="83"/>
      <c r="AN219" s="83"/>
      <c r="AO219" s="2"/>
      <c r="AP219" s="2"/>
      <c r="AQ219" s="2"/>
      <c r="AR219" s="2"/>
      <c r="AS219" s="2"/>
      <c r="AT219" s="2"/>
    </row>
    <row r="220" spans="1:46" s="79" customFormat="1" x14ac:dyDescent="0.2">
      <c r="B220" s="130" t="s">
        <v>118</v>
      </c>
      <c r="C220" s="2"/>
      <c r="D220" s="2"/>
      <c r="E220" s="2"/>
      <c r="F220" s="2"/>
      <c r="I220" s="1"/>
      <c r="J220" s="1"/>
      <c r="K220" s="2"/>
      <c r="L220" s="1"/>
      <c r="M220" s="1"/>
      <c r="O220" s="82"/>
      <c r="Q220" s="82"/>
      <c r="R220" s="83"/>
      <c r="S220" s="83"/>
      <c r="T220" s="83"/>
      <c r="U220" s="83"/>
      <c r="V220" s="83"/>
      <c r="W220" s="83"/>
      <c r="X220" s="83"/>
      <c r="Y220" s="83"/>
      <c r="Z220" s="83"/>
      <c r="AA220" s="83"/>
      <c r="AB220" s="83"/>
      <c r="AC220" s="83"/>
      <c r="AD220" s="83"/>
      <c r="AE220" s="83"/>
      <c r="AF220" s="83"/>
      <c r="AG220" s="83"/>
      <c r="AH220" s="83"/>
      <c r="AI220" s="83"/>
      <c r="AJ220" s="83"/>
      <c r="AK220" s="83"/>
      <c r="AL220" s="83"/>
      <c r="AM220" s="2"/>
      <c r="AN220" s="2"/>
      <c r="AO220" s="2"/>
      <c r="AP220" s="2"/>
      <c r="AQ220" s="2"/>
      <c r="AT220" s="2"/>
    </row>
    <row r="221" spans="1:46" s="79" customFormat="1" x14ac:dyDescent="0.2">
      <c r="A221" s="82" t="str">
        <f>IF(L209&lt;&gt;"",VLOOKUP(AL247,$O$240:$Q$247,2),"")</f>
        <v/>
      </c>
      <c r="B221" s="86" t="str">
        <f>IF(B220="ok",Q250,"")</f>
        <v>Irlanda</v>
      </c>
      <c r="C221" s="169">
        <v>2</v>
      </c>
      <c r="D221" s="87" t="s">
        <v>20</v>
      </c>
      <c r="E221" s="171">
        <v>0</v>
      </c>
      <c r="F221" s="86" t="str">
        <f>IF(B220="ok",Q257,"")</f>
        <v>Polônia</v>
      </c>
      <c r="G221" s="79" t="str">
        <f>IF(L209&lt;&gt;"",VLOOKUP(AL240,$O$240:$Q$247,2),"")</f>
        <v/>
      </c>
      <c r="I221" s="86" t="str">
        <f>IF(B220="ok",Q252,"")</f>
        <v>Inglaterra</v>
      </c>
      <c r="J221" s="169">
        <v>2</v>
      </c>
      <c r="K221" s="87" t="s">
        <v>20</v>
      </c>
      <c r="L221" s="171">
        <v>0</v>
      </c>
      <c r="M221" s="86" t="str">
        <f>IF(B220="ok",Q255,"")</f>
        <v>Eslôvenia</v>
      </c>
      <c r="O221" s="88" t="s">
        <v>64</v>
      </c>
      <c r="P221" s="158" t="s">
        <v>36</v>
      </c>
      <c r="Q221" s="158" t="s">
        <v>1</v>
      </c>
      <c r="R221" s="158" t="s">
        <v>2</v>
      </c>
      <c r="S221" s="158" t="s">
        <v>3</v>
      </c>
      <c r="T221" s="158" t="s">
        <v>4</v>
      </c>
      <c r="U221" s="158" t="s">
        <v>5</v>
      </c>
      <c r="V221" s="158" t="s">
        <v>6</v>
      </c>
      <c r="W221" s="158" t="s">
        <v>7</v>
      </c>
      <c r="X221" s="158" t="s">
        <v>8</v>
      </c>
      <c r="Y221" s="158" t="s">
        <v>9</v>
      </c>
      <c r="Z221" s="83"/>
      <c r="AA221" s="83" t="s">
        <v>65</v>
      </c>
      <c r="AB221" s="83"/>
      <c r="AC221" s="83" t="s">
        <v>66</v>
      </c>
      <c r="AD221" s="83"/>
      <c r="AE221" s="83"/>
      <c r="AF221" s="83"/>
      <c r="AG221" s="83"/>
      <c r="AH221" s="83"/>
      <c r="AI221" s="83"/>
      <c r="AJ221" s="83"/>
      <c r="AK221" s="83"/>
      <c r="AL221" s="83"/>
      <c r="AM221" s="2"/>
      <c r="AN221" s="2"/>
      <c r="AO221" s="2"/>
      <c r="AP221" s="2"/>
      <c r="AQ221" s="2"/>
      <c r="AT221" s="2"/>
    </row>
    <row r="222" spans="1:46" s="79" customFormat="1" x14ac:dyDescent="0.2">
      <c r="A222" s="82"/>
      <c r="B222" s="130">
        <f>P250</f>
        <v>13</v>
      </c>
      <c r="C222" s="170"/>
      <c r="D222" s="131"/>
      <c r="E222" s="170"/>
      <c r="F222" s="131">
        <f>P257</f>
        <v>6</v>
      </c>
      <c r="G222" s="131"/>
      <c r="H222" s="131"/>
      <c r="I222" s="130">
        <f>P252</f>
        <v>23</v>
      </c>
      <c r="J222" s="172"/>
      <c r="K222" s="131"/>
      <c r="L222" s="172"/>
      <c r="M222" s="130">
        <f>P254</f>
        <v>3</v>
      </c>
      <c r="N222" s="131"/>
      <c r="O222" s="160">
        <v>1</v>
      </c>
      <c r="P222" s="161">
        <f>B189</f>
        <v>3</v>
      </c>
      <c r="Q222" s="160" t="str">
        <f>B188</f>
        <v>Grécia</v>
      </c>
      <c r="R222" s="160">
        <f>IF(C188&lt;&gt;"",1,0)</f>
        <v>1</v>
      </c>
      <c r="S222" s="160">
        <f>IF(C188&gt;E188,1,0)</f>
        <v>1</v>
      </c>
      <c r="T222" s="160">
        <f>R222-S222-U222</f>
        <v>0</v>
      </c>
      <c r="U222" s="160">
        <f>IF(C188&lt;E188,1,0)</f>
        <v>0</v>
      </c>
      <c r="V222" s="160">
        <f>C188</f>
        <v>2</v>
      </c>
      <c r="W222" s="160">
        <f>E188</f>
        <v>0</v>
      </c>
      <c r="X222" s="160">
        <f>V222-W222</f>
        <v>2</v>
      </c>
      <c r="Y222" s="160">
        <f>S222*3+T222</f>
        <v>3</v>
      </c>
      <c r="Z222" s="160">
        <v>1</v>
      </c>
      <c r="AA222" s="160">
        <f>(10^10)*Y222+(10^8)*S222+(10^6)*(50+X222)+(10^4)*V222+(10^2)*R222+(13-P222)</f>
        <v>30152020110</v>
      </c>
      <c r="AB222" s="160">
        <v>1</v>
      </c>
      <c r="AC222" s="160">
        <f>B190</f>
        <v>180554171210</v>
      </c>
      <c r="AD222" s="160">
        <v>1</v>
      </c>
      <c r="AE222" s="160">
        <f>AA222+AC222</f>
        <v>210706191320</v>
      </c>
      <c r="AF222" s="160"/>
      <c r="AG222" s="160"/>
      <c r="AH222" s="132"/>
      <c r="AI222" s="132"/>
      <c r="AJ222" s="132"/>
      <c r="AK222" s="132"/>
      <c r="AL222" s="132"/>
      <c r="AM222" s="132"/>
      <c r="AN222" s="132"/>
      <c r="AO222" s="132"/>
      <c r="AP222" s="131"/>
      <c r="AQ222" s="131"/>
      <c r="AR222" s="131"/>
      <c r="AS222" s="131"/>
      <c r="AT222" s="131"/>
    </row>
    <row r="223" spans="1:46" s="79" customFormat="1" x14ac:dyDescent="0.2">
      <c r="A223" s="82"/>
      <c r="B223" s="1"/>
      <c r="C223" s="2"/>
      <c r="D223" s="2"/>
      <c r="E223" s="2"/>
      <c r="F223" s="2"/>
      <c r="I223" s="1"/>
      <c r="J223" s="1"/>
      <c r="K223" s="2"/>
      <c r="L223" s="1"/>
      <c r="M223" s="1"/>
      <c r="O223" s="83">
        <v>2</v>
      </c>
      <c r="P223" s="158">
        <f>B192</f>
        <v>5</v>
      </c>
      <c r="Q223" s="83" t="str">
        <f>B191</f>
        <v>Rep. Tcheca</v>
      </c>
      <c r="R223" s="83">
        <f>IF(C191&lt;&gt;"",1,0)</f>
        <v>1</v>
      </c>
      <c r="S223" s="83">
        <f>IF(C191&gt;E191,1,0)</f>
        <v>0</v>
      </c>
      <c r="T223" s="83">
        <f t="shared" ref="T223:T237" si="4">R223-S223-U223</f>
        <v>1</v>
      </c>
      <c r="U223" s="83">
        <f>IF(C191&lt;E191,1,0)</f>
        <v>0</v>
      </c>
      <c r="V223" s="83">
        <f>C191</f>
        <v>0</v>
      </c>
      <c r="W223" s="83">
        <f>E191</f>
        <v>0</v>
      </c>
      <c r="X223" s="83">
        <f t="shared" ref="X223:X237" si="5">V223-W223</f>
        <v>0</v>
      </c>
      <c r="Y223" s="83">
        <f t="shared" ref="Y223:Y237" si="6">S223*3+T223</f>
        <v>1</v>
      </c>
      <c r="Z223" s="83">
        <v>2</v>
      </c>
      <c r="AA223" s="83">
        <f>(10^10)*Y223+(10^8)*S223+(10^6)*(50+X223)+(10^4)*V223+(10^2)*R223+(13-P223)</f>
        <v>10050000108</v>
      </c>
      <c r="AB223" s="83">
        <v>2</v>
      </c>
      <c r="AC223" s="83">
        <f>B193</f>
        <v>180552131208</v>
      </c>
      <c r="AD223" s="83">
        <v>2</v>
      </c>
      <c r="AE223" s="83">
        <f t="shared" ref="AE223:AE237" si="7">AA223+AC223</f>
        <v>190602131316</v>
      </c>
      <c r="AF223" s="83"/>
      <c r="AG223" s="83"/>
      <c r="AH223" s="83"/>
      <c r="AI223" s="83"/>
      <c r="AJ223" s="83"/>
      <c r="AK223" s="83"/>
      <c r="AL223" s="83"/>
      <c r="AM223" s="83"/>
      <c r="AN223" s="83"/>
      <c r="AO223" s="2"/>
      <c r="AP223" s="2"/>
      <c r="AQ223" s="2"/>
      <c r="AT223" s="2"/>
    </row>
    <row r="224" spans="1:46" s="79" customFormat="1" x14ac:dyDescent="0.2">
      <c r="A224" s="82" t="str">
        <f>IF(L209&lt;&gt;"",VLOOKUP(AL246,$O$240:$Q$247,2),"")</f>
        <v/>
      </c>
      <c r="B224" s="86" t="str">
        <f>IF(B220="ok",Q251,"")</f>
        <v>Escócia</v>
      </c>
      <c r="C224" s="169">
        <v>1</v>
      </c>
      <c r="D224" s="87" t="s">
        <v>20</v>
      </c>
      <c r="E224" s="171">
        <v>0</v>
      </c>
      <c r="F224" s="86" t="str">
        <f>IF(B220="ok",Q256,"")</f>
        <v>Austria</v>
      </c>
      <c r="G224" s="79" t="str">
        <f>IF(L209&lt;&gt;"",VLOOKUP(AL241,$O$240:$Q$247,2),"")</f>
        <v/>
      </c>
      <c r="I224" s="86" t="str">
        <f>IF(B220="ok",Q253,"")</f>
        <v>Bélgica</v>
      </c>
      <c r="J224" s="169">
        <v>0</v>
      </c>
      <c r="K224" s="87" t="s">
        <v>20</v>
      </c>
      <c r="L224" s="171">
        <v>1</v>
      </c>
      <c r="M224" s="86" t="str">
        <f>IF(B220="ok",Q254,"")</f>
        <v>Grécia</v>
      </c>
      <c r="O224" s="83">
        <v>3</v>
      </c>
      <c r="P224" s="158">
        <f>B195</f>
        <v>10</v>
      </c>
      <c r="Q224" s="83" t="str">
        <f>B194</f>
        <v>Eslôvenia</v>
      </c>
      <c r="R224" s="83">
        <f>IF(C194&lt;&gt;"",1,0)</f>
        <v>1</v>
      </c>
      <c r="S224" s="83">
        <f>IF(C194&gt;E194,1,0)</f>
        <v>1</v>
      </c>
      <c r="T224" s="83">
        <f t="shared" si="4"/>
        <v>0</v>
      </c>
      <c r="U224" s="83">
        <f>IF(C194&lt;E194,1,0)</f>
        <v>0</v>
      </c>
      <c r="V224" s="83">
        <f>C194</f>
        <v>1</v>
      </c>
      <c r="W224" s="83">
        <f>E194</f>
        <v>0</v>
      </c>
      <c r="X224" s="83">
        <f t="shared" si="5"/>
        <v>1</v>
      </c>
      <c r="Y224" s="83">
        <f t="shared" si="6"/>
        <v>3</v>
      </c>
      <c r="Z224" s="83">
        <v>3</v>
      </c>
      <c r="AA224" s="83">
        <f t="shared" ref="AA224:AA237" si="8">(10^10)*Y224+(10^8)*S224+(10^6)*(50+X224)+(10^4)*V224+(10^2)*R224+(13-P224)</f>
        <v>30151010103</v>
      </c>
      <c r="AB224" s="83">
        <v>3</v>
      </c>
      <c r="AC224" s="83">
        <f>B196</f>
        <v>180549081203</v>
      </c>
      <c r="AD224" s="83">
        <v>3</v>
      </c>
      <c r="AE224" s="83">
        <f t="shared" si="7"/>
        <v>210700091306</v>
      </c>
      <c r="AF224" s="83"/>
      <c r="AG224" s="83"/>
      <c r="AH224" s="83"/>
      <c r="AI224" s="83"/>
      <c r="AJ224" s="83"/>
      <c r="AK224" s="83"/>
      <c r="AL224" s="83"/>
      <c r="AM224" s="83"/>
      <c r="AN224" s="83"/>
      <c r="AO224" s="2"/>
      <c r="AP224" s="2"/>
      <c r="AQ224" s="2"/>
      <c r="AT224" s="2"/>
    </row>
    <row r="225" spans="1:46" s="79" customFormat="1" x14ac:dyDescent="0.2">
      <c r="A225" s="82"/>
      <c r="B225" s="130">
        <f>P251</f>
        <v>14</v>
      </c>
      <c r="C225" s="170"/>
      <c r="D225" s="131"/>
      <c r="E225" s="170"/>
      <c r="F225" s="131">
        <f>P256</f>
        <v>12</v>
      </c>
      <c r="G225" s="131"/>
      <c r="H225" s="131"/>
      <c r="I225" s="130">
        <f>P253</f>
        <v>17</v>
      </c>
      <c r="J225" s="172"/>
      <c r="K225" s="131"/>
      <c r="L225" s="172"/>
      <c r="M225" s="130">
        <f>P255</f>
        <v>10</v>
      </c>
      <c r="O225" s="83">
        <v>4</v>
      </c>
      <c r="P225" s="158">
        <f>B198</f>
        <v>4</v>
      </c>
      <c r="Q225" s="83" t="str">
        <f>B197</f>
        <v>Turquia</v>
      </c>
      <c r="R225" s="83">
        <f>IF(C197&lt;&gt;"",1,0)</f>
        <v>1</v>
      </c>
      <c r="S225" s="83">
        <f>IF(C197&gt;E197,1,0)</f>
        <v>0</v>
      </c>
      <c r="T225" s="83">
        <f t="shared" si="4"/>
        <v>0</v>
      </c>
      <c r="U225" s="83">
        <f>IF(C197&lt;E197,1,0)</f>
        <v>1</v>
      </c>
      <c r="V225" s="83">
        <f>C197</f>
        <v>0</v>
      </c>
      <c r="W225" s="83">
        <f>E197</f>
        <v>1</v>
      </c>
      <c r="X225" s="83">
        <f t="shared" si="5"/>
        <v>-1</v>
      </c>
      <c r="Y225" s="83">
        <f t="shared" si="6"/>
        <v>0</v>
      </c>
      <c r="Z225" s="83">
        <v>4</v>
      </c>
      <c r="AA225" s="83">
        <f t="shared" si="8"/>
        <v>49000109</v>
      </c>
      <c r="AB225" s="83">
        <v>4</v>
      </c>
      <c r="AC225" s="83">
        <f>B199</f>
        <v>170545121209</v>
      </c>
      <c r="AD225" s="83">
        <v>4</v>
      </c>
      <c r="AE225" s="83">
        <f t="shared" si="7"/>
        <v>170594121318</v>
      </c>
      <c r="AF225" s="83"/>
      <c r="AG225" s="83"/>
      <c r="AH225" s="83"/>
      <c r="AI225" s="83"/>
      <c r="AJ225" s="83"/>
      <c r="AK225" s="83"/>
      <c r="AL225" s="83"/>
      <c r="AM225" s="83"/>
      <c r="AN225" s="83"/>
      <c r="AO225" s="2"/>
      <c r="AP225" s="2"/>
      <c r="AQ225" s="2"/>
      <c r="AT225" s="2"/>
    </row>
    <row r="226" spans="1:46" s="79" customFormat="1" x14ac:dyDescent="0.2">
      <c r="A226" s="82"/>
      <c r="B226" s="1"/>
      <c r="C226" s="2"/>
      <c r="D226" s="2"/>
      <c r="E226" s="2"/>
      <c r="F226" s="2"/>
      <c r="I226" s="1"/>
      <c r="J226" s="1"/>
      <c r="K226" s="2"/>
      <c r="L226" s="1"/>
      <c r="M226" s="1"/>
      <c r="O226" s="83">
        <v>5</v>
      </c>
      <c r="P226" s="158">
        <f>I189</f>
        <v>13</v>
      </c>
      <c r="Q226" s="83" t="str">
        <f>I188</f>
        <v>Irlanda</v>
      </c>
      <c r="R226" s="83">
        <f>IF(J188&lt;&gt;"",1,0)</f>
        <v>1</v>
      </c>
      <c r="S226" s="83">
        <f>IF(J188&gt;L188,1,0)</f>
        <v>1</v>
      </c>
      <c r="T226" s="83">
        <f t="shared" si="4"/>
        <v>0</v>
      </c>
      <c r="U226" s="83">
        <f>IF(J188&lt;L188,1,0)</f>
        <v>0</v>
      </c>
      <c r="V226" s="83">
        <f>J188</f>
        <v>5</v>
      </c>
      <c r="W226" s="83">
        <f>L188</f>
        <v>1</v>
      </c>
      <c r="X226" s="83">
        <f t="shared" si="5"/>
        <v>4</v>
      </c>
      <c r="Y226" s="83">
        <f t="shared" si="6"/>
        <v>3</v>
      </c>
      <c r="Z226" s="83">
        <v>5</v>
      </c>
      <c r="AA226" s="83">
        <f t="shared" si="8"/>
        <v>30154050100</v>
      </c>
      <c r="AB226" s="83">
        <v>5</v>
      </c>
      <c r="AC226" s="83">
        <f>I190</f>
        <v>311076341212</v>
      </c>
      <c r="AD226" s="83">
        <v>5</v>
      </c>
      <c r="AE226" s="83">
        <f t="shared" si="7"/>
        <v>341230391312</v>
      </c>
      <c r="AF226" s="83"/>
      <c r="AG226" s="83"/>
      <c r="AH226" s="83"/>
      <c r="AI226" s="83"/>
      <c r="AJ226" s="83"/>
      <c r="AK226" s="83"/>
      <c r="AL226" s="83"/>
      <c r="AM226" s="83"/>
      <c r="AN226" s="83"/>
      <c r="AO226" s="2"/>
      <c r="AP226" s="2"/>
      <c r="AQ226" s="2"/>
      <c r="AT226" s="2"/>
    </row>
    <row r="227" spans="1:46" s="79" customFormat="1" x14ac:dyDescent="0.2">
      <c r="A227" s="82" t="str">
        <f>IF(L209&lt;&gt;"",VLOOKUP(AL245,$O$240:$Q$247,2),"")</f>
        <v/>
      </c>
      <c r="B227" s="1"/>
      <c r="C227" s="1"/>
      <c r="D227" s="89"/>
      <c r="E227" s="90"/>
      <c r="F227" s="1"/>
      <c r="I227" s="1"/>
      <c r="J227" s="1"/>
      <c r="K227" s="89"/>
      <c r="L227" s="90"/>
      <c r="M227" s="1"/>
      <c r="O227" s="83">
        <v>6</v>
      </c>
      <c r="P227" s="158">
        <f>I192</f>
        <v>14</v>
      </c>
      <c r="Q227" s="83" t="str">
        <f>I191</f>
        <v>Escócia</v>
      </c>
      <c r="R227" s="83">
        <f>IF(J191&lt;&gt;"",1,0)</f>
        <v>1</v>
      </c>
      <c r="S227" s="83">
        <f>IF(J191&gt;L191,1,0)</f>
        <v>1</v>
      </c>
      <c r="T227" s="83">
        <f t="shared" si="4"/>
        <v>0</v>
      </c>
      <c r="U227" s="83">
        <f>IF(J191&lt;L191,1,0)</f>
        <v>0</v>
      </c>
      <c r="V227" s="83">
        <f>J191</f>
        <v>1</v>
      </c>
      <c r="W227" s="83">
        <f>L191</f>
        <v>0</v>
      </c>
      <c r="X227" s="83">
        <f t="shared" si="5"/>
        <v>1</v>
      </c>
      <c r="Y227" s="83">
        <f t="shared" si="6"/>
        <v>3</v>
      </c>
      <c r="Z227" s="83">
        <v>6</v>
      </c>
      <c r="AA227" s="83">
        <f t="shared" si="8"/>
        <v>30151010099</v>
      </c>
      <c r="AB227" s="83">
        <v>6</v>
      </c>
      <c r="AC227" s="83">
        <f>I193</f>
        <v>260858141211</v>
      </c>
      <c r="AD227" s="83">
        <v>6</v>
      </c>
      <c r="AE227" s="83">
        <f t="shared" si="7"/>
        <v>291009151310</v>
      </c>
      <c r="AF227" s="83"/>
      <c r="AG227" s="83"/>
      <c r="AH227" s="83"/>
      <c r="AI227" s="83"/>
      <c r="AJ227" s="83"/>
      <c r="AK227" s="83"/>
      <c r="AL227" s="83"/>
      <c r="AM227" s="83"/>
      <c r="AN227" s="83"/>
      <c r="AO227" s="2"/>
      <c r="AP227" s="2"/>
      <c r="AQ227" s="2"/>
      <c r="AT227" s="2"/>
    </row>
    <row r="228" spans="1:46" s="79" customFormat="1" hidden="1" x14ac:dyDescent="0.2">
      <c r="A228" s="82"/>
      <c r="B228" s="1"/>
      <c r="C228" s="2"/>
      <c r="D228" s="2"/>
      <c r="E228" s="2"/>
      <c r="F228" s="2"/>
      <c r="I228" s="1"/>
      <c r="J228" s="1"/>
      <c r="K228" s="2"/>
      <c r="L228" s="1"/>
      <c r="M228" s="1"/>
      <c r="O228" s="83">
        <v>7</v>
      </c>
      <c r="P228" s="158">
        <f>I195</f>
        <v>20</v>
      </c>
      <c r="Q228" s="83" t="str">
        <f>I194</f>
        <v>Noruega</v>
      </c>
      <c r="R228" s="83">
        <f>IF(J194&lt;&gt;"",1,0)</f>
        <v>1</v>
      </c>
      <c r="S228" s="83">
        <f>IF(J194&gt;L194,1,0)</f>
        <v>0</v>
      </c>
      <c r="T228" s="83">
        <f t="shared" si="4"/>
        <v>1</v>
      </c>
      <c r="U228" s="83">
        <f>IF(J194&lt;L194,1,0)</f>
        <v>0</v>
      </c>
      <c r="V228" s="83">
        <f>J194</f>
        <v>2</v>
      </c>
      <c r="W228" s="83">
        <f>L194</f>
        <v>2</v>
      </c>
      <c r="X228" s="83">
        <f t="shared" si="5"/>
        <v>0</v>
      </c>
      <c r="Y228" s="83">
        <f t="shared" si="6"/>
        <v>1</v>
      </c>
      <c r="Z228" s="83">
        <v>7</v>
      </c>
      <c r="AA228" s="83">
        <f t="shared" si="8"/>
        <v>10050020093</v>
      </c>
      <c r="AB228" s="83">
        <v>7</v>
      </c>
      <c r="AC228" s="83">
        <f>I196</f>
        <v>240762191205</v>
      </c>
      <c r="AD228" s="83">
        <v>7</v>
      </c>
      <c r="AE228" s="83">
        <f t="shared" si="7"/>
        <v>250812211298</v>
      </c>
      <c r="AF228" s="83"/>
      <c r="AG228" s="83"/>
      <c r="AH228" s="83"/>
      <c r="AI228" s="83"/>
      <c r="AJ228" s="83"/>
      <c r="AK228" s="83"/>
      <c r="AL228" s="83"/>
      <c r="AM228" s="83"/>
      <c r="AN228" s="83"/>
      <c r="AO228" s="2"/>
      <c r="AP228" s="2"/>
      <c r="AQ228" s="2"/>
      <c r="AT228" s="2"/>
    </row>
    <row r="229" spans="1:46" s="79" customFormat="1" hidden="1" x14ac:dyDescent="0.2">
      <c r="A229" s="82"/>
      <c r="B229" s="1"/>
      <c r="C229" s="2"/>
      <c r="D229" s="2"/>
      <c r="E229" s="2"/>
      <c r="F229" s="2"/>
      <c r="I229" s="1"/>
      <c r="J229" s="1"/>
      <c r="K229" s="2"/>
      <c r="L229" s="1"/>
      <c r="M229" s="1"/>
      <c r="O229" s="83">
        <v>8</v>
      </c>
      <c r="P229" s="158">
        <f>I198</f>
        <v>21</v>
      </c>
      <c r="Q229" s="83" t="str">
        <f>I197</f>
        <v>Portugal</v>
      </c>
      <c r="R229" s="83">
        <f>IF(J197&lt;&gt;"",1,0)</f>
        <v>1</v>
      </c>
      <c r="S229" s="83">
        <f>IF(J197&gt;L197,1,0)</f>
        <v>0</v>
      </c>
      <c r="T229" s="83">
        <f t="shared" si="4"/>
        <v>0</v>
      </c>
      <c r="U229" s="83">
        <f>IF(J197&lt;L197,1,0)</f>
        <v>1</v>
      </c>
      <c r="V229" s="83">
        <f>J197</f>
        <v>1</v>
      </c>
      <c r="W229" s="83">
        <f>L197</f>
        <v>2</v>
      </c>
      <c r="X229" s="83">
        <f t="shared" si="5"/>
        <v>-1</v>
      </c>
      <c r="Y229" s="83">
        <f t="shared" si="6"/>
        <v>0</v>
      </c>
      <c r="Z229" s="83">
        <v>8</v>
      </c>
      <c r="AA229" s="83">
        <f t="shared" si="8"/>
        <v>49010092</v>
      </c>
      <c r="AB229" s="83">
        <v>8</v>
      </c>
      <c r="AC229" s="83">
        <f>I199</f>
        <v>240762181204</v>
      </c>
      <c r="AD229" s="83">
        <v>8</v>
      </c>
      <c r="AE229" s="83">
        <f t="shared" si="7"/>
        <v>240811191296</v>
      </c>
      <c r="AF229" s="83"/>
      <c r="AG229" s="83"/>
      <c r="AH229" s="83"/>
      <c r="AI229" s="83"/>
      <c r="AJ229" s="83"/>
      <c r="AK229" s="83"/>
      <c r="AL229" s="83"/>
      <c r="AM229" s="83"/>
      <c r="AN229" s="83"/>
      <c r="AO229" s="2"/>
      <c r="AP229" s="2"/>
      <c r="AQ229" s="2"/>
      <c r="AT229" s="2"/>
    </row>
    <row r="230" spans="1:46" s="79" customFormat="1" hidden="1" x14ac:dyDescent="0.2">
      <c r="A230" s="82" t="str">
        <f>IF(L209&lt;&gt;"",VLOOKUP(AL244,$O$240:$Q$247,2),"")</f>
        <v/>
      </c>
      <c r="B230" s="1"/>
      <c r="C230" s="1"/>
      <c r="D230" s="89"/>
      <c r="E230" s="90"/>
      <c r="F230" s="1"/>
      <c r="I230" s="1"/>
      <c r="J230" s="1"/>
      <c r="K230" s="89"/>
      <c r="L230" s="90"/>
      <c r="M230" s="91"/>
      <c r="O230" s="83">
        <v>9</v>
      </c>
      <c r="P230" s="158">
        <f>M198</f>
        <v>23</v>
      </c>
      <c r="Q230" s="83" t="str">
        <f>M197</f>
        <v>Inglaterra</v>
      </c>
      <c r="R230" s="83">
        <f>IF(L197&lt;&gt;"",1,0)</f>
        <v>1</v>
      </c>
      <c r="S230" s="83">
        <f>IF(L197&gt;J197,1,0)</f>
        <v>1</v>
      </c>
      <c r="T230" s="83">
        <f t="shared" si="4"/>
        <v>0</v>
      </c>
      <c r="U230" s="83">
        <f>IF(L197&lt;J197,1,0)</f>
        <v>0</v>
      </c>
      <c r="V230" s="83">
        <f>L197</f>
        <v>2</v>
      </c>
      <c r="W230" s="83">
        <f>J197</f>
        <v>1</v>
      </c>
      <c r="X230" s="83">
        <f t="shared" si="5"/>
        <v>1</v>
      </c>
      <c r="Y230" s="83">
        <f t="shared" si="6"/>
        <v>3</v>
      </c>
      <c r="Z230" s="83">
        <v>9</v>
      </c>
      <c r="AA230" s="83">
        <f t="shared" si="8"/>
        <v>30151020090</v>
      </c>
      <c r="AB230" s="83">
        <v>9</v>
      </c>
      <c r="AC230" s="83">
        <f>M199</f>
        <v>240755131202</v>
      </c>
      <c r="AD230" s="83">
        <v>9</v>
      </c>
      <c r="AE230" s="83">
        <f t="shared" si="7"/>
        <v>270906151292</v>
      </c>
      <c r="AF230" s="83"/>
      <c r="AG230" s="83"/>
      <c r="AH230" s="83"/>
      <c r="AI230" s="83"/>
      <c r="AJ230" s="83"/>
      <c r="AK230" s="83"/>
      <c r="AL230" s="83"/>
      <c r="AM230" s="83"/>
      <c r="AN230" s="83"/>
      <c r="AO230" s="2"/>
      <c r="AP230" s="2"/>
      <c r="AQ230" s="2"/>
      <c r="AT230" s="2"/>
    </row>
    <row r="231" spans="1:46" s="79" customFormat="1" hidden="1" x14ac:dyDescent="0.2">
      <c r="A231" s="82"/>
      <c r="B231" s="1"/>
      <c r="C231" s="2"/>
      <c r="D231" s="2"/>
      <c r="E231" s="2"/>
      <c r="F231" s="2"/>
      <c r="I231" s="1"/>
      <c r="J231" s="1"/>
      <c r="K231" s="2"/>
      <c r="L231" s="1"/>
      <c r="M231" s="1"/>
      <c r="O231" s="83">
        <v>10</v>
      </c>
      <c r="P231" s="158">
        <f>M195</f>
        <v>17</v>
      </c>
      <c r="Q231" s="83" t="str">
        <f>M194</f>
        <v>Bélgica</v>
      </c>
      <c r="R231" s="83">
        <f>IF(L194&lt;&gt;"",1,0)</f>
        <v>1</v>
      </c>
      <c r="S231" s="83">
        <f>IF(L194&gt;J194,1,0)</f>
        <v>0</v>
      </c>
      <c r="T231" s="83">
        <f t="shared" si="4"/>
        <v>1</v>
      </c>
      <c r="U231" s="83">
        <f>IF(L194&lt;J194,1,0)</f>
        <v>0</v>
      </c>
      <c r="V231" s="83">
        <f>L194</f>
        <v>2</v>
      </c>
      <c r="W231" s="83">
        <f>J194</f>
        <v>2</v>
      </c>
      <c r="X231" s="83">
        <f t="shared" si="5"/>
        <v>0</v>
      </c>
      <c r="Y231" s="83">
        <f t="shared" si="6"/>
        <v>1</v>
      </c>
      <c r="Z231" s="83">
        <v>10</v>
      </c>
      <c r="AA231" s="83">
        <f t="shared" si="8"/>
        <v>10050020096</v>
      </c>
      <c r="AB231" s="83">
        <v>10</v>
      </c>
      <c r="AC231" s="83">
        <f>M196</f>
        <v>230759161208</v>
      </c>
      <c r="AD231" s="83">
        <v>10</v>
      </c>
      <c r="AE231" s="83">
        <f>AA231+AC231</f>
        <v>240809181304</v>
      </c>
      <c r="AF231" s="83"/>
      <c r="AG231" s="83"/>
      <c r="AH231" s="83"/>
      <c r="AI231" s="83"/>
      <c r="AJ231" s="83"/>
      <c r="AK231" s="83"/>
      <c r="AL231" s="83"/>
      <c r="AM231" s="83"/>
      <c r="AN231" s="83"/>
      <c r="AO231" s="2"/>
      <c r="AP231" s="2"/>
      <c r="AQ231" s="2"/>
      <c r="AT231" s="2"/>
    </row>
    <row r="232" spans="1:46" s="79" customFormat="1" x14ac:dyDescent="0.2">
      <c r="A232" s="82"/>
      <c r="B232" s="1"/>
      <c r="C232" s="2"/>
      <c r="D232" s="2"/>
      <c r="E232" s="2"/>
      <c r="F232" s="2"/>
      <c r="I232" s="1"/>
      <c r="J232" s="1"/>
      <c r="K232" s="2"/>
      <c r="L232" s="1"/>
      <c r="M232" s="1"/>
      <c r="O232" s="83">
        <v>11</v>
      </c>
      <c r="P232" s="158">
        <f>M192</f>
        <v>15</v>
      </c>
      <c r="Q232" s="83" t="str">
        <f>M191</f>
        <v>País de Gales</v>
      </c>
      <c r="R232" s="83">
        <f>IF(L191&lt;&gt;"",1,0)</f>
        <v>1</v>
      </c>
      <c r="S232" s="83">
        <f>IF(L191&gt;J191,1,0)</f>
        <v>0</v>
      </c>
      <c r="T232" s="83">
        <f t="shared" si="4"/>
        <v>0</v>
      </c>
      <c r="U232" s="83">
        <f>IF(L191&lt;J191,1,0)</f>
        <v>1</v>
      </c>
      <c r="V232" s="83">
        <f>L191</f>
        <v>0</v>
      </c>
      <c r="W232" s="83">
        <f>J191</f>
        <v>1</v>
      </c>
      <c r="X232" s="83">
        <f t="shared" si="5"/>
        <v>-1</v>
      </c>
      <c r="Y232" s="83">
        <f t="shared" si="6"/>
        <v>0</v>
      </c>
      <c r="Z232" s="83">
        <v>11</v>
      </c>
      <c r="AA232" s="83">
        <f t="shared" si="8"/>
        <v>49000098</v>
      </c>
      <c r="AB232" s="83">
        <v>11</v>
      </c>
      <c r="AC232" s="83">
        <f>M193</f>
        <v>220659181210</v>
      </c>
      <c r="AD232" s="83">
        <v>11</v>
      </c>
      <c r="AE232" s="83">
        <f t="shared" si="7"/>
        <v>220708181308</v>
      </c>
      <c r="AF232" s="83"/>
      <c r="AG232" s="83"/>
      <c r="AH232" s="83"/>
      <c r="AI232" s="83"/>
      <c r="AJ232" s="83"/>
      <c r="AK232" s="83"/>
      <c r="AL232" s="83"/>
      <c r="AM232" s="2"/>
      <c r="AN232" s="83"/>
      <c r="AO232" s="2"/>
      <c r="AP232" s="2"/>
      <c r="AQ232" s="2"/>
      <c r="AT232" s="2"/>
    </row>
    <row r="233" spans="1:46" s="79" customFormat="1" x14ac:dyDescent="0.2">
      <c r="A233" s="82"/>
      <c r="B233" s="1"/>
      <c r="C233" s="2"/>
      <c r="D233" s="2"/>
      <c r="E233" s="2"/>
      <c r="F233" s="2"/>
      <c r="G233" s="2"/>
      <c r="H233" s="2"/>
      <c r="I233" s="1"/>
      <c r="J233" s="1"/>
      <c r="K233" s="2"/>
      <c r="L233" s="1"/>
      <c r="M233" s="1"/>
      <c r="O233" s="83">
        <v>12</v>
      </c>
      <c r="P233" s="158">
        <f>M189</f>
        <v>19</v>
      </c>
      <c r="Q233" s="83" t="str">
        <f>M188</f>
        <v>Rússia</v>
      </c>
      <c r="R233" s="83">
        <f>IF(L188&lt;&gt;"",1,0)</f>
        <v>1</v>
      </c>
      <c r="S233" s="83">
        <f>IF(L188&gt;J188,1,0)</f>
        <v>0</v>
      </c>
      <c r="T233" s="83">
        <f t="shared" si="4"/>
        <v>0</v>
      </c>
      <c r="U233" s="83">
        <f>IF(L188&lt;J188,1,0)</f>
        <v>1</v>
      </c>
      <c r="V233" s="83">
        <f>L188</f>
        <v>1</v>
      </c>
      <c r="W233" s="83">
        <f>J188</f>
        <v>5</v>
      </c>
      <c r="X233" s="83">
        <f t="shared" si="5"/>
        <v>-4</v>
      </c>
      <c r="Y233" s="83">
        <f t="shared" si="6"/>
        <v>0</v>
      </c>
      <c r="Z233" s="83">
        <v>12</v>
      </c>
      <c r="AA233" s="83">
        <f t="shared" si="8"/>
        <v>46010094</v>
      </c>
      <c r="AB233" s="83">
        <v>12</v>
      </c>
      <c r="AC233" s="83">
        <f>M190</f>
        <v>190560181206</v>
      </c>
      <c r="AD233" s="83">
        <v>12</v>
      </c>
      <c r="AE233" s="83">
        <f>AA233+AC233</f>
        <v>190606191300</v>
      </c>
      <c r="AF233" s="83"/>
      <c r="AG233" s="83"/>
      <c r="AH233" s="83"/>
      <c r="AI233" s="83"/>
      <c r="AJ233" s="83"/>
      <c r="AK233" s="83"/>
      <c r="AL233" s="83"/>
      <c r="AM233" s="2"/>
      <c r="AN233" s="2"/>
      <c r="AO233" s="2"/>
      <c r="AP233" s="2"/>
      <c r="AQ233" s="2"/>
      <c r="AT233" s="2"/>
    </row>
    <row r="234" spans="1:46" s="79" customFormat="1" x14ac:dyDescent="0.2">
      <c r="A234" s="82"/>
      <c r="B234" s="1"/>
      <c r="C234" s="2"/>
      <c r="D234" s="2"/>
      <c r="E234" s="2"/>
      <c r="F234" s="2"/>
      <c r="G234" s="2"/>
      <c r="H234" s="2"/>
      <c r="I234" s="1"/>
      <c r="J234" s="1"/>
      <c r="K234" s="2"/>
      <c r="L234" s="1"/>
      <c r="M234" s="1"/>
      <c r="O234" s="83">
        <v>13</v>
      </c>
      <c r="P234" s="158">
        <f>F198</f>
        <v>12</v>
      </c>
      <c r="Q234" s="83" t="str">
        <f>F197</f>
        <v>Austria</v>
      </c>
      <c r="R234" s="83">
        <f>IF(E197&lt;&gt;"",1,0)</f>
        <v>1</v>
      </c>
      <c r="S234" s="83">
        <f>IF(E197&gt;C197,1,0)</f>
        <v>1</v>
      </c>
      <c r="T234" s="83">
        <f t="shared" si="4"/>
        <v>0</v>
      </c>
      <c r="U234" s="83">
        <f>IF(E197&lt;C197,1,0)</f>
        <v>0</v>
      </c>
      <c r="V234" s="83">
        <f>E197</f>
        <v>1</v>
      </c>
      <c r="W234" s="83">
        <f>C188</f>
        <v>2</v>
      </c>
      <c r="X234" s="83">
        <f t="shared" si="5"/>
        <v>-1</v>
      </c>
      <c r="Y234" s="83">
        <f t="shared" si="6"/>
        <v>3</v>
      </c>
      <c r="Z234" s="83">
        <v>13</v>
      </c>
      <c r="AA234" s="83">
        <f t="shared" si="8"/>
        <v>30149010101</v>
      </c>
      <c r="AB234" s="83">
        <v>13</v>
      </c>
      <c r="AC234" s="83">
        <f>F199</f>
        <v>130348101201</v>
      </c>
      <c r="AD234" s="83">
        <v>13</v>
      </c>
      <c r="AE234" s="83">
        <f t="shared" si="7"/>
        <v>160497111302</v>
      </c>
      <c r="AF234" s="83"/>
      <c r="AG234" s="83"/>
      <c r="AH234" s="83"/>
      <c r="AI234" s="83"/>
      <c r="AJ234" s="83"/>
      <c r="AK234" s="83"/>
      <c r="AL234" s="83"/>
      <c r="AM234" s="2"/>
      <c r="AN234" s="2"/>
      <c r="AO234" s="2"/>
      <c r="AP234" s="2"/>
      <c r="AQ234" s="2"/>
      <c r="AR234" s="2"/>
      <c r="AS234" s="2"/>
      <c r="AT234" s="2"/>
    </row>
    <row r="235" spans="1:46" s="79" customFormat="1" ht="15.75" x14ac:dyDescent="0.25">
      <c r="A235" s="82"/>
      <c r="B235" s="1"/>
      <c r="C235" s="2"/>
      <c r="D235" s="2"/>
      <c r="E235" s="2"/>
      <c r="F235" s="2"/>
      <c r="G235" s="224" t="s">
        <v>67</v>
      </c>
      <c r="H235" s="225"/>
      <c r="I235" s="1"/>
      <c r="J235" s="1"/>
      <c r="K235" s="2"/>
      <c r="L235" s="1"/>
      <c r="M235" s="1"/>
      <c r="O235" s="83">
        <v>14</v>
      </c>
      <c r="P235" s="158">
        <f>F195</f>
        <v>8</v>
      </c>
      <c r="Q235" s="83" t="str">
        <f>F194</f>
        <v>Alemanha</v>
      </c>
      <c r="R235" s="83">
        <f>IF(E194&lt;&gt;"",1,0)</f>
        <v>1</v>
      </c>
      <c r="S235" s="83">
        <f>IF(E194&gt;C194,1,0)</f>
        <v>0</v>
      </c>
      <c r="T235" s="83">
        <f t="shared" si="4"/>
        <v>0</v>
      </c>
      <c r="U235" s="83">
        <f>IF(E194&lt;C194,1,0)</f>
        <v>1</v>
      </c>
      <c r="V235" s="83">
        <f>E194</f>
        <v>0</v>
      </c>
      <c r="W235" s="83">
        <f>C197</f>
        <v>0</v>
      </c>
      <c r="X235" s="83">
        <f t="shared" si="5"/>
        <v>0</v>
      </c>
      <c r="Y235" s="83">
        <f t="shared" si="6"/>
        <v>0</v>
      </c>
      <c r="Z235" s="83">
        <v>14</v>
      </c>
      <c r="AA235" s="83">
        <f t="shared" si="8"/>
        <v>50000105</v>
      </c>
      <c r="AB235" s="83">
        <v>14</v>
      </c>
      <c r="AC235" s="83">
        <f>F196</f>
        <v>130346091205</v>
      </c>
      <c r="AD235" s="83">
        <v>14</v>
      </c>
      <c r="AE235" s="83">
        <f t="shared" si="7"/>
        <v>130396091310</v>
      </c>
      <c r="AF235" s="83"/>
      <c r="AG235" s="83"/>
      <c r="AH235" s="83"/>
      <c r="AI235" s="83"/>
      <c r="AJ235" s="83"/>
      <c r="AK235" s="83"/>
      <c r="AL235" s="83"/>
      <c r="AM235" s="2"/>
      <c r="AN235" s="2"/>
      <c r="AO235" s="2"/>
      <c r="AP235" s="2"/>
      <c r="AQ235" s="2"/>
      <c r="AR235" s="2"/>
      <c r="AS235" s="2"/>
      <c r="AT235" s="2"/>
    </row>
    <row r="236" spans="1:46" s="79" customFormat="1" x14ac:dyDescent="0.2">
      <c r="A236" s="82"/>
      <c r="B236" s="1"/>
      <c r="C236" s="2"/>
      <c r="D236" s="2"/>
      <c r="E236" s="2"/>
      <c r="F236" s="2"/>
      <c r="G236" s="2"/>
      <c r="H236" s="2"/>
      <c r="I236" s="1"/>
      <c r="J236" s="1"/>
      <c r="K236" s="2"/>
      <c r="L236" s="1"/>
      <c r="M236" s="1"/>
      <c r="O236" s="83">
        <v>15</v>
      </c>
      <c r="P236" s="158">
        <f>F192</f>
        <v>6</v>
      </c>
      <c r="Q236" s="83" t="str">
        <f>F191</f>
        <v>Polônia</v>
      </c>
      <c r="R236" s="83">
        <f>IF(E191&lt;&gt;"",1,0)</f>
        <v>1</v>
      </c>
      <c r="S236" s="83">
        <f>IF(E191&gt;C191,1,0)</f>
        <v>0</v>
      </c>
      <c r="T236" s="83">
        <f t="shared" si="4"/>
        <v>1</v>
      </c>
      <c r="U236" s="83">
        <f>IF(E191&lt;C191,1,0)</f>
        <v>0</v>
      </c>
      <c r="V236" s="83">
        <f>E191</f>
        <v>0</v>
      </c>
      <c r="W236" s="83">
        <f>C194</f>
        <v>1</v>
      </c>
      <c r="X236" s="83">
        <f t="shared" si="5"/>
        <v>-1</v>
      </c>
      <c r="Y236" s="83">
        <f t="shared" si="6"/>
        <v>1</v>
      </c>
      <c r="Z236" s="83">
        <v>15</v>
      </c>
      <c r="AA236" s="83">
        <f t="shared" si="8"/>
        <v>10049000107</v>
      </c>
      <c r="AB236" s="83">
        <v>15</v>
      </c>
      <c r="AC236" s="83">
        <f>F193</f>
        <v>120244051207</v>
      </c>
      <c r="AD236" s="83">
        <v>15</v>
      </c>
      <c r="AE236" s="83">
        <f t="shared" si="7"/>
        <v>130293051314</v>
      </c>
      <c r="AF236" s="83"/>
      <c r="AG236" s="83"/>
      <c r="AH236" s="83"/>
      <c r="AI236" s="83"/>
      <c r="AJ236" s="83"/>
      <c r="AK236" s="83"/>
      <c r="AL236" s="83"/>
      <c r="AM236" s="2"/>
      <c r="AN236" s="2"/>
      <c r="AO236" s="2"/>
      <c r="AP236" s="2"/>
      <c r="AQ236" s="2"/>
      <c r="AR236" s="2"/>
      <c r="AS236" s="2"/>
      <c r="AT236" s="2"/>
    </row>
    <row r="237" spans="1:46" s="79" customFormat="1" ht="15.75" customHeight="1" x14ac:dyDescent="0.2">
      <c r="A237" s="83"/>
      <c r="B237" s="1"/>
      <c r="C237" s="2"/>
      <c r="D237" s="2"/>
      <c r="E237" s="2"/>
      <c r="F237" s="2"/>
      <c r="I237" s="1"/>
      <c r="J237" s="1"/>
      <c r="K237" s="2"/>
      <c r="L237" s="1"/>
      <c r="M237" s="1"/>
      <c r="O237" s="83">
        <v>16</v>
      </c>
      <c r="P237" s="158">
        <f>F189</f>
        <v>9</v>
      </c>
      <c r="Q237" s="83" t="str">
        <f>F188</f>
        <v>Suíça</v>
      </c>
      <c r="R237" s="83">
        <f>IF(E188&lt;&gt;"",1,0)</f>
        <v>1</v>
      </c>
      <c r="S237" s="83">
        <f>IF(E188&gt;C188,1,0)</f>
        <v>0</v>
      </c>
      <c r="T237" s="83">
        <f t="shared" si="4"/>
        <v>0</v>
      </c>
      <c r="U237" s="83">
        <f>IF(E188&lt;C188,1,0)</f>
        <v>1</v>
      </c>
      <c r="V237" s="83">
        <f>E188</f>
        <v>0</v>
      </c>
      <c r="W237" s="83">
        <f>C191</f>
        <v>0</v>
      </c>
      <c r="X237" s="83">
        <f t="shared" si="5"/>
        <v>0</v>
      </c>
      <c r="Y237" s="83">
        <f t="shared" si="6"/>
        <v>0</v>
      </c>
      <c r="Z237" s="83">
        <v>16</v>
      </c>
      <c r="AA237" s="83">
        <f t="shared" si="8"/>
        <v>50000104</v>
      </c>
      <c r="AB237" s="83">
        <v>16</v>
      </c>
      <c r="AC237" s="83">
        <f>F190</f>
        <v>110337051204</v>
      </c>
      <c r="AD237" s="83">
        <v>16</v>
      </c>
      <c r="AE237" s="83">
        <f t="shared" si="7"/>
        <v>110387051308</v>
      </c>
      <c r="AF237" s="83"/>
      <c r="AG237" s="83"/>
      <c r="AH237" s="83"/>
      <c r="AI237" s="83"/>
      <c r="AJ237" s="83"/>
      <c r="AK237" s="83"/>
      <c r="AL237" s="83"/>
      <c r="AM237" s="2"/>
      <c r="AN237" s="2"/>
      <c r="AO237" s="2"/>
      <c r="AP237" s="2"/>
      <c r="AQ237" s="2"/>
      <c r="AR237" s="2"/>
      <c r="AS237" s="2"/>
      <c r="AT237" s="2"/>
    </row>
    <row r="238" spans="1:46" s="79" customFormat="1" x14ac:dyDescent="0.2">
      <c r="A238" s="82"/>
      <c r="B238" s="130" t="s">
        <v>118</v>
      </c>
      <c r="C238" s="2"/>
      <c r="D238" s="2"/>
      <c r="E238" s="2"/>
      <c r="F238" s="2"/>
      <c r="I238" s="1"/>
      <c r="J238" s="1"/>
      <c r="K238" s="2"/>
      <c r="L238" s="1"/>
      <c r="M238" s="1"/>
      <c r="O238" s="83"/>
      <c r="P238" s="83"/>
      <c r="Q238" s="83"/>
      <c r="R238" s="83"/>
      <c r="S238" s="83"/>
      <c r="T238" s="83" t="s">
        <v>34</v>
      </c>
      <c r="U238" s="83"/>
      <c r="V238" s="83"/>
      <c r="W238" s="83"/>
      <c r="X238" s="83"/>
      <c r="Y238" s="83"/>
      <c r="Z238" s="83"/>
      <c r="AA238" s="83"/>
      <c r="AB238" s="83"/>
      <c r="AC238" s="83"/>
      <c r="AD238" s="83"/>
      <c r="AE238" s="83"/>
      <c r="AF238" s="83"/>
      <c r="AG238" s="83"/>
      <c r="AH238" s="83"/>
      <c r="AJ238" s="83"/>
      <c r="AK238" s="83"/>
      <c r="AL238" s="83"/>
      <c r="AM238" s="83"/>
      <c r="AN238" s="83"/>
      <c r="AO238" s="83"/>
      <c r="AP238" s="83"/>
      <c r="AQ238" s="83"/>
      <c r="AR238" s="83"/>
      <c r="AS238" s="83"/>
      <c r="AT238" s="2"/>
    </row>
    <row r="239" spans="1:46" s="79" customFormat="1" x14ac:dyDescent="0.2">
      <c r="A239" s="82" t="str">
        <f>IF(L230&lt;&gt;"",P275,"")</f>
        <v/>
      </c>
      <c r="B239" s="86" t="str">
        <f>IF(B238="ok",Q267,"")</f>
        <v>Irlanda</v>
      </c>
      <c r="C239" s="169">
        <v>3</v>
      </c>
      <c r="D239" s="87" t="s">
        <v>20</v>
      </c>
      <c r="E239" s="171">
        <v>1</v>
      </c>
      <c r="F239" s="86" t="str">
        <f>IF(B238="ok",Q270,"")</f>
        <v>Grécia</v>
      </c>
      <c r="I239" s="86" t="str">
        <f>IF(B238="ok",Q268,"")</f>
        <v>Escócia</v>
      </c>
      <c r="J239" s="169">
        <v>2</v>
      </c>
      <c r="K239" s="87" t="s">
        <v>20</v>
      </c>
      <c r="L239" s="171">
        <v>0</v>
      </c>
      <c r="M239" s="86" t="str">
        <f>IF(B238="ok",Q269,"")</f>
        <v>Inglaterra</v>
      </c>
      <c r="O239" s="2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  <c r="AA239" s="83"/>
      <c r="AB239" s="83"/>
      <c r="AC239" s="83"/>
      <c r="AD239" s="83"/>
      <c r="AE239" s="83"/>
      <c r="AF239" s="83"/>
      <c r="AG239" s="83"/>
      <c r="AH239" s="83"/>
      <c r="AI239" s="83"/>
      <c r="AJ239" s="83"/>
      <c r="AK239" s="83"/>
      <c r="AL239" s="83"/>
      <c r="AM239" s="83"/>
      <c r="AN239" s="83"/>
      <c r="AO239" s="83"/>
      <c r="AP239" s="83"/>
      <c r="AQ239" s="83"/>
      <c r="AR239" s="83"/>
      <c r="AS239" s="83"/>
      <c r="AT239" s="2"/>
    </row>
    <row r="240" spans="1:46" s="79" customFormat="1" x14ac:dyDescent="0.2">
      <c r="A240" s="82"/>
      <c r="B240" s="130">
        <f>P267</f>
        <v>13</v>
      </c>
      <c r="C240" s="173"/>
      <c r="D240" s="2"/>
      <c r="E240" s="173"/>
      <c r="F240" s="131">
        <f>P270</f>
        <v>10</v>
      </c>
      <c r="I240" s="130">
        <f>P268</f>
        <v>14</v>
      </c>
      <c r="J240" s="174"/>
      <c r="K240" s="2"/>
      <c r="L240" s="174"/>
      <c r="M240" s="130">
        <f>P269</f>
        <v>23</v>
      </c>
      <c r="O240" s="83">
        <v>1</v>
      </c>
      <c r="P240" s="83">
        <f>IF(C188+C189&gt;E188+E189,B189,F189)</f>
        <v>3</v>
      </c>
      <c r="Q240" s="83" t="str">
        <f>IF(C188+C189&gt;E188+E189,B188,F188)</f>
        <v>Grécia</v>
      </c>
      <c r="R240" s="83">
        <f>IF(C188+C189&gt;E188+E189,AE222,AE237)</f>
        <v>210706191320</v>
      </c>
      <c r="S240" s="83"/>
      <c r="T240" s="83">
        <v>1</v>
      </c>
      <c r="U240" s="83">
        <f>LARGE($R240:$R247,T240)</f>
        <v>341230391312</v>
      </c>
      <c r="V240" s="83"/>
      <c r="W240" s="83">
        <f>MATCH(U240,R240:R247,0)</f>
        <v>8</v>
      </c>
      <c r="X240" s="83"/>
      <c r="Y240" s="83"/>
      <c r="Z240" s="83"/>
      <c r="AA240" s="83"/>
      <c r="AB240" s="83"/>
      <c r="AC240" s="83"/>
      <c r="AD240" s="83"/>
      <c r="AE240" s="83"/>
      <c r="AF240" s="83"/>
      <c r="AG240" s="83"/>
      <c r="AH240" s="83"/>
      <c r="AI240" s="83"/>
      <c r="AJ240" s="83"/>
      <c r="AK240" s="83"/>
      <c r="AL240" s="83"/>
      <c r="AM240" s="83"/>
      <c r="AN240" s="83"/>
      <c r="AO240" s="83"/>
      <c r="AP240" s="83"/>
      <c r="AQ240" s="83"/>
      <c r="AR240" s="83"/>
      <c r="AS240" s="83"/>
      <c r="AT240" s="2"/>
    </row>
    <row r="241" spans="1:52" s="79" customFormat="1" x14ac:dyDescent="0.2">
      <c r="A241" s="82"/>
      <c r="B241" s="1"/>
      <c r="C241" s="2"/>
      <c r="D241" s="2"/>
      <c r="E241" s="2"/>
      <c r="F241" s="2"/>
      <c r="I241" s="1"/>
      <c r="J241" s="1"/>
      <c r="K241" s="2"/>
      <c r="L241" s="1"/>
      <c r="M241" s="1"/>
      <c r="O241" s="83">
        <v>2</v>
      </c>
      <c r="P241" s="83">
        <f>IF(C191+C192&gt;E191+E192,B192,F192)</f>
        <v>6</v>
      </c>
      <c r="Q241" s="83" t="str">
        <f>IF(C191+C192&gt;E191+E192,B191,F191)</f>
        <v>Polônia</v>
      </c>
      <c r="R241" s="83">
        <f>IF(C191+C192&gt;E191+E192,AE223,AE236)</f>
        <v>130293051314</v>
      </c>
      <c r="S241" s="83"/>
      <c r="T241" s="83">
        <v>2</v>
      </c>
      <c r="U241" s="83">
        <f>LARGE($R240:$R247,T241)</f>
        <v>291009151310</v>
      </c>
      <c r="V241" s="83"/>
      <c r="W241" s="83">
        <f>MATCH(U241,R240:R247,0)</f>
        <v>7</v>
      </c>
      <c r="X241" s="83"/>
      <c r="Y241" s="83"/>
      <c r="Z241" s="83"/>
      <c r="AA241" s="83"/>
      <c r="AB241" s="83"/>
      <c r="AC241" s="83"/>
      <c r="AD241" s="83"/>
      <c r="AE241" s="83"/>
      <c r="AF241" s="83"/>
      <c r="AG241" s="83"/>
      <c r="AH241" s="83"/>
      <c r="AI241" s="83"/>
      <c r="AJ241" s="83"/>
      <c r="AK241" s="83"/>
      <c r="AL241" s="83"/>
      <c r="AM241" s="83"/>
      <c r="AN241" s="83"/>
      <c r="AO241" s="83"/>
      <c r="AP241" s="83"/>
      <c r="AQ241" s="83"/>
      <c r="AR241" s="83"/>
      <c r="AS241" s="83"/>
      <c r="AT241" s="2"/>
    </row>
    <row r="242" spans="1:52" s="79" customFormat="1" x14ac:dyDescent="0.2">
      <c r="A242" s="82" t="str">
        <f>IF(L230&lt;&gt;"",P274,"")</f>
        <v/>
      </c>
      <c r="B242" s="1"/>
      <c r="C242" s="1"/>
      <c r="D242" s="89"/>
      <c r="E242" s="90"/>
      <c r="F242" s="1"/>
      <c r="I242" s="1"/>
      <c r="J242" s="1"/>
      <c r="K242" s="89"/>
      <c r="L242" s="90"/>
      <c r="M242" s="1"/>
      <c r="O242" s="83">
        <v>3</v>
      </c>
      <c r="P242" s="83">
        <f>IF(C194+C195&gt;E194+E195,B195,F195)</f>
        <v>10</v>
      </c>
      <c r="Q242" s="83" t="str">
        <f>IF(C194+C195&gt;E194+E195,B194,F194)</f>
        <v>Eslôvenia</v>
      </c>
      <c r="R242" s="83">
        <f>IF(C194+C195&gt;E194+E195,AE224,AE235)</f>
        <v>210700091306</v>
      </c>
      <c r="S242" s="83"/>
      <c r="T242" s="83">
        <v>3</v>
      </c>
      <c r="U242" s="83">
        <f>LARGE($R240:$R247,T242)</f>
        <v>270906151292</v>
      </c>
      <c r="V242" s="83"/>
      <c r="W242" s="83">
        <f>MATCH(U242,R240:R247,0)</f>
        <v>5</v>
      </c>
      <c r="X242" s="83"/>
      <c r="Y242" s="83"/>
      <c r="Z242" s="83"/>
      <c r="AA242" s="83"/>
      <c r="AB242" s="83"/>
      <c r="AC242" s="83"/>
      <c r="AD242" s="83"/>
      <c r="AE242" s="83"/>
      <c r="AF242" s="83"/>
      <c r="AG242" s="83"/>
      <c r="AH242" s="83"/>
      <c r="AI242" s="83"/>
      <c r="AJ242" s="83"/>
      <c r="AK242" s="83"/>
      <c r="AL242" s="83"/>
      <c r="AM242" s="83"/>
      <c r="AN242" s="83"/>
      <c r="AO242" s="83"/>
      <c r="AP242" s="83"/>
      <c r="AQ242" s="83"/>
      <c r="AR242" s="83"/>
      <c r="AS242" s="83"/>
      <c r="AT242" s="2"/>
    </row>
    <row r="243" spans="1:52" s="79" customFormat="1" hidden="1" x14ac:dyDescent="0.2">
      <c r="A243" s="82"/>
      <c r="B243" s="1"/>
      <c r="C243" s="2"/>
      <c r="D243" s="2"/>
      <c r="E243" s="2"/>
      <c r="F243" s="2"/>
      <c r="I243" s="1"/>
      <c r="J243" s="1"/>
      <c r="K243" s="2"/>
      <c r="L243" s="1"/>
      <c r="M243" s="1"/>
      <c r="O243" s="83">
        <v>4</v>
      </c>
      <c r="P243" s="83">
        <f>IF(C197+C198&gt;E197+E198,B198,F198)</f>
        <v>12</v>
      </c>
      <c r="Q243" s="83" t="str">
        <f>IF(C197+C198&gt;E197+E198,B197,F197)</f>
        <v>Austria</v>
      </c>
      <c r="R243" s="83">
        <f>IF(C197+C198&gt;E197+E198,AE225,AE234)</f>
        <v>160497111302</v>
      </c>
      <c r="S243" s="83"/>
      <c r="T243" s="83">
        <v>4</v>
      </c>
      <c r="U243" s="83">
        <f>LARGE($R240:$R247,T243)</f>
        <v>240809181304</v>
      </c>
      <c r="V243" s="83"/>
      <c r="W243" s="83">
        <f>MATCH(U243,R240:R247,0)</f>
        <v>6</v>
      </c>
      <c r="X243" s="83"/>
      <c r="Y243" s="83"/>
      <c r="Z243" s="83"/>
      <c r="AA243" s="83"/>
      <c r="AB243" s="83"/>
      <c r="AC243" s="83"/>
      <c r="AD243" s="83"/>
      <c r="AE243" s="83"/>
      <c r="AF243" s="83"/>
      <c r="AG243" s="83"/>
      <c r="AH243" s="83"/>
      <c r="AI243" s="83"/>
      <c r="AJ243" s="83"/>
      <c r="AK243" s="83"/>
      <c r="AL243" s="83"/>
      <c r="AM243" s="83"/>
      <c r="AN243" s="83"/>
      <c r="AO243" s="83"/>
      <c r="AP243" s="83"/>
      <c r="AQ243" s="83"/>
      <c r="AR243" s="83"/>
      <c r="AS243" s="83"/>
      <c r="AT243" s="2"/>
    </row>
    <row r="244" spans="1:52" s="79" customFormat="1" hidden="1" x14ac:dyDescent="0.2">
      <c r="A244" s="82"/>
      <c r="B244" s="1"/>
      <c r="C244" s="2"/>
      <c r="D244" s="2"/>
      <c r="E244" s="2"/>
      <c r="F244" s="2"/>
      <c r="I244" s="1"/>
      <c r="J244" s="1"/>
      <c r="K244" s="2"/>
      <c r="L244" s="1"/>
      <c r="M244" s="1"/>
      <c r="O244" s="83">
        <v>5</v>
      </c>
      <c r="P244" s="83">
        <f>IF(J197+J198&gt;L197+L198,I198,M198)</f>
        <v>23</v>
      </c>
      <c r="Q244" s="83" t="str">
        <f>IF(J197+J198&gt;L197+L198,I197,M197)</f>
        <v>Inglaterra</v>
      </c>
      <c r="R244" s="83">
        <f>IF(J197+J198&gt;L197+L198,AE229,AE230)</f>
        <v>270906151292</v>
      </c>
      <c r="S244" s="83"/>
      <c r="T244" s="83">
        <v>5</v>
      </c>
      <c r="U244" s="83">
        <f>LARGE($R240:$R247,T244)</f>
        <v>210706191320</v>
      </c>
      <c r="V244" s="83"/>
      <c r="W244" s="83">
        <f>MATCH(U244,R240:R247,0)</f>
        <v>1</v>
      </c>
      <c r="X244" s="83"/>
      <c r="Y244" s="83"/>
      <c r="Z244" s="83"/>
      <c r="AA244" s="83"/>
      <c r="AB244" s="83"/>
      <c r="AC244" s="83"/>
      <c r="AD244" s="83"/>
      <c r="AE244" s="83"/>
      <c r="AF244" s="83"/>
      <c r="AG244" s="83"/>
      <c r="AH244" s="83"/>
      <c r="AI244" s="83"/>
      <c r="AJ244" s="83"/>
      <c r="AK244" s="83"/>
      <c r="AL244" s="83"/>
      <c r="AM244" s="83"/>
      <c r="AN244" s="83"/>
      <c r="AO244" s="83"/>
      <c r="AP244" s="83"/>
      <c r="AQ244" s="83"/>
      <c r="AR244" s="83"/>
      <c r="AS244" s="83"/>
      <c r="AT244" s="2"/>
    </row>
    <row r="245" spans="1:52" s="79" customFormat="1" hidden="1" x14ac:dyDescent="0.2">
      <c r="B245" s="1"/>
      <c r="C245" s="2"/>
      <c r="D245" s="2"/>
      <c r="E245" s="2"/>
      <c r="F245" s="2"/>
      <c r="I245" s="1"/>
      <c r="J245" s="1"/>
      <c r="K245" s="2"/>
      <c r="L245" s="1"/>
      <c r="M245" s="1"/>
      <c r="O245" s="83">
        <v>6</v>
      </c>
      <c r="P245" s="83">
        <f>IF(J194+J195&gt;L194+L195,I195,M195)</f>
        <v>17</v>
      </c>
      <c r="Q245" s="83" t="str">
        <f>IF(J194+J195&gt;L194+L195,I194,M194)</f>
        <v>Bélgica</v>
      </c>
      <c r="R245" s="83">
        <f>IF(J194+J195&gt;L194+L195,AE228,AE231)</f>
        <v>240809181304</v>
      </c>
      <c r="S245" s="83"/>
      <c r="T245" s="83">
        <v>6</v>
      </c>
      <c r="U245" s="83">
        <f>LARGE($R240:$R247,T245)</f>
        <v>210700091306</v>
      </c>
      <c r="V245" s="83"/>
      <c r="W245" s="83">
        <f>MATCH(U245,R240:R247,0)</f>
        <v>3</v>
      </c>
      <c r="X245" s="83"/>
      <c r="Y245" s="83"/>
      <c r="Z245" s="83"/>
      <c r="AA245" s="83"/>
      <c r="AB245" s="83"/>
      <c r="AC245" s="83"/>
      <c r="AD245" s="83"/>
      <c r="AE245" s="83"/>
      <c r="AF245" s="83"/>
      <c r="AG245" s="83"/>
      <c r="AH245" s="83"/>
      <c r="AI245" s="83"/>
      <c r="AJ245" s="83"/>
      <c r="AK245" s="83"/>
      <c r="AL245" s="83"/>
      <c r="AM245" s="83"/>
      <c r="AN245" s="83"/>
      <c r="AO245" s="83"/>
      <c r="AP245" s="83"/>
      <c r="AQ245" s="83"/>
      <c r="AR245" s="83"/>
      <c r="AS245" s="83"/>
      <c r="AT245" s="2"/>
    </row>
    <row r="246" spans="1:52" s="79" customFormat="1" ht="15.75" hidden="1" customHeight="1" x14ac:dyDescent="0.2">
      <c r="B246" s="1"/>
      <c r="C246" s="2"/>
      <c r="D246" s="2"/>
      <c r="E246" s="2"/>
      <c r="F246" s="2"/>
      <c r="I246" s="1"/>
      <c r="J246" s="1"/>
      <c r="K246" s="2"/>
      <c r="L246" s="1"/>
      <c r="M246" s="1"/>
      <c r="O246" s="83">
        <v>7</v>
      </c>
      <c r="P246" s="83">
        <f>IF(J191+J192&gt;L191+L192,I192,M192)</f>
        <v>14</v>
      </c>
      <c r="Q246" s="83" t="str">
        <f>IF(J191+J192&gt;L191+L192,I191,M191)</f>
        <v>Escócia</v>
      </c>
      <c r="R246" s="83">
        <f>IF(J191+J192&gt;L191+L192,AE227,AE232)</f>
        <v>291009151310</v>
      </c>
      <c r="S246" s="83"/>
      <c r="T246" s="83">
        <v>7</v>
      </c>
      <c r="U246" s="83">
        <f>LARGE($R240:$R247,T246)</f>
        <v>160497111302</v>
      </c>
      <c r="V246" s="83"/>
      <c r="W246" s="83">
        <f>MATCH(U246,R240:R247,0)</f>
        <v>4</v>
      </c>
      <c r="X246" s="83"/>
      <c r="Y246" s="83"/>
      <c r="Z246" s="83"/>
      <c r="AA246" s="83"/>
      <c r="AB246" s="83"/>
      <c r="AC246" s="83"/>
      <c r="AD246" s="83"/>
      <c r="AE246" s="83"/>
      <c r="AF246" s="83"/>
      <c r="AG246" s="83"/>
      <c r="AH246" s="83"/>
      <c r="AI246" s="83"/>
      <c r="AJ246" s="83"/>
      <c r="AK246" s="83"/>
      <c r="AL246" s="83"/>
      <c r="AM246" s="83"/>
      <c r="AN246" s="83"/>
      <c r="AO246" s="83"/>
      <c r="AP246" s="83"/>
      <c r="AQ246" s="83"/>
      <c r="AR246" s="83"/>
      <c r="AS246" s="83"/>
      <c r="AT246" s="2"/>
    </row>
    <row r="247" spans="1:52" s="79" customFormat="1" ht="15.75" hidden="1" customHeight="1" x14ac:dyDescent="0.2">
      <c r="B247" s="81"/>
      <c r="I247" s="81"/>
      <c r="J247" s="81"/>
      <c r="L247" s="81"/>
      <c r="O247" s="83">
        <v>8</v>
      </c>
      <c r="P247" s="83">
        <f>IF(J188+J189&gt;L188+L189,I189,M189)</f>
        <v>13</v>
      </c>
      <c r="Q247" s="83" t="str">
        <f>IF(J188+J189&gt;L188+L189,I188,M188)</f>
        <v>Irlanda</v>
      </c>
      <c r="R247" s="83">
        <f>IF(J188+J189&gt;L188+L189,AE226,AE233)</f>
        <v>341230391312</v>
      </c>
      <c r="S247" s="83"/>
      <c r="T247" s="83">
        <v>8</v>
      </c>
      <c r="U247" s="83">
        <f>LARGE($R240:$R247,T247)</f>
        <v>130293051314</v>
      </c>
      <c r="V247" s="83"/>
      <c r="W247" s="83">
        <f>MATCH(U247,R240:R247,0)</f>
        <v>2</v>
      </c>
      <c r="X247" s="83"/>
      <c r="Y247" s="83"/>
      <c r="Z247" s="83"/>
      <c r="AA247" s="83"/>
      <c r="AB247" s="83"/>
      <c r="AC247" s="83"/>
      <c r="AD247" s="83"/>
      <c r="AE247" s="83"/>
      <c r="AF247" s="83"/>
      <c r="AG247" s="83"/>
      <c r="AH247" s="83"/>
      <c r="AI247" s="83"/>
      <c r="AJ247" s="83"/>
      <c r="AK247" s="83"/>
      <c r="AL247" s="83"/>
      <c r="AM247" s="83"/>
      <c r="AN247" s="83"/>
      <c r="AO247" s="83"/>
      <c r="AP247" s="83"/>
      <c r="AQ247" s="83"/>
      <c r="AR247" s="83"/>
      <c r="AS247" s="83"/>
      <c r="AT247" s="2"/>
    </row>
    <row r="248" spans="1:52" s="79" customFormat="1" hidden="1" x14ac:dyDescent="0.2">
      <c r="B248" s="81"/>
      <c r="I248" s="81"/>
      <c r="J248" s="81"/>
      <c r="L248" s="81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  <c r="AA248" s="83"/>
      <c r="AB248" s="83"/>
      <c r="AC248" s="83"/>
      <c r="AD248" s="83"/>
      <c r="AE248" s="83"/>
      <c r="AF248" s="83"/>
      <c r="AG248" s="83"/>
      <c r="AH248" s="83"/>
      <c r="AI248" s="83"/>
      <c r="AJ248" s="83"/>
      <c r="AK248" s="83"/>
      <c r="AL248" s="83"/>
      <c r="AM248" s="2"/>
      <c r="AN248" s="83"/>
      <c r="AO248" s="83"/>
      <c r="AP248" s="83"/>
      <c r="AQ248" s="83"/>
      <c r="AR248" s="83"/>
      <c r="AS248" s="2"/>
      <c r="AT248" s="2"/>
      <c r="AU248" s="2"/>
      <c r="AV248" s="2"/>
      <c r="AW248" s="2"/>
      <c r="AX248" s="2"/>
      <c r="AY248" s="2"/>
      <c r="AZ248" s="2"/>
    </row>
    <row r="249" spans="1:52" s="79" customFormat="1" hidden="1" x14ac:dyDescent="0.2">
      <c r="B249" s="81"/>
      <c r="I249" s="81"/>
      <c r="J249" s="81"/>
      <c r="L249" s="81"/>
      <c r="O249" s="83" t="s">
        <v>64</v>
      </c>
      <c r="P249" s="158" t="s">
        <v>36</v>
      </c>
      <c r="Q249" s="158" t="s">
        <v>1</v>
      </c>
      <c r="R249" s="158" t="s">
        <v>2</v>
      </c>
      <c r="S249" s="158" t="s">
        <v>3</v>
      </c>
      <c r="T249" s="158" t="s">
        <v>4</v>
      </c>
      <c r="U249" s="158" t="s">
        <v>5</v>
      </c>
      <c r="V249" s="158" t="s">
        <v>6</v>
      </c>
      <c r="W249" s="158" t="s">
        <v>7</v>
      </c>
      <c r="X249" s="158" t="s">
        <v>8</v>
      </c>
      <c r="Y249" s="158" t="s">
        <v>9</v>
      </c>
      <c r="Z249" s="83"/>
      <c r="AA249" s="83" t="s">
        <v>68</v>
      </c>
      <c r="AB249" s="83" t="s">
        <v>69</v>
      </c>
      <c r="AC249" s="83"/>
      <c r="AD249" s="83" t="s">
        <v>70</v>
      </c>
      <c r="AE249" s="83"/>
      <c r="AF249" s="83"/>
      <c r="AG249" s="83"/>
      <c r="AH249" s="83"/>
      <c r="AI249" s="83"/>
      <c r="AJ249" s="83"/>
      <c r="AK249" s="83"/>
      <c r="AL249" s="83"/>
      <c r="AM249" s="2"/>
      <c r="AN249" s="83"/>
      <c r="AO249" s="83"/>
      <c r="AP249" s="83"/>
      <c r="AQ249" s="83"/>
      <c r="AR249" s="83"/>
      <c r="AS249" s="2"/>
      <c r="AT249" s="2"/>
      <c r="AU249" s="2"/>
      <c r="AV249" s="2"/>
      <c r="AW249" s="2"/>
      <c r="AX249" s="2"/>
      <c r="AY249" s="2"/>
      <c r="AZ249" s="2"/>
    </row>
    <row r="250" spans="1:52" s="79" customFormat="1" x14ac:dyDescent="0.2">
      <c r="B250" s="81"/>
      <c r="I250" s="81"/>
      <c r="J250" s="81"/>
      <c r="L250" s="81"/>
      <c r="M250" s="91"/>
      <c r="O250" s="83">
        <v>1</v>
      </c>
      <c r="P250" s="83">
        <f t="shared" ref="P250:P257" si="9">VLOOKUP(W240,$O$240:$R$247,2)</f>
        <v>13</v>
      </c>
      <c r="Q250" s="129" t="str">
        <f t="shared" ref="Q250:Q257" si="10">VLOOKUP(W240,$O$240:$R$247,3)</f>
        <v>Irlanda</v>
      </c>
      <c r="R250" s="129">
        <f>IF(C221&lt;&gt;"",1,0)</f>
        <v>1</v>
      </c>
      <c r="S250" s="129">
        <f>IF(C221&gt;E221,1,0)</f>
        <v>1</v>
      </c>
      <c r="T250" s="129">
        <f>R250-S250-U250</f>
        <v>0</v>
      </c>
      <c r="U250" s="129">
        <f>IF(C221&lt;E221,1,0)</f>
        <v>0</v>
      </c>
      <c r="V250" s="129">
        <f>C221</f>
        <v>2</v>
      </c>
      <c r="W250" s="129">
        <f>E221</f>
        <v>0</v>
      </c>
      <c r="X250" s="129">
        <f>V250-W250</f>
        <v>2</v>
      </c>
      <c r="Y250" s="129">
        <f>S250*3+T250</f>
        <v>3</v>
      </c>
      <c r="Z250" s="129"/>
      <c r="AA250" s="129">
        <f>(10^10)*Y250+(10^8)*S250+(10^6)*(50+X250)+(10^4)*V250+(10^2)*R250+(13-P250)</f>
        <v>30152020100</v>
      </c>
      <c r="AB250" s="129">
        <f t="shared" ref="AB250:AB257" si="11">VLOOKUP(W240,$O$240:$R$247,4)</f>
        <v>341230391312</v>
      </c>
      <c r="AC250" s="129"/>
      <c r="AD250" s="129">
        <f>AA250+AB250</f>
        <v>371382411412</v>
      </c>
      <c r="AE250" s="83"/>
      <c r="AF250" s="83"/>
      <c r="AG250" s="83"/>
      <c r="AH250" s="83"/>
      <c r="AI250" s="83"/>
      <c r="AJ250" s="83"/>
      <c r="AK250" s="83"/>
      <c r="AL250" s="83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</row>
    <row r="251" spans="1:52" s="79" customFormat="1" x14ac:dyDescent="0.2">
      <c r="B251" s="81"/>
      <c r="I251" s="81"/>
      <c r="J251" s="81"/>
      <c r="L251" s="81"/>
      <c r="M251" s="92"/>
      <c r="O251" s="83">
        <v>2</v>
      </c>
      <c r="P251" s="83">
        <f t="shared" si="9"/>
        <v>14</v>
      </c>
      <c r="Q251" s="129" t="str">
        <f t="shared" si="10"/>
        <v>Escócia</v>
      </c>
      <c r="R251" s="129">
        <f>IF(C224&lt;&gt;"",1,0)</f>
        <v>1</v>
      </c>
      <c r="S251" s="129">
        <f>IF(C224&gt;E224,1,0)</f>
        <v>1</v>
      </c>
      <c r="T251" s="129">
        <f t="shared" ref="T251:T257" si="12">R251-S251-U251</f>
        <v>0</v>
      </c>
      <c r="U251" s="129">
        <f>IF(C224&lt;E224,1,0)</f>
        <v>0</v>
      </c>
      <c r="V251" s="129">
        <f>C224</f>
        <v>1</v>
      </c>
      <c r="W251" s="129">
        <f>E224</f>
        <v>0</v>
      </c>
      <c r="X251" s="129">
        <f t="shared" ref="X251:X257" si="13">V251-W251</f>
        <v>1</v>
      </c>
      <c r="Y251" s="129">
        <f t="shared" ref="Y251:Y257" si="14">S251*3+T251</f>
        <v>3</v>
      </c>
      <c r="Z251" s="129"/>
      <c r="AA251" s="129">
        <f>(10^10)*Y251+(10^8)*S251+(10^6)*(50+X251)+(10^4)*V251+(10^2)*R251+(13-P251)</f>
        <v>30151010099</v>
      </c>
      <c r="AB251" s="129">
        <f t="shared" si="11"/>
        <v>291009151310</v>
      </c>
      <c r="AC251" s="129"/>
      <c r="AD251" s="129">
        <f t="shared" ref="AD251:AD255" si="15">AA251+AB251</f>
        <v>321160161409</v>
      </c>
      <c r="AE251" s="83"/>
      <c r="AF251" s="83"/>
      <c r="AG251" s="83"/>
      <c r="AH251" s="83"/>
      <c r="AI251" s="83"/>
      <c r="AJ251" s="83"/>
      <c r="AK251" s="83"/>
      <c r="AL251" s="83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</row>
    <row r="252" spans="1:52" s="79" customFormat="1" x14ac:dyDescent="0.2">
      <c r="B252" s="81"/>
      <c r="I252" s="81"/>
      <c r="J252" s="81"/>
      <c r="L252" s="81"/>
      <c r="O252" s="83">
        <v>3</v>
      </c>
      <c r="P252" s="83">
        <f t="shared" si="9"/>
        <v>23</v>
      </c>
      <c r="Q252" s="129" t="str">
        <f t="shared" si="10"/>
        <v>Inglaterra</v>
      </c>
      <c r="R252" s="129">
        <f>IF(J221&lt;&gt;"",1,0)</f>
        <v>1</v>
      </c>
      <c r="S252" s="129">
        <f>IF(J221&gt;L221,1,0)</f>
        <v>1</v>
      </c>
      <c r="T252" s="129">
        <f t="shared" si="12"/>
        <v>0</v>
      </c>
      <c r="U252" s="129">
        <f>IF(J221&lt;L221,1,0)</f>
        <v>0</v>
      </c>
      <c r="V252" s="129">
        <f>J221</f>
        <v>2</v>
      </c>
      <c r="W252" s="129">
        <f>L221</f>
        <v>0</v>
      </c>
      <c r="X252" s="129">
        <f t="shared" si="13"/>
        <v>2</v>
      </c>
      <c r="Y252" s="129">
        <f t="shared" si="14"/>
        <v>3</v>
      </c>
      <c r="Z252" s="129"/>
      <c r="AA252" s="129">
        <f t="shared" ref="AA252:AA255" si="16">(10^10)*Y252+(10^8)*S252+(10^6)*(50+X252)+(10^4)*V252+(10^2)*R252+(13-P252)</f>
        <v>30152020090</v>
      </c>
      <c r="AB252" s="129">
        <f t="shared" si="11"/>
        <v>270906151292</v>
      </c>
      <c r="AC252" s="129"/>
      <c r="AD252" s="129">
        <f t="shared" si="15"/>
        <v>301058171382</v>
      </c>
      <c r="AE252" s="83"/>
      <c r="AF252" s="83"/>
      <c r="AG252" s="83"/>
      <c r="AH252" s="83"/>
      <c r="AI252" s="83"/>
      <c r="AJ252" s="83"/>
      <c r="AK252" s="83"/>
      <c r="AL252" s="83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</row>
    <row r="253" spans="1:52" s="79" customFormat="1" x14ac:dyDescent="0.2">
      <c r="B253" s="1"/>
      <c r="C253" s="2"/>
      <c r="D253" s="2"/>
      <c r="E253" s="2"/>
      <c r="F253" s="2"/>
      <c r="I253" s="81"/>
      <c r="J253" s="81"/>
      <c r="L253" s="81"/>
      <c r="O253" s="83">
        <v>4</v>
      </c>
      <c r="P253" s="83">
        <f t="shared" si="9"/>
        <v>17</v>
      </c>
      <c r="Q253" s="129" t="str">
        <f t="shared" si="10"/>
        <v>Bélgica</v>
      </c>
      <c r="R253" s="129">
        <f>IF(J224&lt;&gt;"",1,0)</f>
        <v>1</v>
      </c>
      <c r="S253" s="129">
        <f>IF(J224&gt;L224,1,0)</f>
        <v>0</v>
      </c>
      <c r="T253" s="129">
        <f t="shared" si="12"/>
        <v>0</v>
      </c>
      <c r="U253" s="129">
        <f>IF(J224&lt;L224,1,0)</f>
        <v>1</v>
      </c>
      <c r="V253" s="129">
        <f>J224</f>
        <v>0</v>
      </c>
      <c r="W253" s="129">
        <f>L224</f>
        <v>1</v>
      </c>
      <c r="X253" s="129">
        <f t="shared" si="13"/>
        <v>-1</v>
      </c>
      <c r="Y253" s="129">
        <f t="shared" si="14"/>
        <v>0</v>
      </c>
      <c r="Z253" s="129"/>
      <c r="AA253" s="129">
        <f t="shared" si="16"/>
        <v>49000096</v>
      </c>
      <c r="AB253" s="129">
        <f t="shared" si="11"/>
        <v>240809181304</v>
      </c>
      <c r="AC253" s="129"/>
      <c r="AD253" s="129">
        <f t="shared" si="15"/>
        <v>240858181400</v>
      </c>
      <c r="AE253" s="83"/>
      <c r="AF253" s="83"/>
      <c r="AG253" s="83"/>
      <c r="AH253" s="83"/>
      <c r="AI253" s="83"/>
      <c r="AJ253" s="83"/>
      <c r="AK253" s="83"/>
      <c r="AL253" s="83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</row>
    <row r="254" spans="1:52" s="79" customFormat="1" ht="17.25" customHeight="1" x14ac:dyDescent="0.25">
      <c r="B254" s="210" t="s">
        <v>71</v>
      </c>
      <c r="C254" s="211"/>
      <c r="D254" s="211"/>
      <c r="E254" s="211"/>
      <c r="F254" s="211"/>
      <c r="G254" s="2"/>
      <c r="H254" s="2"/>
      <c r="I254" s="157"/>
      <c r="J254" s="80"/>
      <c r="K254" s="80"/>
      <c r="L254" s="80"/>
      <c r="M254" s="80"/>
      <c r="O254" s="83">
        <v>5</v>
      </c>
      <c r="P254" s="83">
        <f t="shared" si="9"/>
        <v>3</v>
      </c>
      <c r="Q254" s="162" t="str">
        <f t="shared" si="10"/>
        <v>Grécia</v>
      </c>
      <c r="R254" s="162">
        <f>IF(L224&lt;&gt;"",1,0)</f>
        <v>1</v>
      </c>
      <c r="S254" s="162">
        <f>IF(L224&gt;J224,1,0)</f>
        <v>1</v>
      </c>
      <c r="T254" s="162">
        <f t="shared" si="12"/>
        <v>0</v>
      </c>
      <c r="U254" s="162">
        <f>IF(L224&lt;J224,1,0)</f>
        <v>0</v>
      </c>
      <c r="V254" s="162">
        <f>L224</f>
        <v>1</v>
      </c>
      <c r="W254" s="162">
        <f>J224</f>
        <v>0</v>
      </c>
      <c r="X254" s="162">
        <f t="shared" si="13"/>
        <v>1</v>
      </c>
      <c r="Y254" s="162">
        <f t="shared" si="14"/>
        <v>3</v>
      </c>
      <c r="Z254" s="162"/>
      <c r="AA254" s="162">
        <f>(10^10)*Y254+(10^8)*S254+(10^6)*(50+X254)+(10^4)*V254+(10^2)*R254+(13-P254)</f>
        <v>30151010110</v>
      </c>
      <c r="AB254" s="162">
        <f t="shared" si="11"/>
        <v>210706191320</v>
      </c>
      <c r="AC254" s="162"/>
      <c r="AD254" s="162">
        <f>AA254+AB254</f>
        <v>240857201430</v>
      </c>
      <c r="AE254" s="83"/>
      <c r="AF254" s="83"/>
      <c r="AG254" s="83"/>
      <c r="AH254" s="83"/>
      <c r="AI254" s="83"/>
      <c r="AJ254" s="83"/>
      <c r="AK254" s="83"/>
      <c r="AL254" s="83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</row>
    <row r="255" spans="1:52" s="79" customFormat="1" x14ac:dyDescent="0.2">
      <c r="B255" s="1"/>
      <c r="C255" s="1"/>
      <c r="D255" s="2"/>
      <c r="E255" s="1"/>
      <c r="F255" s="1"/>
      <c r="G255" s="2"/>
      <c r="H255" s="2"/>
      <c r="I255" s="1"/>
      <c r="J255" s="2"/>
      <c r="K255" s="2"/>
      <c r="L255" s="2"/>
      <c r="M255" s="2"/>
      <c r="O255" s="83">
        <v>6</v>
      </c>
      <c r="P255" s="83">
        <f t="shared" si="9"/>
        <v>10</v>
      </c>
      <c r="Q255" s="129" t="str">
        <f t="shared" si="10"/>
        <v>Eslôvenia</v>
      </c>
      <c r="R255" s="129">
        <f>IF(L221&lt;&gt;"",1,0)</f>
        <v>1</v>
      </c>
      <c r="S255" s="129">
        <f>IF(L221&gt;J221,1,0)</f>
        <v>0</v>
      </c>
      <c r="T255" s="129">
        <f t="shared" si="12"/>
        <v>0</v>
      </c>
      <c r="U255" s="129">
        <f>IF(L221&lt;J221,1,0)</f>
        <v>1</v>
      </c>
      <c r="V255" s="129">
        <f>L221</f>
        <v>0</v>
      </c>
      <c r="W255" s="129">
        <f>J221</f>
        <v>2</v>
      </c>
      <c r="X255" s="129">
        <f t="shared" si="13"/>
        <v>-2</v>
      </c>
      <c r="Y255" s="129">
        <f t="shared" si="14"/>
        <v>0</v>
      </c>
      <c r="Z255" s="129"/>
      <c r="AA255" s="129">
        <f t="shared" si="16"/>
        <v>48000103</v>
      </c>
      <c r="AB255" s="129">
        <f t="shared" si="11"/>
        <v>210700091306</v>
      </c>
      <c r="AC255" s="129"/>
      <c r="AD255" s="129">
        <f t="shared" si="15"/>
        <v>210748091409</v>
      </c>
      <c r="AE255" s="83"/>
      <c r="AF255" s="83"/>
      <c r="AG255" s="83"/>
      <c r="AH255" s="83"/>
      <c r="AI255" s="83"/>
      <c r="AJ255" s="83"/>
      <c r="AK255" s="83"/>
      <c r="AL255" s="83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</row>
    <row r="256" spans="1:52" s="79" customFormat="1" x14ac:dyDescent="0.2">
      <c r="B256" s="1"/>
      <c r="C256" s="1"/>
      <c r="D256" s="2"/>
      <c r="E256" s="1"/>
      <c r="F256" s="1"/>
      <c r="G256" s="2"/>
      <c r="H256" s="2"/>
      <c r="I256" s="1"/>
      <c r="J256" s="2"/>
      <c r="K256" s="83"/>
      <c r="L256" s="2"/>
      <c r="M256" s="2"/>
      <c r="O256" s="83">
        <v>7</v>
      </c>
      <c r="P256" s="83">
        <f t="shared" si="9"/>
        <v>12</v>
      </c>
      <c r="Q256" s="162" t="str">
        <f t="shared" si="10"/>
        <v>Austria</v>
      </c>
      <c r="R256" s="162">
        <f>IF(E224&lt;&gt;"",1,0)</f>
        <v>1</v>
      </c>
      <c r="S256" s="162">
        <f>IF(E224&gt;C224,1,0)</f>
        <v>0</v>
      </c>
      <c r="T256" s="162">
        <f t="shared" si="12"/>
        <v>0</v>
      </c>
      <c r="U256" s="162">
        <f>IF(E224&lt;C224,1,0)</f>
        <v>1</v>
      </c>
      <c r="V256" s="162">
        <f>E224</f>
        <v>0</v>
      </c>
      <c r="W256" s="162">
        <f>C224</f>
        <v>1</v>
      </c>
      <c r="X256" s="162">
        <f t="shared" si="13"/>
        <v>-1</v>
      </c>
      <c r="Y256" s="162">
        <f t="shared" si="14"/>
        <v>0</v>
      </c>
      <c r="Z256" s="162"/>
      <c r="AA256" s="162">
        <f>(10^10)*Y256+(10^8)*S256+(10^6)*(50+X256)+(10^4)*V256+(10^2)*R256+(13-P256)</f>
        <v>49000101</v>
      </c>
      <c r="AB256" s="162">
        <f t="shared" si="11"/>
        <v>160497111302</v>
      </c>
      <c r="AC256" s="162"/>
      <c r="AD256" s="162">
        <f>AA256+AB256</f>
        <v>160546111403</v>
      </c>
      <c r="AE256" s="83"/>
      <c r="AF256" s="83"/>
      <c r="AG256" s="83"/>
      <c r="AH256" s="83"/>
      <c r="AI256" s="83"/>
      <c r="AJ256" s="83"/>
      <c r="AK256" s="83"/>
      <c r="AL256" s="83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</row>
    <row r="257" spans="1:52" s="79" customFormat="1" ht="15.75" customHeight="1" x14ac:dyDescent="0.2">
      <c r="B257" s="130" t="s">
        <v>118</v>
      </c>
      <c r="C257" s="1"/>
      <c r="D257" s="2"/>
      <c r="E257" s="1"/>
      <c r="F257" s="1"/>
      <c r="G257" s="2"/>
      <c r="H257" s="2"/>
      <c r="I257" s="1"/>
      <c r="J257" s="2"/>
      <c r="K257" s="2"/>
      <c r="L257" s="2"/>
      <c r="M257" s="2"/>
      <c r="O257" s="83">
        <v>8</v>
      </c>
      <c r="P257" s="83">
        <f t="shared" si="9"/>
        <v>6</v>
      </c>
      <c r="Q257" s="129" t="str">
        <f t="shared" si="10"/>
        <v>Polônia</v>
      </c>
      <c r="R257" s="129">
        <f>IF(E221&lt;&gt;"",1,0)</f>
        <v>1</v>
      </c>
      <c r="S257" s="129">
        <f>IF(E221&gt;C221,1,0)</f>
        <v>0</v>
      </c>
      <c r="T257" s="129">
        <f t="shared" si="12"/>
        <v>0</v>
      </c>
      <c r="U257" s="129">
        <f>IF(E221&lt;C221,1,0)</f>
        <v>1</v>
      </c>
      <c r="V257" s="129">
        <f>E221</f>
        <v>0</v>
      </c>
      <c r="W257" s="129">
        <f>C221</f>
        <v>2</v>
      </c>
      <c r="X257" s="129">
        <f t="shared" si="13"/>
        <v>-2</v>
      </c>
      <c r="Y257" s="129">
        <f t="shared" si="14"/>
        <v>0</v>
      </c>
      <c r="Z257" s="129"/>
      <c r="AA257" s="129">
        <f>(10^10)*Y257+(10^8)*S257+(10^6)*(50+X257)+(10^4)*V257+(10^2)*R257+(13-P257)</f>
        <v>48000107</v>
      </c>
      <c r="AB257" s="129">
        <f t="shared" si="11"/>
        <v>130293051314</v>
      </c>
      <c r="AC257" s="129"/>
      <c r="AD257" s="129">
        <f>AA257+AB257</f>
        <v>130341051421</v>
      </c>
      <c r="AE257" s="83"/>
      <c r="AF257" s="83"/>
      <c r="AG257" s="83"/>
      <c r="AH257" s="83"/>
      <c r="AI257" s="83"/>
      <c r="AJ257" s="83"/>
      <c r="AK257" s="83"/>
      <c r="AL257" s="83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</row>
    <row r="258" spans="1:52" s="79" customFormat="1" x14ac:dyDescent="0.2">
      <c r="B258" s="86" t="str">
        <f>IF(B257="ok",Q278,"")</f>
        <v>Irlanda</v>
      </c>
      <c r="C258" s="169">
        <v>0</v>
      </c>
      <c r="D258" s="93" t="s">
        <v>20</v>
      </c>
      <c r="E258" s="176">
        <v>1</v>
      </c>
      <c r="F258" s="86" t="str">
        <f>IF(B257="ok",Q279,"")</f>
        <v>Escócia</v>
      </c>
      <c r="G258" s="2"/>
      <c r="H258" s="2"/>
      <c r="I258" s="1"/>
      <c r="J258" s="1"/>
      <c r="K258" s="89"/>
      <c r="L258" s="90"/>
      <c r="M258" s="1"/>
      <c r="O258" s="2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  <c r="AA258" s="83"/>
      <c r="AB258" s="83"/>
      <c r="AC258" s="83"/>
      <c r="AD258" s="83"/>
      <c r="AE258" s="83"/>
      <c r="AF258" s="83"/>
      <c r="AG258" s="83"/>
      <c r="AH258" s="83"/>
      <c r="AI258" s="83"/>
      <c r="AJ258" s="83"/>
      <c r="AK258" s="83"/>
      <c r="AL258" s="83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</row>
    <row r="259" spans="1:52" s="79" customFormat="1" x14ac:dyDescent="0.2">
      <c r="B259" s="130">
        <f>P278</f>
        <v>13</v>
      </c>
      <c r="C259" s="175"/>
      <c r="D259" s="2"/>
      <c r="E259" s="175"/>
      <c r="F259" s="130">
        <f>P279</f>
        <v>14</v>
      </c>
      <c r="G259" s="2"/>
      <c r="H259" s="2"/>
      <c r="I259" s="81"/>
      <c r="J259" s="81"/>
      <c r="K259" s="2"/>
      <c r="L259" s="81"/>
      <c r="O259" s="2"/>
      <c r="P259" s="83"/>
      <c r="Q259" s="83"/>
      <c r="R259" s="83"/>
      <c r="S259" s="83"/>
      <c r="T259" s="83" t="s">
        <v>35</v>
      </c>
      <c r="U259" s="83"/>
      <c r="V259" s="83"/>
      <c r="W259" s="83"/>
      <c r="X259" s="83"/>
      <c r="Y259" s="83"/>
      <c r="Z259" s="83"/>
      <c r="AA259" s="83"/>
      <c r="AB259" s="83"/>
      <c r="AC259" s="83"/>
      <c r="AD259" s="83"/>
      <c r="AE259" s="83"/>
      <c r="AF259" s="83"/>
      <c r="AG259" s="83"/>
      <c r="AH259" s="83"/>
      <c r="AI259" s="83"/>
      <c r="AJ259" s="83"/>
      <c r="AK259" s="83"/>
      <c r="AL259" s="83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</row>
    <row r="260" spans="1:52" s="2" customFormat="1" x14ac:dyDescent="0.2">
      <c r="A260" s="79"/>
      <c r="B260" s="1"/>
      <c r="I260" s="1"/>
      <c r="J260" s="1"/>
      <c r="L260" s="1"/>
      <c r="M260" s="1"/>
      <c r="N260" s="79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  <c r="AA260" s="83"/>
      <c r="AB260" s="83"/>
      <c r="AC260" s="83"/>
      <c r="AD260" s="83"/>
      <c r="AE260" s="83"/>
      <c r="AF260" s="83"/>
      <c r="AG260" s="83"/>
      <c r="AH260" s="83"/>
      <c r="AI260" s="83"/>
      <c r="AJ260" s="83"/>
      <c r="AK260" s="83"/>
      <c r="AL260" s="83"/>
    </row>
    <row r="261" spans="1:52" s="2" customFormat="1" x14ac:dyDescent="0.2">
      <c r="A261" s="79"/>
      <c r="B261" s="1"/>
      <c r="I261" s="1"/>
      <c r="J261" s="1"/>
      <c r="K261" s="89"/>
      <c r="L261" s="90"/>
      <c r="M261" s="1"/>
      <c r="N261" s="79"/>
      <c r="O261" s="83">
        <v>1</v>
      </c>
      <c r="P261" s="83">
        <f>IF(C221+C222&gt;E221+E222,B222,F222)</f>
        <v>13</v>
      </c>
      <c r="Q261" s="83" t="str">
        <f>IF(C221+C222&gt;E221+E222,B221,F221)</f>
        <v>Irlanda</v>
      </c>
      <c r="R261" s="83">
        <f>IF(C221+C222&gt;E221+E222,AD250,AD257)</f>
        <v>371382411412</v>
      </c>
      <c r="S261" s="83"/>
      <c r="T261" s="83">
        <v>1</v>
      </c>
      <c r="U261" s="83">
        <f>LARGE($R261:$R264,T261)</f>
        <v>371382411412</v>
      </c>
      <c r="V261" s="83"/>
      <c r="W261" s="83">
        <f>MATCH(U261,R261:R264,0)</f>
        <v>1</v>
      </c>
      <c r="X261" s="83"/>
      <c r="Y261" s="83"/>
      <c r="Z261" s="83"/>
      <c r="AA261" s="83"/>
      <c r="AB261" s="83"/>
      <c r="AC261" s="83"/>
      <c r="AD261" s="83"/>
      <c r="AE261" s="83"/>
      <c r="AF261" s="83"/>
      <c r="AG261" s="83"/>
      <c r="AH261" s="83"/>
      <c r="AI261" s="83"/>
      <c r="AJ261" s="83"/>
      <c r="AK261" s="83"/>
      <c r="AL261" s="83"/>
    </row>
    <row r="262" spans="1:52" s="2" customFormat="1" ht="16.5" customHeight="1" x14ac:dyDescent="0.2">
      <c r="A262" s="79"/>
      <c r="I262" s="1"/>
      <c r="J262" s="81"/>
      <c r="L262" s="81"/>
      <c r="M262" s="1"/>
      <c r="N262" s="79"/>
      <c r="O262" s="83">
        <v>2</v>
      </c>
      <c r="P262" s="83">
        <f>IF(C224+C225&gt;E224+E225,B225,F225)</f>
        <v>14</v>
      </c>
      <c r="Q262" s="83" t="str">
        <f>IF(C224+C225&gt;E224+E225,B224,F224)</f>
        <v>Escócia</v>
      </c>
      <c r="R262" s="83">
        <f>IF(C224+C225&gt;E224+E225,AD251,AD256)</f>
        <v>321160161409</v>
      </c>
      <c r="S262" s="83"/>
      <c r="T262" s="83">
        <v>2</v>
      </c>
      <c r="U262" s="83">
        <f>LARGE($R261:$R264,T262)</f>
        <v>321160161409</v>
      </c>
      <c r="V262" s="83"/>
      <c r="W262" s="83">
        <f>MATCH(U262,R261:R264,0)</f>
        <v>2</v>
      </c>
      <c r="X262" s="83"/>
      <c r="Y262" s="83"/>
      <c r="Z262" s="83"/>
      <c r="AA262" s="83"/>
      <c r="AB262" s="83"/>
      <c r="AC262" s="83"/>
      <c r="AD262" s="83"/>
      <c r="AE262" s="83"/>
      <c r="AF262" s="83"/>
      <c r="AG262" s="83"/>
      <c r="AH262" s="83"/>
      <c r="AI262" s="83"/>
      <c r="AJ262" s="83"/>
      <c r="AK262" s="83"/>
      <c r="AL262" s="83"/>
    </row>
    <row r="263" spans="1:52" s="2" customFormat="1" x14ac:dyDescent="0.2">
      <c r="A263" s="79"/>
      <c r="I263" s="1"/>
      <c r="J263" s="1"/>
      <c r="L263" s="1"/>
      <c r="M263" s="1"/>
      <c r="N263" s="79"/>
      <c r="O263" s="83">
        <v>3</v>
      </c>
      <c r="P263" s="83">
        <f>IF(J221+J222&gt;L221+L222,I222,M222)</f>
        <v>23</v>
      </c>
      <c r="Q263" s="83" t="str">
        <f>IF(J221+J222&gt;L221+L222,I221,M221)</f>
        <v>Inglaterra</v>
      </c>
      <c r="R263" s="83">
        <f>IF(J221+J222&gt;L221+L222,AD252,AD255)</f>
        <v>301058171382</v>
      </c>
      <c r="S263" s="83"/>
      <c r="T263" s="83">
        <v>3</v>
      </c>
      <c r="U263" s="83">
        <f>LARGE($R261:$R264,T263)</f>
        <v>301058171382</v>
      </c>
      <c r="V263" s="83"/>
      <c r="W263" s="83">
        <f>MATCH(U263,R261:R264,0)</f>
        <v>3</v>
      </c>
      <c r="X263" s="83"/>
      <c r="Y263" s="83"/>
      <c r="Z263" s="83"/>
      <c r="AA263" s="83"/>
      <c r="AB263" s="83"/>
      <c r="AC263" s="83"/>
      <c r="AD263" s="83"/>
      <c r="AE263" s="83"/>
      <c r="AF263" s="83"/>
      <c r="AG263" s="83"/>
      <c r="AH263" s="83"/>
      <c r="AI263" s="83"/>
      <c r="AJ263" s="83"/>
      <c r="AK263" s="83"/>
      <c r="AL263" s="83"/>
    </row>
    <row r="264" spans="1:52" s="2" customFormat="1" ht="15.75" x14ac:dyDescent="0.25">
      <c r="A264" s="79"/>
      <c r="B264" s="157"/>
      <c r="C264" s="80"/>
      <c r="D264" s="80" t="s">
        <v>54</v>
      </c>
      <c r="E264" s="80"/>
      <c r="F264" s="80"/>
      <c r="I264" s="1"/>
      <c r="J264" s="1"/>
      <c r="L264" s="1"/>
      <c r="M264" s="1"/>
      <c r="N264" s="79"/>
      <c r="O264" s="83">
        <v>4</v>
      </c>
      <c r="P264" s="83">
        <f>IF(J224+J225&gt;L224+L225,I225,M225)</f>
        <v>10</v>
      </c>
      <c r="Q264" s="83" t="str">
        <f>IF(J224+J225&gt;L224+L225,I224,M224)</f>
        <v>Grécia</v>
      </c>
      <c r="R264" s="83">
        <f>IF(J224+J225&gt;L224+L225,AD253,AD254)</f>
        <v>240857201430</v>
      </c>
      <c r="S264" s="83"/>
      <c r="T264" s="83">
        <v>4</v>
      </c>
      <c r="U264" s="83">
        <f>LARGE($R261:$R264,T264)</f>
        <v>240857201430</v>
      </c>
      <c r="V264" s="83"/>
      <c r="W264" s="83">
        <f>MATCH(U264,R261:R264,0)</f>
        <v>4</v>
      </c>
      <c r="X264" s="83"/>
      <c r="Y264" s="83"/>
      <c r="Z264" s="83"/>
      <c r="AA264" s="83"/>
      <c r="AB264" s="83"/>
      <c r="AC264" s="83"/>
      <c r="AD264" s="83"/>
      <c r="AE264" s="83"/>
      <c r="AF264" s="83"/>
      <c r="AG264" s="83"/>
      <c r="AH264" s="83"/>
      <c r="AI264" s="83"/>
      <c r="AJ264" s="83"/>
      <c r="AK264" s="83"/>
      <c r="AL264" s="83"/>
    </row>
    <row r="265" spans="1:52" s="2" customFormat="1" x14ac:dyDescent="0.2">
      <c r="A265" s="79"/>
      <c r="B265" s="1"/>
      <c r="I265" s="1"/>
      <c r="J265" s="1"/>
      <c r="L265" s="1"/>
      <c r="M265" s="1"/>
      <c r="N265" s="79"/>
      <c r="O265" s="88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  <c r="AA265" s="83"/>
      <c r="AB265" s="83"/>
      <c r="AC265" s="83"/>
      <c r="AD265" s="83"/>
      <c r="AE265" s="83"/>
      <c r="AF265" s="83"/>
      <c r="AG265" s="83"/>
      <c r="AH265" s="83"/>
      <c r="AI265" s="83"/>
      <c r="AJ265" s="83"/>
      <c r="AK265" s="83"/>
      <c r="AL265" s="83"/>
    </row>
    <row r="266" spans="1:52" s="2" customFormat="1" x14ac:dyDescent="0.2">
      <c r="A266" s="79"/>
      <c r="B266" s="1"/>
      <c r="I266" s="1"/>
      <c r="J266" s="1"/>
      <c r="L266" s="1"/>
      <c r="N266" s="79"/>
      <c r="O266" s="88" t="s">
        <v>64</v>
      </c>
      <c r="P266" s="158" t="s">
        <v>36</v>
      </c>
      <c r="Q266" s="158" t="s">
        <v>1</v>
      </c>
      <c r="R266" s="158" t="s">
        <v>2</v>
      </c>
      <c r="S266" s="158" t="s">
        <v>3</v>
      </c>
      <c r="T266" s="158" t="s">
        <v>4</v>
      </c>
      <c r="U266" s="158" t="s">
        <v>5</v>
      </c>
      <c r="V266" s="158" t="s">
        <v>6</v>
      </c>
      <c r="W266" s="158" t="s">
        <v>7</v>
      </c>
      <c r="X266" s="158" t="s">
        <v>8</v>
      </c>
      <c r="Y266" s="158" t="s">
        <v>9</v>
      </c>
      <c r="Z266" s="83"/>
      <c r="AA266" s="83" t="s">
        <v>72</v>
      </c>
      <c r="AB266" s="83" t="s">
        <v>73</v>
      </c>
      <c r="AC266" s="83"/>
      <c r="AD266" s="83" t="s">
        <v>70</v>
      </c>
      <c r="AE266" s="83"/>
      <c r="AF266" s="83"/>
      <c r="AG266" s="83"/>
      <c r="AH266" s="83"/>
      <c r="AI266" s="83"/>
      <c r="AJ266" s="83"/>
      <c r="AK266" s="83"/>
      <c r="AL266" s="83"/>
    </row>
    <row r="267" spans="1:52" s="2" customFormat="1" ht="15" customHeight="1" x14ac:dyDescent="0.2">
      <c r="A267" s="79"/>
      <c r="B267" s="1"/>
      <c r="I267" s="1"/>
      <c r="J267" s="1"/>
      <c r="L267" s="1"/>
      <c r="N267" s="79"/>
      <c r="O267" s="88">
        <v>1</v>
      </c>
      <c r="P267" s="83">
        <f>VLOOKUP(W261,$O$261:$R$264,2)</f>
        <v>13</v>
      </c>
      <c r="Q267" s="83" t="str">
        <f>VLOOKUP(W261,$O$261:$R$264,3)</f>
        <v>Irlanda</v>
      </c>
      <c r="R267" s="83">
        <f>IF(C239&lt;&gt;"",1,0)</f>
        <v>1</v>
      </c>
      <c r="S267" s="83">
        <f>IF(C239&gt;E239,1,0)</f>
        <v>1</v>
      </c>
      <c r="T267" s="83">
        <f>R267-S267-U267</f>
        <v>0</v>
      </c>
      <c r="U267" s="83">
        <f>IF(C239&lt;E239,1,0)</f>
        <v>0</v>
      </c>
      <c r="V267" s="83">
        <f>C239</f>
        <v>3</v>
      </c>
      <c r="W267" s="83">
        <f>E239</f>
        <v>1</v>
      </c>
      <c r="X267" s="83">
        <f>V267-W267</f>
        <v>2</v>
      </c>
      <c r="Y267" s="83">
        <f>S267*3+T267</f>
        <v>3</v>
      </c>
      <c r="Z267" s="83"/>
      <c r="AA267" s="83">
        <f>(10^10)*Y267+(10^8)*S267+(10^6)*(50+X267)+(10^4)*V267+(10^2)*R267+(13-P267)</f>
        <v>30152030100</v>
      </c>
      <c r="AB267" s="83">
        <f>VLOOKUP(W261,$O$261:$R$264,4)</f>
        <v>371382411412</v>
      </c>
      <c r="AC267" s="83"/>
      <c r="AD267" s="83">
        <f>AA267+AB267</f>
        <v>401534441512</v>
      </c>
      <c r="AE267" s="83"/>
      <c r="AF267" s="83"/>
      <c r="AG267" s="83"/>
      <c r="AH267" s="83"/>
      <c r="AI267" s="83"/>
      <c r="AJ267" s="83"/>
      <c r="AK267" s="83"/>
      <c r="AL267" s="83"/>
    </row>
    <row r="268" spans="1:52" s="2" customFormat="1" x14ac:dyDescent="0.2">
      <c r="A268" s="79"/>
      <c r="B268" s="86" t="str">
        <f>IF(B257="ok",Q287,"")</f>
        <v>Inglaterra</v>
      </c>
      <c r="C268" s="169">
        <v>0</v>
      </c>
      <c r="D268" s="93"/>
      <c r="E268" s="176">
        <v>2</v>
      </c>
      <c r="F268" s="86" t="str">
        <f>IF(B257="ok",Q288,"")</f>
        <v>Grécia</v>
      </c>
      <c r="I268" s="1"/>
      <c r="J268" s="1"/>
      <c r="L268" s="1"/>
      <c r="N268" s="79"/>
      <c r="O268" s="88">
        <v>2</v>
      </c>
      <c r="P268" s="83">
        <f>VLOOKUP(W262,$O$261:$R$264,2)</f>
        <v>14</v>
      </c>
      <c r="Q268" s="83" t="str">
        <f>VLOOKUP(W262,$O$261:$R$264,3)</f>
        <v>Escócia</v>
      </c>
      <c r="R268" s="83">
        <f>IF(J239&lt;&gt;"",1,0)</f>
        <v>1</v>
      </c>
      <c r="S268" s="83">
        <f>IF(J239&gt;L239,1,0)</f>
        <v>1</v>
      </c>
      <c r="T268" s="83">
        <f t="shared" ref="T268:T270" si="17">R268-S268-U268</f>
        <v>0</v>
      </c>
      <c r="U268" s="83">
        <f>IF(J239&lt;L239,1,0)</f>
        <v>0</v>
      </c>
      <c r="V268" s="83">
        <f>J239</f>
        <v>2</v>
      </c>
      <c r="W268" s="83">
        <f>L239</f>
        <v>0</v>
      </c>
      <c r="X268" s="83">
        <f t="shared" ref="X268:X270" si="18">V268-W268</f>
        <v>2</v>
      </c>
      <c r="Y268" s="83">
        <f t="shared" ref="Y268:Y270" si="19">S268*3+T268</f>
        <v>3</v>
      </c>
      <c r="Z268" s="83"/>
      <c r="AA268" s="83">
        <f>(10^10)*Y268+(10^8)*S268+(10^6)*(50+X268)+(10^4)*V268+(10^2)*R268+(13-P268)</f>
        <v>30152020099</v>
      </c>
      <c r="AB268" s="83">
        <f>VLOOKUP(W262,$O$261:$R$264,4)</f>
        <v>321160161409</v>
      </c>
      <c r="AC268" s="83"/>
      <c r="AD268" s="83">
        <f t="shared" ref="AD268:AD269" si="20">AA268+AB268</f>
        <v>351312181508</v>
      </c>
      <c r="AE268" s="83"/>
      <c r="AF268" s="83"/>
      <c r="AG268" s="83"/>
      <c r="AH268" s="83"/>
      <c r="AI268" s="83"/>
      <c r="AJ268" s="83"/>
      <c r="AK268" s="83"/>
      <c r="AL268" s="83"/>
    </row>
    <row r="269" spans="1:52" s="2" customFormat="1" ht="13.5" customHeight="1" x14ac:dyDescent="0.2">
      <c r="A269" s="79"/>
      <c r="B269" s="111">
        <f>P287</f>
        <v>23</v>
      </c>
      <c r="C269" s="175"/>
      <c r="E269" s="175"/>
      <c r="F269" s="111">
        <f>P288</f>
        <v>10</v>
      </c>
      <c r="I269" s="1"/>
      <c r="J269" s="1"/>
      <c r="L269" s="1"/>
      <c r="N269" s="79"/>
      <c r="O269" s="88">
        <v>3</v>
      </c>
      <c r="P269" s="83">
        <f>VLOOKUP(W263,$O$261:$R$264,2)</f>
        <v>23</v>
      </c>
      <c r="Q269" s="83" t="str">
        <f>VLOOKUP(W263,$O$261:$R$264,3)</f>
        <v>Inglaterra</v>
      </c>
      <c r="R269" s="83">
        <f>IF(L239&lt;&gt;"",1,0)</f>
        <v>1</v>
      </c>
      <c r="S269" s="83">
        <f>IF(L239&gt;J239,1,0)</f>
        <v>0</v>
      </c>
      <c r="T269" s="83">
        <f t="shared" si="17"/>
        <v>0</v>
      </c>
      <c r="U269" s="83">
        <f>IF(L239&lt;J239,1,0)</f>
        <v>1</v>
      </c>
      <c r="V269" s="83">
        <f>L239</f>
        <v>0</v>
      </c>
      <c r="W269" s="83">
        <f>J239</f>
        <v>2</v>
      </c>
      <c r="X269" s="83">
        <f t="shared" si="18"/>
        <v>-2</v>
      </c>
      <c r="Y269" s="83">
        <f t="shared" si="19"/>
        <v>0</v>
      </c>
      <c r="Z269" s="83"/>
      <c r="AA269" s="83">
        <f>(10^10)*Y269+(10^8)*S269+(10^6)*(50+X269)+(10^4)*V269+(10^2)*R269+(13-P269)</f>
        <v>48000090</v>
      </c>
      <c r="AB269" s="83">
        <f>VLOOKUP(W263,$O$261:$R$264,4)</f>
        <v>301058171382</v>
      </c>
      <c r="AC269" s="83"/>
      <c r="AD269" s="83">
        <f t="shared" si="20"/>
        <v>301106171472</v>
      </c>
      <c r="AE269" s="83"/>
      <c r="AF269" s="83"/>
      <c r="AG269" s="83"/>
      <c r="AH269" s="83"/>
      <c r="AI269" s="83"/>
      <c r="AJ269" s="83"/>
      <c r="AK269" s="83"/>
      <c r="AL269" s="83"/>
    </row>
    <row r="270" spans="1:52" s="2" customFormat="1" ht="13.5" customHeight="1" x14ac:dyDescent="0.2">
      <c r="A270" s="79"/>
      <c r="B270" s="94"/>
      <c r="C270" s="84"/>
      <c r="D270" s="95"/>
      <c r="E270" s="84"/>
      <c r="F270" s="84"/>
      <c r="I270" s="1"/>
      <c r="J270" s="1"/>
      <c r="L270" s="1"/>
      <c r="N270" s="79"/>
      <c r="O270" s="88">
        <v>4</v>
      </c>
      <c r="P270" s="83">
        <f>VLOOKUP(W264,$O$261:$R$264,2)</f>
        <v>10</v>
      </c>
      <c r="Q270" s="83" t="str">
        <f>VLOOKUP(W264,$O$261:$R$264,3)</f>
        <v>Grécia</v>
      </c>
      <c r="R270" s="83">
        <f>IF(E239&lt;&gt;"",1,0)</f>
        <v>1</v>
      </c>
      <c r="S270" s="83">
        <f>IF(E239&gt;C239,1,0)</f>
        <v>0</v>
      </c>
      <c r="T270" s="83">
        <f t="shared" si="17"/>
        <v>0</v>
      </c>
      <c r="U270" s="83">
        <f>IF(E239&lt;C239,1,0)</f>
        <v>1</v>
      </c>
      <c r="V270" s="83">
        <f>E239</f>
        <v>1</v>
      </c>
      <c r="W270" s="83">
        <f>C239</f>
        <v>3</v>
      </c>
      <c r="X270" s="83">
        <f t="shared" si="18"/>
        <v>-2</v>
      </c>
      <c r="Y270" s="83">
        <f t="shared" si="19"/>
        <v>0</v>
      </c>
      <c r="Z270" s="83"/>
      <c r="AA270" s="83">
        <f>(10^10)*Y270+(10^8)*S270+(10^6)*(50+X270)+(10^4)*V270+(10^2)*R270+(13-P270)</f>
        <v>48010103</v>
      </c>
      <c r="AB270" s="83">
        <f>VLOOKUP(W264,$O$261:$R$264,4)</f>
        <v>240857201430</v>
      </c>
      <c r="AC270" s="83"/>
      <c r="AD270" s="83">
        <f>AA270+AB270</f>
        <v>240905211533</v>
      </c>
      <c r="AE270" s="83"/>
      <c r="AF270" s="83"/>
      <c r="AG270" s="83"/>
      <c r="AH270" s="83"/>
      <c r="AI270" s="83"/>
      <c r="AJ270" s="83"/>
      <c r="AK270" s="83"/>
      <c r="AL270" s="83"/>
    </row>
    <row r="271" spans="1:52" s="2" customFormat="1" ht="17.25" customHeight="1" x14ac:dyDescent="0.2">
      <c r="A271" s="79"/>
      <c r="B271" s="94"/>
      <c r="C271" s="84"/>
      <c r="D271" s="95"/>
      <c r="E271" s="84"/>
      <c r="F271" s="84"/>
      <c r="I271" s="1"/>
      <c r="J271" s="1"/>
      <c r="L271" s="1"/>
      <c r="N271" s="79"/>
      <c r="O271" s="96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  <c r="AA271" s="83"/>
      <c r="AB271" s="83"/>
      <c r="AC271" s="83"/>
      <c r="AD271" s="83"/>
      <c r="AE271" s="83"/>
      <c r="AF271" s="83"/>
      <c r="AG271" s="83"/>
      <c r="AH271" s="83"/>
      <c r="AI271" s="83"/>
      <c r="AJ271" s="83"/>
      <c r="AK271" s="83"/>
      <c r="AL271" s="83"/>
    </row>
    <row r="272" spans="1:52" s="2" customFormat="1" x14ac:dyDescent="0.2">
      <c r="A272" s="79"/>
      <c r="B272" s="1"/>
      <c r="I272" s="1"/>
      <c r="J272" s="1"/>
      <c r="L272" s="1"/>
      <c r="N272" s="79"/>
      <c r="O272" s="96"/>
      <c r="P272" s="83"/>
      <c r="Q272" s="83"/>
      <c r="R272" s="83"/>
      <c r="S272" s="83"/>
      <c r="T272" s="83"/>
      <c r="U272" s="83" t="s">
        <v>37</v>
      </c>
      <c r="V272" s="83"/>
      <c r="W272" s="83"/>
      <c r="X272" s="83"/>
      <c r="Y272" s="83"/>
      <c r="Z272" s="83"/>
      <c r="AA272" s="83"/>
      <c r="AB272" s="83"/>
      <c r="AC272" s="83"/>
      <c r="AD272" s="83"/>
      <c r="AE272" s="83"/>
      <c r="AF272" s="83"/>
      <c r="AG272" s="83"/>
      <c r="AH272" s="83"/>
      <c r="AI272" s="83"/>
      <c r="AJ272" s="83"/>
      <c r="AK272" s="83"/>
      <c r="AL272" s="83"/>
    </row>
    <row r="273" spans="1:38" s="2" customFormat="1" x14ac:dyDescent="0.2">
      <c r="A273" s="79"/>
      <c r="B273" s="1"/>
      <c r="I273" s="1"/>
      <c r="J273" s="1"/>
      <c r="L273" s="1"/>
      <c r="N273" s="79"/>
      <c r="O273" s="96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  <c r="AA273" s="83"/>
      <c r="AB273" s="83"/>
      <c r="AC273" s="83"/>
      <c r="AD273" s="83"/>
      <c r="AE273" s="83"/>
      <c r="AF273" s="83"/>
      <c r="AG273" s="83"/>
      <c r="AH273" s="83"/>
      <c r="AI273" s="83"/>
      <c r="AJ273" s="83"/>
      <c r="AK273" s="83"/>
      <c r="AL273" s="83"/>
    </row>
    <row r="274" spans="1:38" s="2" customFormat="1" x14ac:dyDescent="0.2">
      <c r="A274" s="79"/>
      <c r="B274" s="81"/>
      <c r="C274" s="79"/>
      <c r="D274" s="79"/>
      <c r="E274" s="79"/>
      <c r="F274" s="79"/>
      <c r="I274" s="1"/>
      <c r="J274" s="1"/>
      <c r="L274" s="1"/>
      <c r="N274" s="79"/>
      <c r="O274" s="96">
        <v>1</v>
      </c>
      <c r="P274" s="83">
        <f>IF(C239+C240&gt;E239+E240,B240,F240)</f>
        <v>13</v>
      </c>
      <c r="Q274" s="83" t="str">
        <f>IF(C239+C240&gt;E239+E240,B239,F239)</f>
        <v>Irlanda</v>
      </c>
      <c r="R274" s="83">
        <f>IF(C239+C240&gt;E239+E240,AD267,AD270)</f>
        <v>401534441512</v>
      </c>
      <c r="S274" s="83"/>
      <c r="T274" s="83">
        <v>1</v>
      </c>
      <c r="U274" s="83">
        <f>LARGE($R274:$R275,T274)</f>
        <v>401534441512</v>
      </c>
      <c r="V274" s="83"/>
      <c r="W274" s="83">
        <f>MATCH(U274,R274:R275,0)</f>
        <v>1</v>
      </c>
      <c r="X274" s="83"/>
      <c r="Y274" s="83"/>
      <c r="Z274" s="83"/>
      <c r="AA274" s="83"/>
      <c r="AB274" s="83"/>
      <c r="AC274" s="83"/>
      <c r="AD274" s="83"/>
      <c r="AE274" s="83"/>
      <c r="AF274" s="83"/>
      <c r="AG274" s="83"/>
      <c r="AH274" s="83"/>
      <c r="AI274" s="83"/>
      <c r="AJ274" s="83"/>
      <c r="AK274" s="83"/>
      <c r="AL274" s="83"/>
    </row>
    <row r="275" spans="1:38" s="2" customFormat="1" x14ac:dyDescent="0.2">
      <c r="A275" s="79"/>
      <c r="B275" s="81"/>
      <c r="C275" s="79"/>
      <c r="D275" s="79"/>
      <c r="E275" s="79"/>
      <c r="F275" s="79"/>
      <c r="I275" s="1"/>
      <c r="J275" s="1"/>
      <c r="L275" s="1"/>
      <c r="N275" s="79"/>
      <c r="O275" s="96">
        <v>2</v>
      </c>
      <c r="P275" s="83">
        <f>IF(J239+J240&gt;L239+L240,I240,M240)</f>
        <v>14</v>
      </c>
      <c r="Q275" s="83" t="str">
        <f>IF(J239+J240&gt;L239+L240,I239,M239)</f>
        <v>Escócia</v>
      </c>
      <c r="R275" s="83">
        <f>IF(J239+J240&gt;L239+L240,AD268,AD269)</f>
        <v>351312181508</v>
      </c>
      <c r="S275" s="83"/>
      <c r="T275" s="83">
        <v>2</v>
      </c>
      <c r="U275" s="83">
        <f>LARGE($R274:$R275,T275)</f>
        <v>351312181508</v>
      </c>
      <c r="V275" s="83"/>
      <c r="W275" s="83">
        <f>MATCH(U275,R274:R275,0)</f>
        <v>2</v>
      </c>
      <c r="X275" s="83"/>
      <c r="Y275" s="83"/>
      <c r="Z275" s="83"/>
      <c r="AA275" s="83"/>
      <c r="AB275" s="83"/>
      <c r="AC275" s="83"/>
      <c r="AD275" s="83"/>
      <c r="AE275" s="83"/>
      <c r="AF275" s="83"/>
      <c r="AG275" s="83"/>
      <c r="AH275" s="83"/>
      <c r="AI275" s="83"/>
      <c r="AJ275" s="83"/>
      <c r="AK275" s="83"/>
      <c r="AL275" s="83"/>
    </row>
    <row r="276" spans="1:38" s="2" customFormat="1" x14ac:dyDescent="0.2">
      <c r="A276" s="79"/>
      <c r="B276" s="81"/>
      <c r="C276" s="79"/>
      <c r="D276" s="79"/>
      <c r="E276" s="79"/>
      <c r="F276" s="79"/>
      <c r="I276" s="1"/>
      <c r="J276" s="1"/>
      <c r="L276" s="1"/>
      <c r="N276" s="79"/>
      <c r="O276" s="96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  <c r="AA276" s="83"/>
      <c r="AB276" s="83"/>
      <c r="AC276" s="83"/>
      <c r="AD276" s="83"/>
      <c r="AE276" s="83"/>
      <c r="AF276" s="83"/>
      <c r="AG276" s="83"/>
      <c r="AH276" s="83"/>
      <c r="AI276" s="83"/>
      <c r="AJ276" s="83"/>
      <c r="AK276" s="83"/>
      <c r="AL276" s="83"/>
    </row>
    <row r="277" spans="1:38" s="2" customFormat="1" x14ac:dyDescent="0.2">
      <c r="A277" s="79"/>
      <c r="B277" s="81"/>
      <c r="C277" s="79"/>
      <c r="D277" s="79"/>
      <c r="E277" s="79"/>
      <c r="F277" s="79"/>
      <c r="I277" s="1"/>
      <c r="J277" s="1"/>
      <c r="L277" s="1"/>
      <c r="N277" s="79"/>
      <c r="O277" s="88" t="s">
        <v>64</v>
      </c>
      <c r="P277" s="158" t="s">
        <v>36</v>
      </c>
      <c r="Q277" s="158" t="s">
        <v>1</v>
      </c>
      <c r="R277" s="158" t="s">
        <v>2</v>
      </c>
      <c r="S277" s="158" t="s">
        <v>3</v>
      </c>
      <c r="T277" s="158" t="s">
        <v>4</v>
      </c>
      <c r="U277" s="158" t="s">
        <v>5</v>
      </c>
      <c r="V277" s="158" t="s">
        <v>6</v>
      </c>
      <c r="W277" s="158" t="s">
        <v>7</v>
      </c>
      <c r="X277" s="158" t="s">
        <v>8</v>
      </c>
      <c r="Y277" s="158" t="s">
        <v>9</v>
      </c>
      <c r="Z277" s="83"/>
      <c r="AA277" s="83"/>
      <c r="AB277" s="83"/>
      <c r="AC277" s="83"/>
      <c r="AD277" s="83"/>
      <c r="AE277" s="83"/>
      <c r="AF277" s="83"/>
      <c r="AG277" s="83"/>
      <c r="AH277" s="83"/>
      <c r="AI277" s="83"/>
      <c r="AJ277" s="83"/>
      <c r="AK277" s="83"/>
      <c r="AL277" s="83"/>
    </row>
    <row r="278" spans="1:38" s="2" customFormat="1" x14ac:dyDescent="0.2">
      <c r="A278" s="79"/>
      <c r="B278" s="81"/>
      <c r="C278" s="79"/>
      <c r="D278" s="79"/>
      <c r="E278" s="79"/>
      <c r="F278" s="79"/>
      <c r="I278" s="1"/>
      <c r="J278" s="1"/>
      <c r="L278" s="1"/>
      <c r="N278" s="79"/>
      <c r="O278" s="96">
        <v>1</v>
      </c>
      <c r="P278" s="83">
        <f>VLOOKUP(W274,$O$274:$R$275,2)</f>
        <v>13</v>
      </c>
      <c r="Q278" s="83" t="str">
        <f>VLOOKUP(W274,$O$274:$R$275,3)</f>
        <v>Irlanda</v>
      </c>
      <c r="R278" s="83">
        <f>IF(C258&lt;&gt;"",1,0)</f>
        <v>1</v>
      </c>
      <c r="S278" s="83">
        <f>IF(C258&gt;E258,1,0)</f>
        <v>0</v>
      </c>
      <c r="T278" s="83">
        <f>R278-S278-U278</f>
        <v>0</v>
      </c>
      <c r="U278" s="83">
        <f>IF(C258&lt;E258,1,0)</f>
        <v>1</v>
      </c>
      <c r="V278" s="83">
        <f>C258</f>
        <v>0</v>
      </c>
      <c r="W278" s="83">
        <f>E258</f>
        <v>1</v>
      </c>
      <c r="X278" s="83">
        <f>V278-W278</f>
        <v>-1</v>
      </c>
      <c r="Y278" s="83">
        <f>S278*3+T278</f>
        <v>0</v>
      </c>
      <c r="Z278" s="83"/>
      <c r="AA278" s="83"/>
      <c r="AB278" s="83"/>
      <c r="AC278" s="83"/>
      <c r="AD278" s="83"/>
      <c r="AE278" s="83"/>
      <c r="AF278" s="83"/>
      <c r="AG278" s="83"/>
      <c r="AH278" s="83"/>
      <c r="AI278" s="83"/>
      <c r="AJ278" s="83"/>
      <c r="AK278" s="83"/>
      <c r="AL278" s="83"/>
    </row>
    <row r="279" spans="1:38" s="2" customFormat="1" x14ac:dyDescent="0.2">
      <c r="A279" s="79"/>
      <c r="B279" s="81"/>
      <c r="C279" s="79"/>
      <c r="D279" s="79"/>
      <c r="E279" s="79"/>
      <c r="F279" s="79"/>
      <c r="I279" s="1"/>
      <c r="J279" s="1"/>
      <c r="L279" s="1"/>
      <c r="N279" s="79"/>
      <c r="O279" s="96">
        <v>2</v>
      </c>
      <c r="P279" s="83">
        <f>VLOOKUP(W275,$O$274:$R$275,2)</f>
        <v>14</v>
      </c>
      <c r="Q279" s="83" t="str">
        <f>VLOOKUP(W275,$O$274:$R$275,3)</f>
        <v>Escócia</v>
      </c>
      <c r="R279" s="83">
        <f>IF(E258&lt;&gt;"",1,0)</f>
        <v>1</v>
      </c>
      <c r="S279" s="83">
        <f>IF(E258&gt;C258,1,0)</f>
        <v>1</v>
      </c>
      <c r="T279" s="83">
        <f>R279-S279-U279</f>
        <v>0</v>
      </c>
      <c r="U279" s="83">
        <f>IF(E258&lt;C258,1,0)</f>
        <v>0</v>
      </c>
      <c r="V279" s="83">
        <f>E258</f>
        <v>1</v>
      </c>
      <c r="W279" s="83">
        <f>C258</f>
        <v>0</v>
      </c>
      <c r="X279" s="83">
        <f>V279-W279</f>
        <v>1</v>
      </c>
      <c r="Y279" s="83">
        <f>S279*3+T279</f>
        <v>3</v>
      </c>
      <c r="Z279" s="83"/>
      <c r="AA279" s="83"/>
      <c r="AB279" s="83"/>
      <c r="AC279" s="83"/>
      <c r="AD279" s="83"/>
      <c r="AE279" s="83"/>
      <c r="AF279" s="83"/>
      <c r="AG279" s="83"/>
      <c r="AH279" s="83"/>
      <c r="AI279" s="83"/>
      <c r="AJ279" s="83"/>
      <c r="AK279" s="83"/>
      <c r="AL279" s="83"/>
    </row>
    <row r="280" spans="1:38" s="2" customFormat="1" x14ac:dyDescent="0.2">
      <c r="A280" s="79"/>
      <c r="B280" s="81"/>
      <c r="C280" s="79"/>
      <c r="D280" s="79"/>
      <c r="E280" s="79"/>
      <c r="F280" s="79"/>
      <c r="I280" s="1"/>
      <c r="J280" s="1"/>
      <c r="L280" s="1"/>
      <c r="N280" s="79"/>
      <c r="O280" s="96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  <c r="AA280" s="83"/>
      <c r="AB280" s="83"/>
      <c r="AC280" s="83"/>
      <c r="AD280" s="83"/>
      <c r="AE280" s="83"/>
      <c r="AF280" s="83"/>
      <c r="AG280" s="83"/>
      <c r="AH280" s="83"/>
      <c r="AI280" s="83"/>
      <c r="AJ280" s="83"/>
      <c r="AK280" s="83"/>
      <c r="AL280" s="83"/>
    </row>
    <row r="281" spans="1:38" s="2" customFormat="1" x14ac:dyDescent="0.2">
      <c r="A281" s="79"/>
      <c r="B281" s="81"/>
      <c r="C281" s="79"/>
      <c r="D281" s="79"/>
      <c r="E281" s="79"/>
      <c r="F281" s="79"/>
      <c r="I281" s="1"/>
      <c r="J281" s="1"/>
      <c r="L281" s="1"/>
      <c r="N281" s="79"/>
      <c r="O281" s="96"/>
      <c r="P281" s="83"/>
      <c r="Q281" s="83"/>
      <c r="R281" s="83"/>
      <c r="S281" s="83"/>
      <c r="T281" s="83"/>
      <c r="U281" s="83" t="s">
        <v>74</v>
      </c>
      <c r="V281" s="83"/>
      <c r="W281" s="83"/>
      <c r="X281" s="83"/>
      <c r="Y281" s="83"/>
      <c r="Z281" s="83"/>
      <c r="AA281" s="83"/>
      <c r="AB281" s="83"/>
      <c r="AC281" s="83"/>
      <c r="AD281" s="83"/>
      <c r="AE281" s="83"/>
      <c r="AF281" s="83"/>
      <c r="AG281" s="83"/>
      <c r="AH281" s="83"/>
      <c r="AI281" s="83"/>
      <c r="AJ281" s="83"/>
      <c r="AK281" s="83"/>
      <c r="AL281" s="83"/>
    </row>
    <row r="282" spans="1:38" s="2" customFormat="1" x14ac:dyDescent="0.2">
      <c r="A282" s="79"/>
      <c r="B282" s="81"/>
      <c r="C282" s="79"/>
      <c r="D282" s="79"/>
      <c r="E282" s="79"/>
      <c r="F282" s="79"/>
      <c r="G282" s="79"/>
      <c r="H282" s="79"/>
      <c r="I282" s="81"/>
      <c r="J282" s="81"/>
      <c r="K282" s="97"/>
      <c r="L282" s="97"/>
      <c r="M282" s="81"/>
      <c r="N282" s="79"/>
      <c r="O282" s="96"/>
      <c r="P282" s="83"/>
      <c r="Q282" s="83"/>
      <c r="R282" s="83"/>
      <c r="S282" s="83"/>
      <c r="T282" s="83"/>
      <c r="V282" s="83"/>
      <c r="W282" s="83"/>
      <c r="X282" s="83"/>
      <c r="Y282" s="83"/>
      <c r="Z282" s="83"/>
      <c r="AA282" s="83"/>
      <c r="AB282" s="83"/>
      <c r="AC282" s="83"/>
      <c r="AD282" s="83"/>
      <c r="AE282" s="83"/>
      <c r="AF282" s="83"/>
      <c r="AG282" s="83"/>
      <c r="AH282" s="83"/>
      <c r="AI282" s="83"/>
      <c r="AJ282" s="83"/>
      <c r="AK282" s="83"/>
      <c r="AL282" s="83"/>
    </row>
    <row r="283" spans="1:38" s="2" customFormat="1" x14ac:dyDescent="0.2">
      <c r="A283" s="79"/>
      <c r="B283" s="81"/>
      <c r="C283" s="79"/>
      <c r="D283" s="79"/>
      <c r="E283" s="79"/>
      <c r="F283" s="79"/>
      <c r="G283" s="79"/>
      <c r="H283" s="79"/>
      <c r="I283" s="81"/>
      <c r="J283" s="81"/>
      <c r="K283" s="79"/>
      <c r="L283" s="81"/>
      <c r="M283" s="79"/>
      <c r="N283" s="79"/>
      <c r="O283" s="96">
        <v>1</v>
      </c>
      <c r="P283" s="83">
        <f>IF(C239+C240&lt;E239+E240,B240,F240)</f>
        <v>10</v>
      </c>
      <c r="Q283" s="83" t="str">
        <f>IF(C239+C240&lt;E239+E240,B239,F239)</f>
        <v>Grécia</v>
      </c>
      <c r="R283" s="83">
        <f>IF(C239+C240&lt;E239+E240,AD267,AD270)</f>
        <v>240905211533</v>
      </c>
      <c r="S283" s="83"/>
      <c r="T283" s="83">
        <v>1</v>
      </c>
      <c r="U283" s="83">
        <f>LARGE($R283:$R284,T283)</f>
        <v>301106171472</v>
      </c>
      <c r="V283" s="83"/>
      <c r="W283" s="83">
        <f>MATCH(U283,R283:R284,0)</f>
        <v>2</v>
      </c>
      <c r="X283" s="83"/>
      <c r="Y283" s="83"/>
      <c r="Z283" s="83"/>
      <c r="AA283" s="83"/>
      <c r="AB283" s="83"/>
      <c r="AC283" s="83"/>
      <c r="AD283" s="83"/>
      <c r="AE283" s="83"/>
      <c r="AF283" s="83"/>
      <c r="AG283" s="83"/>
      <c r="AH283" s="83"/>
      <c r="AI283" s="83"/>
      <c r="AJ283" s="83"/>
      <c r="AK283" s="83"/>
      <c r="AL283" s="83"/>
    </row>
    <row r="284" spans="1:38" s="2" customFormat="1" x14ac:dyDescent="0.2">
      <c r="A284" s="79"/>
      <c r="B284" s="81"/>
      <c r="C284" s="79"/>
      <c r="D284" s="79"/>
      <c r="E284" s="79"/>
      <c r="F284" s="79"/>
      <c r="G284" s="79"/>
      <c r="H284" s="79"/>
      <c r="I284" s="81"/>
      <c r="J284" s="81"/>
      <c r="K284" s="79"/>
      <c r="L284" s="81"/>
      <c r="M284" s="79"/>
      <c r="N284" s="79"/>
      <c r="O284" s="96">
        <v>2</v>
      </c>
      <c r="P284" s="83">
        <f>IF(J239+J240&lt;L239+L240,I240,M240)</f>
        <v>23</v>
      </c>
      <c r="Q284" s="83" t="str">
        <f>IF(J239+J240&lt;L239+L240,I239,M239)</f>
        <v>Inglaterra</v>
      </c>
      <c r="R284" s="83">
        <f>IF(J239+J240&lt;L239+L240,AD268,AD269)</f>
        <v>301106171472</v>
      </c>
      <c r="S284" s="83"/>
      <c r="T284" s="83">
        <v>2</v>
      </c>
      <c r="U284" s="83">
        <f>LARGE($R283:$R284,T284)</f>
        <v>240905211533</v>
      </c>
      <c r="V284" s="83"/>
      <c r="W284" s="83">
        <f>MATCH(U284,R283:R284,0)</f>
        <v>1</v>
      </c>
      <c r="X284" s="83"/>
      <c r="Y284" s="83"/>
      <c r="Z284" s="83"/>
      <c r="AA284" s="83"/>
      <c r="AB284" s="83"/>
      <c r="AC284" s="83"/>
      <c r="AD284" s="83"/>
      <c r="AE284" s="83"/>
      <c r="AF284" s="83"/>
      <c r="AG284" s="83"/>
      <c r="AH284" s="83"/>
      <c r="AI284" s="83"/>
      <c r="AJ284" s="83"/>
      <c r="AK284" s="83"/>
      <c r="AL284" s="83"/>
    </row>
    <row r="285" spans="1:38" s="2" customFormat="1" x14ac:dyDescent="0.2">
      <c r="A285" s="79"/>
      <c r="B285" s="81"/>
      <c r="C285" s="81"/>
      <c r="D285" s="97"/>
      <c r="E285" s="97"/>
      <c r="F285" s="81"/>
      <c r="G285" s="79"/>
      <c r="H285" s="79"/>
      <c r="I285" s="81"/>
      <c r="J285" s="81"/>
      <c r="K285" s="97"/>
      <c r="L285" s="97"/>
      <c r="M285" s="81"/>
      <c r="N285" s="79"/>
      <c r="O285" s="96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  <c r="AA285" s="83"/>
      <c r="AB285" s="83"/>
      <c r="AC285" s="83"/>
      <c r="AD285" s="83"/>
      <c r="AE285" s="83"/>
      <c r="AF285" s="83"/>
      <c r="AG285" s="83"/>
      <c r="AH285" s="83"/>
      <c r="AI285" s="83"/>
      <c r="AJ285" s="83"/>
      <c r="AK285" s="83"/>
      <c r="AL285" s="83"/>
    </row>
    <row r="286" spans="1:38" s="2" customFormat="1" x14ac:dyDescent="0.2">
      <c r="A286" s="79"/>
      <c r="B286" s="81"/>
      <c r="C286" s="81"/>
      <c r="D286" s="97"/>
      <c r="E286" s="97"/>
      <c r="F286" s="79"/>
      <c r="G286" s="79"/>
      <c r="H286" s="79"/>
      <c r="I286" s="81"/>
      <c r="J286" s="81"/>
      <c r="K286" s="97"/>
      <c r="L286" s="97"/>
      <c r="M286" s="81"/>
      <c r="N286" s="79"/>
      <c r="O286" s="88" t="s">
        <v>64</v>
      </c>
      <c r="P286" s="158" t="s">
        <v>36</v>
      </c>
      <c r="Q286" s="158" t="s">
        <v>1</v>
      </c>
      <c r="R286" s="158" t="s">
        <v>2</v>
      </c>
      <c r="S286" s="158" t="s">
        <v>3</v>
      </c>
      <c r="T286" s="158" t="s">
        <v>4</v>
      </c>
      <c r="U286" s="158" t="s">
        <v>5</v>
      </c>
      <c r="V286" s="158" t="s">
        <v>6</v>
      </c>
      <c r="W286" s="158" t="s">
        <v>7</v>
      </c>
      <c r="X286" s="158" t="s">
        <v>8</v>
      </c>
      <c r="Y286" s="158" t="s">
        <v>9</v>
      </c>
      <c r="Z286" s="83"/>
      <c r="AA286" s="83"/>
      <c r="AB286" s="83"/>
      <c r="AC286" s="83"/>
      <c r="AD286" s="83"/>
      <c r="AE286" s="83"/>
      <c r="AF286" s="83"/>
      <c r="AG286" s="83"/>
      <c r="AH286" s="83"/>
      <c r="AI286" s="83"/>
      <c r="AJ286" s="83"/>
      <c r="AK286" s="83"/>
      <c r="AL286" s="83"/>
    </row>
    <row r="287" spans="1:38" s="2" customFormat="1" x14ac:dyDescent="0.2">
      <c r="A287" s="79"/>
      <c r="B287" s="81"/>
      <c r="C287" s="79"/>
      <c r="D287" s="79"/>
      <c r="E287" s="79"/>
      <c r="F287" s="79"/>
      <c r="G287" s="79"/>
      <c r="H287" s="79"/>
      <c r="I287" s="81"/>
      <c r="J287" s="81"/>
      <c r="K287" s="79"/>
      <c r="L287" s="81"/>
      <c r="M287" s="79"/>
      <c r="N287" s="79"/>
      <c r="O287" s="96">
        <v>1</v>
      </c>
      <c r="P287" s="83">
        <f>VLOOKUP(W283,$O$283:$R$284,2)</f>
        <v>23</v>
      </c>
      <c r="Q287" s="83" t="str">
        <f>VLOOKUP(W283,$O$283:$R$284,3)</f>
        <v>Inglaterra</v>
      </c>
      <c r="R287" s="83">
        <f>IF(C268&lt;&gt;"",1,0)</f>
        <v>1</v>
      </c>
      <c r="S287" s="83">
        <f>IF(C268&gt;E268,1,0)</f>
        <v>0</v>
      </c>
      <c r="T287" s="83">
        <f>R287-S287-U287</f>
        <v>0</v>
      </c>
      <c r="U287" s="83">
        <f>IF(C268&lt;E268,1,0)</f>
        <v>1</v>
      </c>
      <c r="V287" s="83">
        <f>C268</f>
        <v>0</v>
      </c>
      <c r="W287" s="83">
        <f>E268</f>
        <v>2</v>
      </c>
      <c r="X287" s="83">
        <f>V287-W287</f>
        <v>-2</v>
      </c>
      <c r="Y287" s="83">
        <f>S287*3+T287</f>
        <v>0</v>
      </c>
      <c r="Z287" s="83"/>
      <c r="AA287" s="83"/>
      <c r="AB287" s="83"/>
      <c r="AC287" s="83"/>
      <c r="AD287" s="83"/>
      <c r="AE287" s="83"/>
      <c r="AF287" s="83"/>
      <c r="AG287" s="83"/>
      <c r="AH287" s="83"/>
      <c r="AI287" s="83"/>
      <c r="AJ287" s="83"/>
      <c r="AK287" s="83"/>
      <c r="AL287" s="83"/>
    </row>
    <row r="288" spans="1:38" s="2" customFormat="1" x14ac:dyDescent="0.2">
      <c r="A288" s="79"/>
      <c r="B288" s="81"/>
      <c r="C288" s="79"/>
      <c r="D288" s="79"/>
      <c r="E288" s="79"/>
      <c r="F288" s="79"/>
      <c r="G288" s="79"/>
      <c r="H288" s="79"/>
      <c r="I288" s="81"/>
      <c r="J288" s="81"/>
      <c r="K288" s="79"/>
      <c r="L288" s="81"/>
      <c r="M288" s="79"/>
      <c r="N288" s="79"/>
      <c r="O288" s="98">
        <v>2</v>
      </c>
      <c r="P288" s="83">
        <f>VLOOKUP(W284,$O$283:$R$284,2)</f>
        <v>10</v>
      </c>
      <c r="Q288" s="83" t="str">
        <f>VLOOKUP(W284,$O$283:$R$284,3)</f>
        <v>Grécia</v>
      </c>
      <c r="R288" s="83">
        <f>IF(E268&lt;&gt;"",1,0)</f>
        <v>1</v>
      </c>
      <c r="S288" s="83">
        <f>IF(E268&gt;C268,1,0)</f>
        <v>1</v>
      </c>
      <c r="T288" s="83">
        <f>R288-S288-U288</f>
        <v>0</v>
      </c>
      <c r="U288" s="83">
        <f>IF(E268&lt;C268,1,0)</f>
        <v>0</v>
      </c>
      <c r="V288" s="83">
        <f>E268</f>
        <v>2</v>
      </c>
      <c r="W288" s="83">
        <f>C268</f>
        <v>0</v>
      </c>
      <c r="X288" s="83">
        <f>V288-W288</f>
        <v>2</v>
      </c>
      <c r="Y288" s="83">
        <f>S288*3+T288</f>
        <v>3</v>
      </c>
      <c r="Z288" s="83"/>
      <c r="AA288" s="83"/>
      <c r="AB288" s="83"/>
      <c r="AC288" s="83"/>
      <c r="AD288" s="83"/>
      <c r="AE288" s="83"/>
      <c r="AF288" s="83"/>
      <c r="AG288" s="83"/>
      <c r="AH288" s="83"/>
      <c r="AI288" s="83"/>
      <c r="AJ288" s="83"/>
      <c r="AK288" s="83"/>
      <c r="AL288" s="83"/>
    </row>
    <row r="289" spans="1:38" s="2" customFormat="1" x14ac:dyDescent="0.2">
      <c r="A289" s="79"/>
      <c r="B289" s="81"/>
      <c r="C289" s="81"/>
      <c r="D289" s="97"/>
      <c r="E289" s="97"/>
      <c r="F289" s="81"/>
      <c r="G289" s="79"/>
      <c r="H289" s="79"/>
      <c r="I289" s="81"/>
      <c r="J289" s="81"/>
      <c r="K289" s="97"/>
      <c r="L289" s="97"/>
      <c r="M289" s="81"/>
      <c r="N289" s="79"/>
      <c r="O289" s="96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  <c r="AA289" s="83"/>
      <c r="AB289" s="83"/>
      <c r="AC289" s="83"/>
      <c r="AD289" s="83"/>
      <c r="AE289" s="83"/>
      <c r="AF289" s="83"/>
      <c r="AG289" s="83"/>
      <c r="AH289" s="83"/>
      <c r="AI289" s="83"/>
      <c r="AJ289" s="83"/>
      <c r="AK289" s="83"/>
      <c r="AL289" s="83"/>
    </row>
    <row r="290" spans="1:38" s="2" customFormat="1" x14ac:dyDescent="0.2">
      <c r="A290" s="79"/>
      <c r="B290" s="81"/>
      <c r="C290" s="79"/>
      <c r="D290" s="79"/>
      <c r="E290" s="79"/>
      <c r="F290" s="79"/>
      <c r="G290" s="79"/>
      <c r="H290" s="79"/>
      <c r="I290" s="81"/>
      <c r="J290" s="81"/>
      <c r="K290" s="97"/>
      <c r="L290" s="97"/>
      <c r="M290" s="81"/>
      <c r="N290" s="79"/>
      <c r="O290" s="79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  <c r="AA290" s="83"/>
      <c r="AB290" s="83"/>
      <c r="AC290" s="83"/>
      <c r="AD290" s="83"/>
      <c r="AE290" s="83"/>
      <c r="AF290" s="83"/>
    </row>
    <row r="291" spans="1:38" s="2" customFormat="1" x14ac:dyDescent="0.2">
      <c r="A291" s="79"/>
      <c r="B291" s="81"/>
      <c r="C291" s="79"/>
      <c r="D291" s="79"/>
      <c r="E291" s="79"/>
      <c r="F291" s="79"/>
      <c r="G291" s="79"/>
      <c r="H291" s="79"/>
      <c r="I291" s="81"/>
      <c r="J291" s="81"/>
      <c r="K291" s="79"/>
      <c r="L291" s="81"/>
      <c r="M291" s="79"/>
      <c r="N291" s="79"/>
      <c r="O291" s="79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  <c r="AA291" s="83"/>
      <c r="AB291" s="83"/>
      <c r="AC291" s="83"/>
      <c r="AD291" s="83"/>
      <c r="AE291" s="83"/>
      <c r="AF291" s="83"/>
    </row>
  </sheetData>
  <sheetProtection algorithmName="SHA-512" hashValue="P+iB+V5Vx4OqfjxNkI8dbkP69sBN6ZAYEJ4KI2l8DnLEi8Nb9vrMeqisRmhXUF8Rh9gvHj6mZzr2PC68Wltlbg==" saltValue="NrhVRX/flGQa5R/iULLr7Q==" spinCount="100000" sheet="1" objects="1" scenarios="1" selectLockedCells="1" selectUnlockedCells="1"/>
  <mergeCells count="9">
    <mergeCell ref="B254:F254"/>
    <mergeCell ref="Q188:Q199"/>
    <mergeCell ref="Q203:Q214"/>
    <mergeCell ref="B2:N2"/>
    <mergeCell ref="B3:F3"/>
    <mergeCell ref="I3:M3"/>
    <mergeCell ref="G184:H184"/>
    <mergeCell ref="G217:H217"/>
    <mergeCell ref="G235:H235"/>
  </mergeCells>
  <conditionalFormatting sqref="B188">
    <cfRule type="expression" dxfId="47" priority="48">
      <formula>$C$188+$C$189&gt;$E$188+$E$189</formula>
    </cfRule>
  </conditionalFormatting>
  <conditionalFormatting sqref="F188">
    <cfRule type="expression" dxfId="46" priority="47">
      <formula>$E$188+$E$189&gt;$C$188+$C$189</formula>
    </cfRule>
  </conditionalFormatting>
  <conditionalFormatting sqref="C189 E189">
    <cfRule type="expression" dxfId="45" priority="46">
      <formula>IF($B$187="ok",$C$188=$E$188)</formula>
    </cfRule>
  </conditionalFormatting>
  <conditionalFormatting sqref="B191">
    <cfRule type="expression" dxfId="44" priority="45">
      <formula>$C$191+$C$192&gt;$E$191+$E$192</formula>
    </cfRule>
  </conditionalFormatting>
  <conditionalFormatting sqref="F191">
    <cfRule type="expression" dxfId="43" priority="44">
      <formula>$E$191+$E$192&gt;$C$191+$C$192</formula>
    </cfRule>
  </conditionalFormatting>
  <conditionalFormatting sqref="C192 E192">
    <cfRule type="expression" dxfId="42" priority="43">
      <formula>IF($B$187="ok",$C$191=$E$191)</formula>
    </cfRule>
  </conditionalFormatting>
  <conditionalFormatting sqref="B194">
    <cfRule type="expression" dxfId="41" priority="42">
      <formula>$C$194+$C$195&gt;$E$194+$E$195</formula>
    </cfRule>
  </conditionalFormatting>
  <conditionalFormatting sqref="F194">
    <cfRule type="expression" dxfId="40" priority="41">
      <formula>$E$194+$E$195&gt;$C$194+$C$195</formula>
    </cfRule>
  </conditionalFormatting>
  <conditionalFormatting sqref="C195 E195">
    <cfRule type="expression" dxfId="39" priority="40">
      <formula>IF($B$187="ok",$C$194=$E$194)</formula>
    </cfRule>
  </conditionalFormatting>
  <conditionalFormatting sqref="B197">
    <cfRule type="expression" dxfId="38" priority="39">
      <formula>$C$197+$C$198&gt;$E$197+$E$198</formula>
    </cfRule>
  </conditionalFormatting>
  <conditionalFormatting sqref="F197">
    <cfRule type="expression" dxfId="37" priority="38">
      <formula>$E$197+$E$198&gt;$C$197+$C$198</formula>
    </cfRule>
  </conditionalFormatting>
  <conditionalFormatting sqref="C198 E198">
    <cfRule type="expression" dxfId="36" priority="37">
      <formula>IF($B$187="ok",$C$197=$E$197)</formula>
    </cfRule>
  </conditionalFormatting>
  <conditionalFormatting sqref="I188">
    <cfRule type="expression" dxfId="35" priority="36">
      <formula>$J$188+$J$189&gt;$L$188+$L$189</formula>
    </cfRule>
  </conditionalFormatting>
  <conditionalFormatting sqref="M188">
    <cfRule type="expression" dxfId="34" priority="35">
      <formula>$L$188+$L$189&gt;$J$188+$J$189</formula>
    </cfRule>
  </conditionalFormatting>
  <conditionalFormatting sqref="J189 L189">
    <cfRule type="expression" dxfId="33" priority="34">
      <formula>IF($B$187="ok",$J$188=$L$188)</formula>
    </cfRule>
  </conditionalFormatting>
  <conditionalFormatting sqref="I191">
    <cfRule type="expression" dxfId="32" priority="33">
      <formula>$J$191+$J$192&gt;$L$191+$L$192</formula>
    </cfRule>
  </conditionalFormatting>
  <conditionalFormatting sqref="M191">
    <cfRule type="expression" dxfId="31" priority="32">
      <formula>$L$191+$L$192&gt;$J$191+$J$192</formula>
    </cfRule>
  </conditionalFormatting>
  <conditionalFormatting sqref="J192 L192">
    <cfRule type="expression" dxfId="30" priority="31">
      <formula>IF($B$187="ok",$J$191=$L$191)</formula>
    </cfRule>
  </conditionalFormatting>
  <conditionalFormatting sqref="J195 L195">
    <cfRule type="expression" dxfId="29" priority="30">
      <formula>IF($B$187="ok",$J$194=$L$194)</formula>
    </cfRule>
  </conditionalFormatting>
  <conditionalFormatting sqref="J198 L198">
    <cfRule type="expression" dxfId="28" priority="29">
      <formula>IF($B$187="ok",$J$197=$L$197)</formula>
    </cfRule>
  </conditionalFormatting>
  <conditionalFormatting sqref="I194">
    <cfRule type="expression" dxfId="27" priority="28">
      <formula>$J$194+$J$195&gt;$L$194+$L$195</formula>
    </cfRule>
  </conditionalFormatting>
  <conditionalFormatting sqref="M194">
    <cfRule type="expression" dxfId="26" priority="27">
      <formula>$L$194+$L$195&gt;$J$194+$J$195</formula>
    </cfRule>
  </conditionalFormatting>
  <conditionalFormatting sqref="I197">
    <cfRule type="expression" dxfId="25" priority="26">
      <formula>$J$197+$J$198&gt;$L$197+$L$198</formula>
    </cfRule>
  </conditionalFormatting>
  <conditionalFormatting sqref="M197">
    <cfRule type="expression" dxfId="24" priority="25">
      <formula>$L$197+$L$198&gt;$J$197+$J$198</formula>
    </cfRule>
  </conditionalFormatting>
  <conditionalFormatting sqref="B221">
    <cfRule type="expression" dxfId="23" priority="24">
      <formula>$C$221+$C$222&gt;$E$221+$E$222</formula>
    </cfRule>
  </conditionalFormatting>
  <conditionalFormatting sqref="F221">
    <cfRule type="expression" dxfId="22" priority="23">
      <formula>$E$221+$E$222&gt;$C$221+$C$222</formula>
    </cfRule>
  </conditionalFormatting>
  <conditionalFormatting sqref="B224">
    <cfRule type="expression" dxfId="21" priority="22">
      <formula>$C$224+$C$225&gt;$E$224+$E$225</formula>
    </cfRule>
  </conditionalFormatting>
  <conditionalFormatting sqref="F224">
    <cfRule type="expression" dxfId="20" priority="21">
      <formula>$E$224+$E$225&gt;$C$224+$C$225</formula>
    </cfRule>
  </conditionalFormatting>
  <conditionalFormatting sqref="I221">
    <cfRule type="expression" dxfId="19" priority="20">
      <formula>$J$221+$J$222&gt;$L$221+$L$222</formula>
    </cfRule>
  </conditionalFormatting>
  <conditionalFormatting sqref="M221">
    <cfRule type="expression" dxfId="18" priority="19">
      <formula>$L$221+$L$222&gt;$J$221+$J$222</formula>
    </cfRule>
  </conditionalFormatting>
  <conditionalFormatting sqref="I224">
    <cfRule type="expression" dxfId="17" priority="18">
      <formula>$J$224+$J$225&gt;$L$224+$L$225</formula>
    </cfRule>
  </conditionalFormatting>
  <conditionalFormatting sqref="M224">
    <cfRule type="expression" dxfId="16" priority="17">
      <formula>$L$224+$L$225&gt;$J$224+$J$225</formula>
    </cfRule>
  </conditionalFormatting>
  <conditionalFormatting sqref="C222 E222">
    <cfRule type="expression" dxfId="15" priority="16">
      <formula>IF($B$220="ok",$C$221=$E$221)</formula>
    </cfRule>
  </conditionalFormatting>
  <conditionalFormatting sqref="E225 C225">
    <cfRule type="expression" dxfId="14" priority="15">
      <formula>IF($B$220="ok",$C$224=$E$224)</formula>
    </cfRule>
  </conditionalFormatting>
  <conditionalFormatting sqref="J222 L222">
    <cfRule type="expression" dxfId="13" priority="14">
      <formula>IF($B$220="ok",$J$221=$L$221)</formula>
    </cfRule>
  </conditionalFormatting>
  <conditionalFormatting sqref="J225 L225">
    <cfRule type="expression" dxfId="12" priority="13">
      <formula>IF($B$220="ok",$J$224=$L$224)</formula>
    </cfRule>
  </conditionalFormatting>
  <conditionalFormatting sqref="B239">
    <cfRule type="expression" dxfId="11" priority="12">
      <formula>$C$239+$C$240&gt;$E$239+$E$240</formula>
    </cfRule>
  </conditionalFormatting>
  <conditionalFormatting sqref="F239">
    <cfRule type="expression" dxfId="10" priority="11">
      <formula>$E$239+$E$240&gt;$C$239+$C$240</formula>
    </cfRule>
  </conditionalFormatting>
  <conditionalFormatting sqref="I239">
    <cfRule type="expression" dxfId="9" priority="10">
      <formula>$J$239+$J$240&gt;$L$239+$L$240</formula>
    </cfRule>
  </conditionalFormatting>
  <conditionalFormatting sqref="M239">
    <cfRule type="expression" dxfId="8" priority="9">
      <formula>$L$239+$L$240&gt;$J$239+$J$240</formula>
    </cfRule>
  </conditionalFormatting>
  <conditionalFormatting sqref="C240 E240">
    <cfRule type="expression" dxfId="7" priority="8">
      <formula>IF($B$238="ok",$C$239=$E$239)</formula>
    </cfRule>
  </conditionalFormatting>
  <conditionalFormatting sqref="J240 L240">
    <cfRule type="expression" dxfId="6" priority="7">
      <formula>IF($B$238="ok",$J$239=$L$239)</formula>
    </cfRule>
  </conditionalFormatting>
  <conditionalFormatting sqref="B258">
    <cfRule type="expression" dxfId="5" priority="6">
      <formula>$C$258+$C$259&gt;$E$258+$E$259</formula>
    </cfRule>
  </conditionalFormatting>
  <conditionalFormatting sqref="F258">
    <cfRule type="expression" dxfId="4" priority="5">
      <formula>$E$258+$E$259&gt;$C$258+$C$259</formula>
    </cfRule>
  </conditionalFormatting>
  <conditionalFormatting sqref="B268">
    <cfRule type="expression" dxfId="3" priority="4">
      <formula>$C$268+$C$269&gt;$E$268+$E$269</formula>
    </cfRule>
  </conditionalFormatting>
  <conditionalFormatting sqref="F268">
    <cfRule type="expression" dxfId="2" priority="3">
      <formula>$E$268+$E$269&gt;$C$268+$C$269</formula>
    </cfRule>
  </conditionalFormatting>
  <conditionalFormatting sqref="C259 E259">
    <cfRule type="expression" dxfId="1" priority="2">
      <formula>IF($B$257="ok",$C$258=$E$258)</formula>
    </cfRule>
  </conditionalFormatting>
  <conditionalFormatting sqref="C269 E269">
    <cfRule type="expression" dxfId="0" priority="1">
      <formula>IF($B$257="ok",$C$268=$E$268)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CO68"/>
  <sheetViews>
    <sheetView showGridLines="0" workbookViewId="0">
      <selection activeCell="BY18" sqref="BY18"/>
    </sheetView>
  </sheetViews>
  <sheetFormatPr defaultRowHeight="15" x14ac:dyDescent="0.25"/>
  <cols>
    <col min="1" max="2" width="9.140625" style="25"/>
    <col min="3" max="3" width="14.85546875" style="25" bestFit="1" customWidth="1"/>
    <col min="4" max="8" width="9.140625" style="25"/>
    <col min="9" max="9" width="10.28515625" style="25" bestFit="1" customWidth="1"/>
    <col min="10" max="12" width="9.140625" style="25"/>
    <col min="13" max="16" width="9.140625" style="25" customWidth="1"/>
    <col min="17" max="17" width="15.42578125" style="25" customWidth="1"/>
    <col min="18" max="24" width="9.140625" style="25" customWidth="1"/>
    <col min="25" max="25" width="7.140625" style="25" customWidth="1"/>
    <col min="26" max="26" width="53.5703125" style="25" customWidth="1"/>
    <col min="27" max="38" width="9.140625" style="25" customWidth="1"/>
    <col min="39" max="39" width="13.5703125" style="25" customWidth="1"/>
    <col min="40" max="77" width="9.140625" style="25" customWidth="1"/>
    <col min="78" max="78" width="14.85546875" style="25" customWidth="1"/>
    <col min="79" max="87" width="9.140625" style="25" customWidth="1"/>
    <col min="88" max="88" width="12.42578125" style="25" customWidth="1"/>
    <col min="89" max="89" width="9.140625" style="25" customWidth="1"/>
    <col min="90" max="90" width="12.28515625" style="25" customWidth="1"/>
    <col min="91" max="154" width="9.140625" style="25" customWidth="1"/>
    <col min="155" max="16384" width="9.140625" style="25"/>
  </cols>
  <sheetData>
    <row r="2" spans="2:93" ht="23.25" x14ac:dyDescent="0.35">
      <c r="B2" s="180" t="s">
        <v>51</v>
      </c>
      <c r="C2" s="180"/>
      <c r="D2" s="180"/>
      <c r="E2" s="180"/>
      <c r="F2" s="180"/>
      <c r="G2" s="180"/>
      <c r="H2" s="180"/>
      <c r="I2" s="180"/>
      <c r="J2" s="180"/>
      <c r="K2" s="180"/>
      <c r="L2" s="4"/>
      <c r="M2" s="4"/>
      <c r="N2" s="4"/>
      <c r="O2" s="4"/>
      <c r="P2" s="181" t="s">
        <v>38</v>
      </c>
      <c r="Q2" s="181"/>
      <c r="R2" s="181"/>
      <c r="S2" s="181"/>
      <c r="T2" s="181"/>
      <c r="U2" s="181"/>
      <c r="V2" s="181"/>
      <c r="W2" s="181"/>
      <c r="X2" s="181"/>
      <c r="Y2" s="181"/>
      <c r="Z2" s="4"/>
      <c r="AA2" s="180" t="s">
        <v>39</v>
      </c>
      <c r="AB2" s="182"/>
      <c r="AC2" s="182"/>
      <c r="AD2" s="182"/>
      <c r="AE2" s="182"/>
      <c r="AF2" s="182"/>
      <c r="AG2" s="182"/>
      <c r="AH2" s="182"/>
      <c r="AI2" s="182"/>
      <c r="AJ2" s="182"/>
      <c r="AK2" s="4"/>
      <c r="AL2" s="180" t="s">
        <v>34</v>
      </c>
      <c r="AM2" s="182"/>
      <c r="AN2" s="182"/>
      <c r="AO2" s="182"/>
      <c r="AP2" s="182"/>
      <c r="AQ2" s="182"/>
      <c r="AR2" s="182"/>
      <c r="AS2" s="182"/>
      <c r="AT2" s="182"/>
      <c r="AU2" s="182"/>
      <c r="AV2" s="4"/>
      <c r="AW2" s="180" t="s">
        <v>35</v>
      </c>
      <c r="AX2" s="182"/>
      <c r="AY2" s="182"/>
      <c r="AZ2" s="182"/>
      <c r="BA2" s="182"/>
      <c r="BB2" s="182"/>
      <c r="BC2" s="182"/>
      <c r="BD2" s="182"/>
      <c r="BE2" s="182"/>
      <c r="BF2" s="17"/>
      <c r="BG2" s="4"/>
      <c r="BH2" s="4"/>
      <c r="BI2" s="180" t="s">
        <v>37</v>
      </c>
      <c r="BJ2" s="180"/>
      <c r="BK2" s="180"/>
      <c r="BL2" s="180"/>
      <c r="BM2" s="180"/>
      <c r="BN2" s="180"/>
      <c r="BO2" s="180"/>
      <c r="BP2" s="180"/>
      <c r="BQ2" s="180"/>
      <c r="BR2" s="180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</row>
    <row r="3" spans="2:93" ht="23.25" x14ac:dyDescent="0.35">
      <c r="B3" s="20"/>
      <c r="C3" s="20"/>
      <c r="D3" s="20"/>
      <c r="E3" s="20"/>
      <c r="F3" s="20"/>
      <c r="G3" s="20"/>
      <c r="H3" s="20"/>
      <c r="I3" s="20"/>
      <c r="J3" s="20"/>
      <c r="K3" s="20"/>
      <c r="L3" s="4"/>
      <c r="M3" s="4"/>
      <c r="N3" s="4"/>
      <c r="O3" s="4"/>
      <c r="P3" s="20"/>
      <c r="Q3" s="20"/>
      <c r="R3" s="20"/>
      <c r="S3" s="20"/>
      <c r="T3" s="20"/>
      <c r="U3" s="20"/>
      <c r="V3" s="20"/>
      <c r="W3" s="20"/>
      <c r="X3" s="20"/>
      <c r="Y3" s="20"/>
      <c r="Z3" s="4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4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4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4"/>
      <c r="BH3" s="4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</row>
    <row r="4" spans="2:93" x14ac:dyDescent="0.25">
      <c r="B4" s="9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  <c r="K4" s="10" t="s">
        <v>9</v>
      </c>
      <c r="L4" s="4"/>
      <c r="M4" s="4"/>
      <c r="N4" s="4"/>
      <c r="O4" s="4"/>
      <c r="P4" s="9" t="s">
        <v>19</v>
      </c>
      <c r="Q4" s="9" t="s">
        <v>1</v>
      </c>
      <c r="R4" s="9" t="s">
        <v>2</v>
      </c>
      <c r="S4" s="9" t="s">
        <v>3</v>
      </c>
      <c r="T4" s="9" t="s">
        <v>4</v>
      </c>
      <c r="U4" s="9" t="s">
        <v>5</v>
      </c>
      <c r="V4" s="9" t="s">
        <v>6</v>
      </c>
      <c r="W4" s="9" t="s">
        <v>7</v>
      </c>
      <c r="X4" s="9" t="s">
        <v>8</v>
      </c>
      <c r="Y4" s="10" t="s">
        <v>9</v>
      </c>
      <c r="Z4" s="4"/>
      <c r="AA4" s="12" t="s">
        <v>19</v>
      </c>
      <c r="AB4" s="12" t="s">
        <v>1</v>
      </c>
      <c r="AC4" s="12" t="s">
        <v>2</v>
      </c>
      <c r="AD4" s="12" t="s">
        <v>3</v>
      </c>
      <c r="AE4" s="12" t="s">
        <v>4</v>
      </c>
      <c r="AF4" s="12" t="s">
        <v>5</v>
      </c>
      <c r="AG4" s="12" t="s">
        <v>6</v>
      </c>
      <c r="AH4" s="12" t="s">
        <v>7</v>
      </c>
      <c r="AI4" s="12" t="s">
        <v>8</v>
      </c>
      <c r="AJ4" s="13" t="s">
        <v>9</v>
      </c>
      <c r="AK4" s="4"/>
      <c r="AL4" s="12" t="s">
        <v>19</v>
      </c>
      <c r="AM4" s="12" t="s">
        <v>1</v>
      </c>
      <c r="AN4" s="12" t="s">
        <v>2</v>
      </c>
      <c r="AO4" s="12" t="s">
        <v>3</v>
      </c>
      <c r="AP4" s="12" t="s">
        <v>4</v>
      </c>
      <c r="AQ4" s="12" t="s">
        <v>5</v>
      </c>
      <c r="AR4" s="12" t="s">
        <v>6</v>
      </c>
      <c r="AS4" s="12" t="s">
        <v>7</v>
      </c>
      <c r="AT4" s="12" t="s">
        <v>8</v>
      </c>
      <c r="AU4" s="13" t="s">
        <v>9</v>
      </c>
      <c r="AV4" s="4"/>
      <c r="AW4" s="12" t="s">
        <v>19</v>
      </c>
      <c r="AX4" s="12" t="s">
        <v>1</v>
      </c>
      <c r="AY4" s="12" t="s">
        <v>2</v>
      </c>
      <c r="AZ4" s="12" t="s">
        <v>3</v>
      </c>
      <c r="BA4" s="12" t="s">
        <v>4</v>
      </c>
      <c r="BB4" s="12" t="s">
        <v>5</v>
      </c>
      <c r="BC4" s="12" t="s">
        <v>6</v>
      </c>
      <c r="BD4" s="12" t="s">
        <v>7</v>
      </c>
      <c r="BE4" s="12" t="s">
        <v>8</v>
      </c>
      <c r="BF4" s="13" t="s">
        <v>9</v>
      </c>
      <c r="BG4" s="4"/>
      <c r="BH4" s="4"/>
      <c r="BI4" s="12" t="s">
        <v>19</v>
      </c>
      <c r="BJ4" s="12" t="s">
        <v>1</v>
      </c>
      <c r="BK4" s="12" t="s">
        <v>2</v>
      </c>
      <c r="BL4" s="12" t="s">
        <v>3</v>
      </c>
      <c r="BM4" s="12" t="s">
        <v>4</v>
      </c>
      <c r="BN4" s="12" t="s">
        <v>5</v>
      </c>
      <c r="BO4" s="12" t="s">
        <v>6</v>
      </c>
      <c r="BP4" s="12" t="s">
        <v>7</v>
      </c>
      <c r="BQ4" s="12" t="s">
        <v>8</v>
      </c>
      <c r="BR4" s="13" t="s">
        <v>9</v>
      </c>
      <c r="BS4" s="4"/>
      <c r="BT4" s="4"/>
      <c r="BU4" s="4"/>
      <c r="BV4" s="4"/>
      <c r="BW4" s="4"/>
      <c r="BX4" s="4"/>
      <c r="BY4" s="9" t="s">
        <v>19</v>
      </c>
      <c r="BZ4" s="9" t="s">
        <v>1</v>
      </c>
      <c r="CA4" s="9" t="s">
        <v>2</v>
      </c>
      <c r="CB4" s="9" t="s">
        <v>3</v>
      </c>
      <c r="CC4" s="9" t="s">
        <v>4</v>
      </c>
      <c r="CD4" s="9" t="s">
        <v>5</v>
      </c>
      <c r="CE4" s="9" t="s">
        <v>6</v>
      </c>
      <c r="CF4" s="9" t="s">
        <v>7</v>
      </c>
      <c r="CG4" s="9" t="s">
        <v>8</v>
      </c>
      <c r="CH4" s="10" t="s">
        <v>9</v>
      </c>
      <c r="CI4" s="4"/>
      <c r="CJ4" s="4"/>
      <c r="CK4" s="4"/>
      <c r="CL4" s="4"/>
      <c r="CM4" s="4"/>
      <c r="CN4" s="4"/>
      <c r="CO4" s="4"/>
    </row>
    <row r="5" spans="2:93" x14ac:dyDescent="0.25">
      <c r="B5" s="5"/>
      <c r="C5" s="8"/>
      <c r="D5" s="8"/>
      <c r="E5" s="8"/>
      <c r="F5" s="8"/>
      <c r="G5" s="8"/>
      <c r="H5" s="8"/>
      <c r="I5" s="8"/>
      <c r="J5" s="8"/>
      <c r="K5" s="8"/>
      <c r="L5" s="4"/>
      <c r="M5" s="4"/>
      <c r="N5" s="4"/>
      <c r="O5" s="4"/>
      <c r="P5" s="5"/>
      <c r="Q5" s="8"/>
      <c r="R5" s="8"/>
      <c r="S5" s="8"/>
      <c r="T5" s="8"/>
      <c r="U5" s="8"/>
      <c r="V5" s="8"/>
      <c r="W5" s="8"/>
      <c r="X5" s="8"/>
      <c r="Y5" s="8"/>
      <c r="Z5" s="5"/>
      <c r="AA5" s="6"/>
      <c r="AB5" s="7"/>
      <c r="AC5" s="7"/>
      <c r="AD5" s="7"/>
      <c r="AE5" s="7"/>
      <c r="AF5" s="7"/>
      <c r="AG5" s="7"/>
      <c r="AH5" s="7"/>
      <c r="AI5" s="7"/>
      <c r="AJ5" s="7"/>
      <c r="AK5" s="4"/>
      <c r="AL5" s="6"/>
      <c r="AM5" s="7"/>
      <c r="AN5" s="7"/>
      <c r="AO5" s="7"/>
      <c r="AP5" s="7"/>
      <c r="AQ5" s="7"/>
      <c r="AR5" s="7"/>
      <c r="AS5" s="7"/>
      <c r="AT5" s="7"/>
      <c r="AU5" s="7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5"/>
      <c r="BZ5" s="8"/>
      <c r="CA5" s="8"/>
      <c r="CB5" s="8"/>
      <c r="CC5" s="8"/>
      <c r="CD5" s="8"/>
      <c r="CE5" s="8"/>
      <c r="CF5" s="8"/>
      <c r="CG5" s="8"/>
      <c r="CH5" s="8"/>
      <c r="CI5" s="4"/>
      <c r="CJ5" s="4"/>
      <c r="CK5" s="4"/>
      <c r="CL5" s="4"/>
      <c r="CM5" s="4"/>
      <c r="CN5" s="4"/>
      <c r="CO5" s="4"/>
    </row>
    <row r="6" spans="2:93" x14ac:dyDescent="0.25">
      <c r="B6" s="18" t="s">
        <v>10</v>
      </c>
      <c r="C6" s="18" t="e">
        <f>VLOOKUP(CO6,$BY$6:$CH$23,2)</f>
        <v>#REF!</v>
      </c>
      <c r="D6" s="18" t="e">
        <f>VLOOKUP(CO6,$BY$6:$CH$23,3)</f>
        <v>#REF!</v>
      </c>
      <c r="E6" s="18" t="e">
        <f>VLOOKUP(CO6,$BY$6:$CH$23,4)</f>
        <v>#REF!</v>
      </c>
      <c r="F6" s="18" t="e">
        <f>D6-E6-G6</f>
        <v>#REF!</v>
      </c>
      <c r="G6" s="18" t="e">
        <f>VLOOKUP(CO6,$BY$6:$CH$23,6)</f>
        <v>#REF!</v>
      </c>
      <c r="H6" s="18" t="e">
        <f>VLOOKUP(CO6,$BY$6:$CH$23,7)</f>
        <v>#REF!</v>
      </c>
      <c r="I6" s="18" t="e">
        <f>VLOOKUP(CO6,$BY$6:$CH$23,8)</f>
        <v>#REF!</v>
      </c>
      <c r="J6" s="18" t="e">
        <f>H6-I6</f>
        <v>#REF!</v>
      </c>
      <c r="K6" s="18" t="e">
        <f>E6*3+F6</f>
        <v>#REF!</v>
      </c>
      <c r="L6" s="4"/>
      <c r="M6" s="4"/>
      <c r="N6" s="4"/>
      <c r="O6" s="4"/>
      <c r="P6" s="11" t="e">
        <f>#REF!</f>
        <v>#REF!</v>
      </c>
      <c r="Q6" s="11" t="str">
        <f>Classificação!P10</f>
        <v>Islândia</v>
      </c>
      <c r="R6" s="11">
        <f>Classificação!Q10</f>
        <v>12</v>
      </c>
      <c r="S6" s="11">
        <f>Classificação!R10</f>
        <v>2</v>
      </c>
      <c r="T6" s="11">
        <f>Classificação!S10</f>
        <v>4</v>
      </c>
      <c r="U6" s="11">
        <f>Classificação!T10</f>
        <v>6</v>
      </c>
      <c r="V6" s="11">
        <f>Classificação!U10</f>
        <v>10</v>
      </c>
      <c r="W6" s="11">
        <f>Classificação!V10</f>
        <v>21</v>
      </c>
      <c r="X6" s="11">
        <f>Classificação!W10</f>
        <v>-11</v>
      </c>
      <c r="Y6" s="11">
        <f>Classificação!X10</f>
        <v>10</v>
      </c>
      <c r="Z6" s="5" t="e">
        <f>(10^10)*Y6+(10^8)*S6+(10^6)*(50+X6)+(10^4)*V6+(10^2)*R6+(13-P6)</f>
        <v>#REF!</v>
      </c>
      <c r="AA6" s="14"/>
      <c r="AB6" s="15"/>
      <c r="AC6" s="15"/>
      <c r="AD6" s="15"/>
      <c r="AE6" s="15"/>
      <c r="AF6" s="15"/>
      <c r="AG6" s="15"/>
      <c r="AH6" s="15"/>
      <c r="AI6" s="15"/>
      <c r="AJ6" s="15"/>
      <c r="AK6" s="5">
        <v>0</v>
      </c>
      <c r="AL6" s="14" t="e">
        <f>#REF!</f>
        <v>#REF!</v>
      </c>
      <c r="AM6" s="15">
        <f t="shared" ref="AM6:AM23" si="0">IF(ISERROR(VLOOKUP(AL6,$AL$27:$AN$34,2,FALSE)),0,(VLOOKUP(AL6,$AL$27:$AN$34,2,FALSE)))</f>
        <v>0</v>
      </c>
      <c r="AN6" s="15">
        <f>IF(ISERROR(VLOOKUP(AL6,$AL$27:$AN$34,3,FALSE)),0,(VLOOKUP(AL6,$AL$27:$AN$34,3,FALSE)))</f>
        <v>0</v>
      </c>
      <c r="AO6" s="15">
        <f>IF(ISERROR(VLOOKUP(AL6,$AL$27:$AO$34,4,FALSE)),0,(VLOOKUP(AL6,$AL$27:$AO$34,4,FALSE)))</f>
        <v>0</v>
      </c>
      <c r="AP6" s="15">
        <f>AN6-AO6-AQ6</f>
        <v>0</v>
      </c>
      <c r="AQ6" s="15">
        <f>IF(ISERROR(VLOOKUP(AL6,$AL$27:$AQ$34,6,FALSE)),0,(VLOOKUP(AL6,$AL$27:$AQ$34,6,FALSE)))</f>
        <v>0</v>
      </c>
      <c r="AR6" s="15">
        <f>IF(ISERROR(VLOOKUP(AL6,$AL$27:$AR$34,7,FALSE)),0,(VLOOKUP(AL6,$AL$27:$AR$34,7,FALSE)))</f>
        <v>0</v>
      </c>
      <c r="AS6" s="15">
        <f>IF(ISERROR(VLOOKUP(AL6,$AL$27:$AS$34,8,FALSE)),0,(VLOOKUP(AL6,$AL$27:$AS$34,8,FALSE)))</f>
        <v>0</v>
      </c>
      <c r="AT6" s="15">
        <f>AR6-AS6</f>
        <v>0</v>
      </c>
      <c r="AU6" s="15">
        <f>AO6*3+AP6</f>
        <v>0</v>
      </c>
      <c r="AV6" s="5"/>
      <c r="AW6" s="14">
        <v>1</v>
      </c>
      <c r="AX6" s="15">
        <f>IF(ISERROR(VLOOKUP(AW6,$AW$26:$AY$29,2,FALSE)),0,(VLOOKUP(AW6,$AW$26:$AY$29,2,FALSE)))</f>
        <v>0</v>
      </c>
      <c r="AY6" s="19">
        <f>IF(ISERROR(VLOOKUP(AW6,$AW$26:$BF$29,3,FALSE)),0,(VLOOKUP(AW6,$AW$26:$BF$29,3,FALSE)))</f>
        <v>0</v>
      </c>
      <c r="AZ6" s="19">
        <f>IF(ISERROR(VLOOKUP(AW6,$AW$26:$BF$29,4,FALSE)),0,(VLOOKUP(AW6,$AW$26:$BF$29,4,FALSE)))</f>
        <v>0</v>
      </c>
      <c r="BA6" s="15">
        <f>AY6-AZ6-BB6</f>
        <v>0</v>
      </c>
      <c r="BB6" s="19">
        <f>IF(ISERROR(VLOOKUP(AW6,$AW$26:$BF$29,6,FALSE)),0,(VLOOKUP(AW6,$AW$26:$BF$29,6,FALSE)))</f>
        <v>0</v>
      </c>
      <c r="BC6" s="19">
        <f>IF(ISERROR(VLOOKUP(AW6,$AW$26:$BF$29,7,FALSE)),0,(VLOOKUP(AW6,$AW$26:$BF$29,7,FALSE)))</f>
        <v>0</v>
      </c>
      <c r="BD6" s="19">
        <f>IF(ISERROR(VLOOKUP(AW6,$AW$26:$BF$29,8,FALSE)),0,(VLOOKUP(AW6,$AW$26:$BF$29,8,FALSE)))</f>
        <v>0</v>
      </c>
      <c r="BE6" s="15">
        <f>BC6-BD6</f>
        <v>0</v>
      </c>
      <c r="BF6" s="15">
        <f>AZ6*3+BA6</f>
        <v>0</v>
      </c>
      <c r="BG6" s="5"/>
      <c r="BH6" s="5"/>
      <c r="BI6" s="14">
        <v>1</v>
      </c>
      <c r="BJ6" s="15">
        <f>IF(ISERROR(VLOOKUP(BI6,$BI$26:$BK$29,2,FALSE)),0,(VLOOKUP(BI6,$BI$26:$BK$29,2,FALSE)))</f>
        <v>0</v>
      </c>
      <c r="BK6" s="24">
        <f>IF(ISERROR(VLOOKUP(BI6,$BI$26:$BR$27,3,FALSE)),0,(VLOOKUP(BI6,$BI$26:$BR$27,3,FALSE)))</f>
        <v>0</v>
      </c>
      <c r="BL6" s="19">
        <f>IF(ISERROR(VLOOKUP(BI6,$BI$26:$BR$27,4,FALSE)),0,(VLOOKUP(BI6,$BI$26:$BR$27,4,FALSE)))</f>
        <v>0</v>
      </c>
      <c r="BM6" s="15">
        <f>BK6-BL6-BN6</f>
        <v>0</v>
      </c>
      <c r="BN6" s="19">
        <f>IF(ISERROR(VLOOKUP(BI6,$BI$26:$BR$27,6,FALSE)),0,(VLOOKUP(BI6,$BI$26:$BR$27,6,FALSE)))</f>
        <v>0</v>
      </c>
      <c r="BO6" s="19">
        <f>IF(ISERROR(VLOOKUP(BI6,$BI$26:$BR$27,7,FALSE)),0,(VLOOKUP(BI6,$BI$26:$BR$27,7,FALSE)))</f>
        <v>0</v>
      </c>
      <c r="BP6" s="19">
        <f>IF(ISERROR(VLOOKUP(BI6,$BI$26:$BR$27,8,FALSE)),0,(VLOOKUP(BI6,$BI$26:$BR$27,8,FALSE)))</f>
        <v>0</v>
      </c>
      <c r="BQ6" s="15">
        <f>BO6-BP6</f>
        <v>0</v>
      </c>
      <c r="BR6" s="15">
        <f>BL6*3+BM6</f>
        <v>0</v>
      </c>
      <c r="BS6" s="5"/>
      <c r="BT6" s="5"/>
      <c r="BU6" s="5"/>
      <c r="BV6" s="5"/>
      <c r="BW6" s="5"/>
      <c r="BX6" s="4"/>
      <c r="BY6" s="11" t="e">
        <f>P6</f>
        <v>#REF!</v>
      </c>
      <c r="BZ6" s="11" t="str">
        <f t="shared" ref="BZ6:BZ23" si="1">Q6</f>
        <v>Islândia</v>
      </c>
      <c r="CA6" s="11">
        <f>R6+AN6+AY6+BK6</f>
        <v>12</v>
      </c>
      <c r="CB6" s="11">
        <f t="shared" ref="CB6:CH23" si="2">S6+AO6+AZ6+BL6</f>
        <v>2</v>
      </c>
      <c r="CC6" s="11">
        <f t="shared" si="2"/>
        <v>4</v>
      </c>
      <c r="CD6" s="11">
        <f t="shared" si="2"/>
        <v>6</v>
      </c>
      <c r="CE6" s="11">
        <f t="shared" si="2"/>
        <v>10</v>
      </c>
      <c r="CF6" s="11">
        <f t="shared" si="2"/>
        <v>21</v>
      </c>
      <c r="CG6" s="11">
        <f t="shared" si="2"/>
        <v>-11</v>
      </c>
      <c r="CH6" s="11">
        <f t="shared" si="2"/>
        <v>10</v>
      </c>
      <c r="CI6" s="5"/>
      <c r="CJ6" s="19" t="e">
        <f>(10^10)*CH6+(10^8)*CB6+(10^6)*(50+CG6)+(10^4)*CE6+(10^2)*CA6+(13-BY6)</f>
        <v>#REF!</v>
      </c>
      <c r="CK6" s="21">
        <v>1</v>
      </c>
      <c r="CL6" s="5" t="e">
        <f t="shared" ref="CL6:CL23" si="3">LARGE($CJ$6:$CJ$23,CK6)</f>
        <v>#REF!</v>
      </c>
      <c r="CM6" s="4"/>
      <c r="CN6" s="21">
        <v>1</v>
      </c>
      <c r="CO6" s="5" t="e">
        <f>MATCH(CL6,$CJ$6:$CJ$23,0)</f>
        <v>#REF!</v>
      </c>
    </row>
    <row r="7" spans="2:93" x14ac:dyDescent="0.25">
      <c r="B7" s="11" t="s">
        <v>11</v>
      </c>
      <c r="C7" s="11" t="e">
        <f t="shared" ref="C7:C23" si="4">VLOOKUP(CO7,$BY$6:$CH$23,2)</f>
        <v>#REF!</v>
      </c>
      <c r="D7" s="11" t="e">
        <f t="shared" ref="D7:D23" si="5">VLOOKUP(CO7,$BY$6:$CH$23,3)</f>
        <v>#REF!</v>
      </c>
      <c r="E7" s="11" t="e">
        <f t="shared" ref="E7:E23" si="6">VLOOKUP(CO7,$BY$6:$CH$23,4)</f>
        <v>#REF!</v>
      </c>
      <c r="F7" s="11" t="e">
        <f t="shared" ref="F7:F23" si="7">D7-E7-G7</f>
        <v>#REF!</v>
      </c>
      <c r="G7" s="11" t="e">
        <f t="shared" ref="G7:G23" si="8">VLOOKUP(CO7,$BY$6:$CH$23,6)</f>
        <v>#REF!</v>
      </c>
      <c r="H7" s="11" t="e">
        <f t="shared" ref="H7:H23" si="9">VLOOKUP(CO7,$BY$6:$CH$23,7)</f>
        <v>#REF!</v>
      </c>
      <c r="I7" s="11" t="e">
        <f t="shared" ref="I7:I23" si="10">VLOOKUP(CO7,$BY$6:$CH$23,8)</f>
        <v>#REF!</v>
      </c>
      <c r="J7" s="11" t="e">
        <f t="shared" ref="J7:J23" si="11">H7-I7</f>
        <v>#REF!</v>
      </c>
      <c r="K7" s="11" t="e">
        <f t="shared" ref="K7:K23" si="12">E7*3+F7</f>
        <v>#REF!</v>
      </c>
      <c r="L7" s="4"/>
      <c r="M7" s="4"/>
      <c r="N7" s="4"/>
      <c r="O7" s="4"/>
      <c r="P7" s="11" t="e">
        <f>#REF!</f>
        <v>#REF!</v>
      </c>
      <c r="Q7" s="11" t="str">
        <f>Classificação!P11</f>
        <v>Itália</v>
      </c>
      <c r="R7" s="11">
        <f>Classificação!Q11</f>
        <v>12</v>
      </c>
      <c r="S7" s="11">
        <f>Classificação!R11</f>
        <v>0</v>
      </c>
      <c r="T7" s="11">
        <f>Classificação!S11</f>
        <v>1</v>
      </c>
      <c r="U7" s="11">
        <f>Classificação!T11</f>
        <v>11</v>
      </c>
      <c r="V7" s="11">
        <f>Classificação!U11</f>
        <v>7</v>
      </c>
      <c r="W7" s="11">
        <f>Classificação!V11</f>
        <v>31</v>
      </c>
      <c r="X7" s="11">
        <f>Classificação!W11</f>
        <v>-24</v>
      </c>
      <c r="Y7" s="11">
        <f>Classificação!X11</f>
        <v>1</v>
      </c>
      <c r="Z7" s="5" t="e">
        <f t="shared" ref="Z7:Z23" si="13">(10^10)*Y7+(10^8)*S7+(10^6)*(50+X7)+(10^4)*V7+(10^2)*R7+(13-P7)</f>
        <v>#REF!</v>
      </c>
      <c r="AA7" s="14"/>
      <c r="AB7" s="15"/>
      <c r="AC7" s="15"/>
      <c r="AD7" s="15"/>
      <c r="AE7" s="15"/>
      <c r="AF7" s="15"/>
      <c r="AG7" s="15"/>
      <c r="AH7" s="15"/>
      <c r="AI7" s="15"/>
      <c r="AJ7" s="15"/>
      <c r="AK7" s="5">
        <v>0</v>
      </c>
      <c r="AL7" s="14" t="e">
        <f>#REF!</f>
        <v>#REF!</v>
      </c>
      <c r="AM7" s="15">
        <f t="shared" si="0"/>
        <v>0</v>
      </c>
      <c r="AN7" s="15">
        <f t="shared" ref="AN7:AN23" si="14">IF(ISERROR(VLOOKUP(AL7,$AL$27:$AN$34,3,FALSE)),0,(VLOOKUP(AL7,$AL$27:$AN$34,3,FALSE)))</f>
        <v>0</v>
      </c>
      <c r="AO7" s="15">
        <f t="shared" ref="AO7:AO23" si="15">IF(ISERROR(VLOOKUP(AL7,$AL$27:$AO$34,4,FALSE)),0,(VLOOKUP(AL7,$AL$27:$AO$34,4,FALSE)))</f>
        <v>0</v>
      </c>
      <c r="AP7" s="15">
        <f t="shared" ref="AP7:AP23" si="16">AN7-AO7-AQ7</f>
        <v>0</v>
      </c>
      <c r="AQ7" s="15">
        <f t="shared" ref="AQ7:AQ23" si="17">IF(ISERROR(VLOOKUP(AL7,$AL$27:$AQ$34,6,FALSE)),0,(VLOOKUP(AL7,$AL$27:$AQ$34,6,FALSE)))</f>
        <v>0</v>
      </c>
      <c r="AR7" s="15">
        <f t="shared" ref="AR7:AR23" si="18">IF(ISERROR(VLOOKUP(AL7,$AL$27:$AR$34,7,FALSE)),0,(VLOOKUP(AL7,$AL$27:$AR$34,7,FALSE)))</f>
        <v>0</v>
      </c>
      <c r="AS7" s="15">
        <f t="shared" ref="AS7:AS23" si="19">IF(ISERROR(VLOOKUP(AL7,$AL$27:$AS$34,8,FALSE)),0,(VLOOKUP(AL7,$AL$27:$AS$34,8,FALSE)))</f>
        <v>0</v>
      </c>
      <c r="AT7" s="15">
        <f t="shared" ref="AT7:AT23" si="20">AR7-AS7</f>
        <v>0</v>
      </c>
      <c r="AU7" s="15">
        <f t="shared" ref="AU7:AU23" si="21">AO7*3+AP7</f>
        <v>0</v>
      </c>
      <c r="AV7" s="5"/>
      <c r="AW7" s="14">
        <v>2</v>
      </c>
      <c r="AX7" s="15">
        <f t="shared" ref="AX7:AX23" si="22">IF(ISERROR(VLOOKUP(AW7,$AW$26:$AY$29,2,FALSE)),0,(VLOOKUP(AW7,$AW$26:$AY$29,2,FALSE)))</f>
        <v>0</v>
      </c>
      <c r="AY7" s="19">
        <f>IF(ISERROR(VLOOKUP(AW7,$AW$26:$BF$29,3,FALSE)),0,(VLOOKUP(AW7,$AW$26:$BF$29,3,FALSE)))</f>
        <v>0</v>
      </c>
      <c r="AZ7" s="19">
        <f t="shared" ref="AZ7:AZ23" si="23">IF(ISERROR(VLOOKUP(AW7,$AW$26:$BF$29,4,FALSE)),0,(VLOOKUP(AW7,$AW$26:$BF$29,4,FALSE)))</f>
        <v>0</v>
      </c>
      <c r="BA7" s="15">
        <f t="shared" ref="BA7:BA23" si="24">AY7-AZ7-BB7</f>
        <v>0</v>
      </c>
      <c r="BB7" s="19">
        <f t="shared" ref="BB7:BB23" si="25">IF(ISERROR(VLOOKUP(AW7,$AW$26:$BF$29,6,FALSE)),0,(VLOOKUP(AW7,$AW$26:$BF$29,6,FALSE)))</f>
        <v>0</v>
      </c>
      <c r="BC7" s="19">
        <f t="shared" ref="BC7:BC23" si="26">IF(ISERROR(VLOOKUP(AW7,$AW$26:$BF$29,7,FALSE)),0,(VLOOKUP(AW7,$AW$26:$BF$29,7,FALSE)))</f>
        <v>0</v>
      </c>
      <c r="BD7" s="19">
        <f t="shared" ref="BD7:BD23" si="27">IF(ISERROR(VLOOKUP(AW7,$AW$26:$BF$29,8,FALSE)),0,(VLOOKUP(AW7,$AW$26:$BF$29,8,FALSE)))</f>
        <v>0</v>
      </c>
      <c r="BE7" s="15">
        <f t="shared" ref="BE7:BE23" si="28">BC7-BD7</f>
        <v>0</v>
      </c>
      <c r="BF7" s="15">
        <f t="shared" ref="BF7:BF23" si="29">AZ7*3+BA7</f>
        <v>0</v>
      </c>
      <c r="BG7" s="5"/>
      <c r="BH7" s="5"/>
      <c r="BI7" s="14">
        <v>2</v>
      </c>
      <c r="BJ7" s="15">
        <f>IF(ISERROR(VLOOKUP(BI7,$BI$26:$BK$29,2,FALSE)),0,(VLOOKUP(BI7,$BI$26:$BK$29,2,FALSE)))</f>
        <v>0</v>
      </c>
      <c r="BK7" s="24">
        <f t="shared" ref="BK7:BK23" si="30">IF(ISERROR(VLOOKUP(BI7,$BI$26:$BR$27,3,FALSE)),0,(VLOOKUP(BI7,$BI$26:$BR$27,3,FALSE)))</f>
        <v>0</v>
      </c>
      <c r="BL7" s="19">
        <f t="shared" ref="BL7:BL23" si="31">IF(ISERROR(VLOOKUP(BI7,$BI$26:$BR$27,4,FALSE)),0,(VLOOKUP(BI7,$BI$26:$BR$27,4,FALSE)))</f>
        <v>0</v>
      </c>
      <c r="BM7" s="15">
        <f t="shared" ref="BM7:BM23" si="32">BK7-BL7-BN7</f>
        <v>0</v>
      </c>
      <c r="BN7" s="19">
        <f t="shared" ref="BN7:BN23" si="33">IF(ISERROR(VLOOKUP(BI7,$BI$26:$BR$27,6,FALSE)),0,(VLOOKUP(BI7,$BI$26:$BR$27,6,FALSE)))</f>
        <v>0</v>
      </c>
      <c r="BO7" s="19">
        <f t="shared" ref="BO7:BO23" si="34">IF(ISERROR(VLOOKUP(BI7,$BI$26:$BR$27,7,FALSE)),0,(VLOOKUP(BI7,$BI$26:$BR$27,7,FALSE)))</f>
        <v>0</v>
      </c>
      <c r="BP7" s="19">
        <f t="shared" ref="BP7:BP23" si="35">IF(ISERROR(VLOOKUP(BI7,$BI$26:$BR$27,8,FALSE)),0,(VLOOKUP(BI7,$BI$26:$BR$27,8,FALSE)))</f>
        <v>0</v>
      </c>
      <c r="BQ7" s="15">
        <f t="shared" ref="BQ7:BQ23" si="36">BO7-BP7</f>
        <v>0</v>
      </c>
      <c r="BR7" s="15">
        <f t="shared" ref="BR7:BR23" si="37">BL7*3+BM7</f>
        <v>0</v>
      </c>
      <c r="BS7" s="5"/>
      <c r="BT7" s="5"/>
      <c r="BU7" s="5"/>
      <c r="BV7" s="5"/>
      <c r="BW7" s="5"/>
      <c r="BX7" s="4"/>
      <c r="BY7" s="11" t="e">
        <f t="shared" ref="BY7:BY23" si="38">P7</f>
        <v>#REF!</v>
      </c>
      <c r="BZ7" s="11" t="str">
        <f t="shared" si="1"/>
        <v>Itália</v>
      </c>
      <c r="CA7" s="11">
        <f t="shared" ref="CA7:CA23" si="39">R7+AN7+AY7+BK7</f>
        <v>12</v>
      </c>
      <c r="CB7" s="11">
        <f t="shared" si="2"/>
        <v>0</v>
      </c>
      <c r="CC7" s="11">
        <f t="shared" si="2"/>
        <v>1</v>
      </c>
      <c r="CD7" s="11">
        <f t="shared" si="2"/>
        <v>11</v>
      </c>
      <c r="CE7" s="11">
        <f t="shared" si="2"/>
        <v>7</v>
      </c>
      <c r="CF7" s="11">
        <f t="shared" si="2"/>
        <v>31</v>
      </c>
      <c r="CG7" s="11">
        <f t="shared" si="2"/>
        <v>-24</v>
      </c>
      <c r="CH7" s="11">
        <f t="shared" si="2"/>
        <v>1</v>
      </c>
      <c r="CI7" s="5"/>
      <c r="CJ7" s="19" t="e">
        <f t="shared" ref="CJ7:CJ23" si="40">(10^10)*CH7+(10^8)*CB7+(10^6)*(50+CG7)+(10^4)*CE7+(10^2)*CA7+(13-BY7)</f>
        <v>#REF!</v>
      </c>
      <c r="CK7" s="21">
        <v>2</v>
      </c>
      <c r="CL7" s="5" t="e">
        <f t="shared" si="3"/>
        <v>#REF!</v>
      </c>
      <c r="CM7" s="4"/>
      <c r="CN7" s="21">
        <v>2</v>
      </c>
      <c r="CO7" s="5" t="e">
        <f t="shared" ref="CO7:CO23" si="41">MATCH(CL7,$CJ$6:$CJ$23,0)</f>
        <v>#REF!</v>
      </c>
    </row>
    <row r="8" spans="2:93" x14ac:dyDescent="0.25">
      <c r="B8" s="18" t="s">
        <v>12</v>
      </c>
      <c r="C8" s="18" t="e">
        <f t="shared" si="4"/>
        <v>#REF!</v>
      </c>
      <c r="D8" s="18" t="e">
        <f t="shared" si="5"/>
        <v>#REF!</v>
      </c>
      <c r="E8" s="18" t="e">
        <f t="shared" si="6"/>
        <v>#REF!</v>
      </c>
      <c r="F8" s="18" t="e">
        <f t="shared" si="7"/>
        <v>#REF!</v>
      </c>
      <c r="G8" s="18" t="e">
        <f t="shared" si="8"/>
        <v>#REF!</v>
      </c>
      <c r="H8" s="18" t="e">
        <f t="shared" si="9"/>
        <v>#REF!</v>
      </c>
      <c r="I8" s="18" t="e">
        <f t="shared" si="10"/>
        <v>#REF!</v>
      </c>
      <c r="J8" s="18" t="e">
        <f t="shared" si="11"/>
        <v>#REF!</v>
      </c>
      <c r="K8" s="18" t="e">
        <f t="shared" si="12"/>
        <v>#REF!</v>
      </c>
      <c r="L8" s="4"/>
      <c r="M8" s="4"/>
      <c r="N8" s="4"/>
      <c r="O8" s="4"/>
      <c r="P8" s="11" t="e">
        <f>#REF!</f>
        <v>#REF!</v>
      </c>
      <c r="Q8" s="11" t="str">
        <f>Classificação!P12</f>
        <v>Grécia</v>
      </c>
      <c r="R8" s="11">
        <f>Classificação!Q12</f>
        <v>12</v>
      </c>
      <c r="S8" s="11">
        <f>Classificação!R12</f>
        <v>5</v>
      </c>
      <c r="T8" s="11">
        <f>Classificação!S12</f>
        <v>3</v>
      </c>
      <c r="U8" s="11">
        <f>Classificação!T12</f>
        <v>4</v>
      </c>
      <c r="V8" s="11">
        <f>Classificação!U12</f>
        <v>17</v>
      </c>
      <c r="W8" s="11">
        <f>Classificação!V12</f>
        <v>13</v>
      </c>
      <c r="X8" s="11">
        <f>Classificação!W12</f>
        <v>4</v>
      </c>
      <c r="Y8" s="11">
        <f>Classificação!X12</f>
        <v>18</v>
      </c>
      <c r="Z8" s="5" t="e">
        <f t="shared" si="13"/>
        <v>#REF!</v>
      </c>
      <c r="AA8" s="14"/>
      <c r="AB8" s="15"/>
      <c r="AC8" s="15"/>
      <c r="AD8" s="15"/>
      <c r="AE8" s="15"/>
      <c r="AF8" s="15"/>
      <c r="AG8" s="15"/>
      <c r="AH8" s="15"/>
      <c r="AI8" s="15"/>
      <c r="AJ8" s="15"/>
      <c r="AK8" s="5">
        <v>0</v>
      </c>
      <c r="AL8" s="14" t="e">
        <f>#REF!</f>
        <v>#REF!</v>
      </c>
      <c r="AM8" s="15">
        <f t="shared" si="0"/>
        <v>0</v>
      </c>
      <c r="AN8" s="15">
        <f t="shared" si="14"/>
        <v>0</v>
      </c>
      <c r="AO8" s="15">
        <f t="shared" si="15"/>
        <v>0</v>
      </c>
      <c r="AP8" s="15">
        <f t="shared" si="16"/>
        <v>0</v>
      </c>
      <c r="AQ8" s="15">
        <f t="shared" si="17"/>
        <v>0</v>
      </c>
      <c r="AR8" s="15">
        <f t="shared" si="18"/>
        <v>0</v>
      </c>
      <c r="AS8" s="15">
        <f t="shared" si="19"/>
        <v>0</v>
      </c>
      <c r="AT8" s="15">
        <f t="shared" si="20"/>
        <v>0</v>
      </c>
      <c r="AU8" s="15">
        <f t="shared" si="21"/>
        <v>0</v>
      </c>
      <c r="AV8" s="5"/>
      <c r="AW8" s="14">
        <v>3</v>
      </c>
      <c r="AX8" s="15">
        <f t="shared" si="22"/>
        <v>0</v>
      </c>
      <c r="AY8" s="19">
        <f t="shared" ref="AY8:AY23" si="42">IF(ISERROR(VLOOKUP(AW8,$AW$26:$BF$29,3,FALSE)),0,(VLOOKUP(AW8,$AW$26:$BF$29,3,FALSE)))</f>
        <v>0</v>
      </c>
      <c r="AZ8" s="19">
        <f t="shared" si="23"/>
        <v>0</v>
      </c>
      <c r="BA8" s="15">
        <f t="shared" si="24"/>
        <v>0</v>
      </c>
      <c r="BB8" s="19">
        <f t="shared" si="25"/>
        <v>0</v>
      </c>
      <c r="BC8" s="19">
        <f t="shared" si="26"/>
        <v>0</v>
      </c>
      <c r="BD8" s="19">
        <f t="shared" si="27"/>
        <v>0</v>
      </c>
      <c r="BE8" s="15">
        <f t="shared" si="28"/>
        <v>0</v>
      </c>
      <c r="BF8" s="15">
        <f t="shared" si="29"/>
        <v>0</v>
      </c>
      <c r="BG8" s="5"/>
      <c r="BH8" s="5"/>
      <c r="BI8" s="14">
        <v>3</v>
      </c>
      <c r="BJ8" s="15">
        <f t="shared" ref="BJ8:BJ23" si="43">IF(ISERROR(VLOOKUP(BI8,$BI$26:$BK$29,2,FALSE)),0,(VLOOKUP(BI8,$BI$26:$BK$29,2,FALSE)))</f>
        <v>0</v>
      </c>
      <c r="BK8" s="24">
        <f t="shared" si="30"/>
        <v>0</v>
      </c>
      <c r="BL8" s="19">
        <f t="shared" si="31"/>
        <v>0</v>
      </c>
      <c r="BM8" s="15">
        <f t="shared" si="32"/>
        <v>0</v>
      </c>
      <c r="BN8" s="19">
        <f t="shared" si="33"/>
        <v>0</v>
      </c>
      <c r="BO8" s="19">
        <f t="shared" si="34"/>
        <v>0</v>
      </c>
      <c r="BP8" s="19">
        <f t="shared" si="35"/>
        <v>0</v>
      </c>
      <c r="BQ8" s="15">
        <f t="shared" si="36"/>
        <v>0</v>
      </c>
      <c r="BR8" s="15">
        <f t="shared" si="37"/>
        <v>0</v>
      </c>
      <c r="BS8" s="5"/>
      <c r="BT8" s="5"/>
      <c r="BU8" s="5"/>
      <c r="BV8" s="5"/>
      <c r="BW8" s="5"/>
      <c r="BX8" s="4"/>
      <c r="BY8" s="11" t="e">
        <f t="shared" si="38"/>
        <v>#REF!</v>
      </c>
      <c r="BZ8" s="11" t="str">
        <f t="shared" si="1"/>
        <v>Grécia</v>
      </c>
      <c r="CA8" s="11">
        <f t="shared" si="39"/>
        <v>12</v>
      </c>
      <c r="CB8" s="11">
        <f t="shared" si="2"/>
        <v>5</v>
      </c>
      <c r="CC8" s="11">
        <f t="shared" si="2"/>
        <v>3</v>
      </c>
      <c r="CD8" s="11">
        <f t="shared" si="2"/>
        <v>4</v>
      </c>
      <c r="CE8" s="11">
        <f t="shared" si="2"/>
        <v>17</v>
      </c>
      <c r="CF8" s="11">
        <f t="shared" si="2"/>
        <v>13</v>
      </c>
      <c r="CG8" s="11">
        <f t="shared" si="2"/>
        <v>4</v>
      </c>
      <c r="CH8" s="11">
        <f t="shared" si="2"/>
        <v>18</v>
      </c>
      <c r="CI8" s="5"/>
      <c r="CJ8" s="19" t="e">
        <f t="shared" si="40"/>
        <v>#REF!</v>
      </c>
      <c r="CK8" s="21">
        <v>3</v>
      </c>
      <c r="CL8" s="5" t="e">
        <f t="shared" si="3"/>
        <v>#REF!</v>
      </c>
      <c r="CM8" s="4"/>
      <c r="CN8" s="21">
        <v>3</v>
      </c>
      <c r="CO8" s="5" t="e">
        <f t="shared" si="41"/>
        <v>#REF!</v>
      </c>
    </row>
    <row r="9" spans="2:93" x14ac:dyDescent="0.25">
      <c r="B9" s="11" t="s">
        <v>13</v>
      </c>
      <c r="C9" s="11" t="e">
        <f t="shared" si="4"/>
        <v>#REF!</v>
      </c>
      <c r="D9" s="11" t="e">
        <f t="shared" si="5"/>
        <v>#REF!</v>
      </c>
      <c r="E9" s="11" t="e">
        <f t="shared" si="6"/>
        <v>#REF!</v>
      </c>
      <c r="F9" s="11" t="e">
        <f t="shared" si="7"/>
        <v>#REF!</v>
      </c>
      <c r="G9" s="11" t="e">
        <f t="shared" si="8"/>
        <v>#REF!</v>
      </c>
      <c r="H9" s="11" t="e">
        <f t="shared" si="9"/>
        <v>#REF!</v>
      </c>
      <c r="I9" s="11" t="e">
        <f t="shared" si="10"/>
        <v>#REF!</v>
      </c>
      <c r="J9" s="11" t="e">
        <f t="shared" si="11"/>
        <v>#REF!</v>
      </c>
      <c r="K9" s="11" t="e">
        <f t="shared" si="12"/>
        <v>#REF!</v>
      </c>
      <c r="L9" s="4"/>
      <c r="M9" s="4"/>
      <c r="N9" s="4"/>
      <c r="O9" s="4"/>
      <c r="P9" s="11" t="e">
        <f>#REF!</f>
        <v>#REF!</v>
      </c>
      <c r="Q9" s="11" t="str">
        <f>Classificação!P13</f>
        <v>Turquia</v>
      </c>
      <c r="R9" s="11">
        <f>Classificação!Q13</f>
        <v>12</v>
      </c>
      <c r="S9" s="11">
        <f>Classificação!R13</f>
        <v>5</v>
      </c>
      <c r="T9" s="11">
        <f>Classificação!S13</f>
        <v>2</v>
      </c>
      <c r="U9" s="11">
        <f>Classificação!T13</f>
        <v>5</v>
      </c>
      <c r="V9" s="11">
        <f>Classificação!U13</f>
        <v>12</v>
      </c>
      <c r="W9" s="11">
        <f>Classificação!V13</f>
        <v>17</v>
      </c>
      <c r="X9" s="11">
        <f>Classificação!W13</f>
        <v>-5</v>
      </c>
      <c r="Y9" s="11">
        <f>Classificação!X13</f>
        <v>17</v>
      </c>
      <c r="Z9" s="5" t="e">
        <f t="shared" si="13"/>
        <v>#REF!</v>
      </c>
      <c r="AA9" s="14"/>
      <c r="AB9" s="15"/>
      <c r="AC9" s="15"/>
      <c r="AD9" s="15"/>
      <c r="AE9" s="15"/>
      <c r="AF9" s="15"/>
      <c r="AG9" s="15"/>
      <c r="AH9" s="15"/>
      <c r="AI9" s="15"/>
      <c r="AJ9" s="15"/>
      <c r="AK9" s="5">
        <v>0</v>
      </c>
      <c r="AL9" s="14" t="e">
        <f>#REF!</f>
        <v>#REF!</v>
      </c>
      <c r="AM9" s="15">
        <f t="shared" si="0"/>
        <v>0</v>
      </c>
      <c r="AN9" s="15">
        <f t="shared" si="14"/>
        <v>0</v>
      </c>
      <c r="AO9" s="15">
        <f t="shared" si="15"/>
        <v>0</v>
      </c>
      <c r="AP9" s="15">
        <f t="shared" si="16"/>
        <v>0</v>
      </c>
      <c r="AQ9" s="15">
        <f t="shared" si="17"/>
        <v>0</v>
      </c>
      <c r="AR9" s="15">
        <f t="shared" si="18"/>
        <v>0</v>
      </c>
      <c r="AS9" s="15">
        <f t="shared" si="19"/>
        <v>0</v>
      </c>
      <c r="AT9" s="15">
        <f t="shared" si="20"/>
        <v>0</v>
      </c>
      <c r="AU9" s="15">
        <f t="shared" si="21"/>
        <v>0</v>
      </c>
      <c r="AV9" s="5"/>
      <c r="AW9" s="14">
        <v>4</v>
      </c>
      <c r="AX9" s="15">
        <f t="shared" si="22"/>
        <v>0</v>
      </c>
      <c r="AY9" s="19">
        <f t="shared" si="42"/>
        <v>0</v>
      </c>
      <c r="AZ9" s="19">
        <f t="shared" si="23"/>
        <v>0</v>
      </c>
      <c r="BA9" s="15">
        <f t="shared" si="24"/>
        <v>0</v>
      </c>
      <c r="BB9" s="19">
        <f t="shared" si="25"/>
        <v>0</v>
      </c>
      <c r="BC9" s="19">
        <f t="shared" si="26"/>
        <v>0</v>
      </c>
      <c r="BD9" s="19">
        <f t="shared" si="27"/>
        <v>0</v>
      </c>
      <c r="BE9" s="15">
        <f t="shared" si="28"/>
        <v>0</v>
      </c>
      <c r="BF9" s="15">
        <f t="shared" si="29"/>
        <v>0</v>
      </c>
      <c r="BG9" s="5"/>
      <c r="BH9" s="5"/>
      <c r="BI9" s="14">
        <v>4</v>
      </c>
      <c r="BJ9" s="15">
        <f t="shared" si="43"/>
        <v>0</v>
      </c>
      <c r="BK9" s="24">
        <f t="shared" si="30"/>
        <v>0</v>
      </c>
      <c r="BL9" s="19">
        <f t="shared" si="31"/>
        <v>0</v>
      </c>
      <c r="BM9" s="15">
        <f t="shared" si="32"/>
        <v>0</v>
      </c>
      <c r="BN9" s="19">
        <f t="shared" si="33"/>
        <v>0</v>
      </c>
      <c r="BO9" s="19">
        <f t="shared" si="34"/>
        <v>0</v>
      </c>
      <c r="BP9" s="19">
        <f t="shared" si="35"/>
        <v>0</v>
      </c>
      <c r="BQ9" s="15">
        <f t="shared" si="36"/>
        <v>0</v>
      </c>
      <c r="BR9" s="15">
        <f t="shared" si="37"/>
        <v>0</v>
      </c>
      <c r="BS9" s="5"/>
      <c r="BT9" s="5"/>
      <c r="BU9" s="5"/>
      <c r="BV9" s="5"/>
      <c r="BW9" s="5"/>
      <c r="BX9" s="4"/>
      <c r="BY9" s="11" t="e">
        <f t="shared" si="38"/>
        <v>#REF!</v>
      </c>
      <c r="BZ9" s="11" t="str">
        <f t="shared" si="1"/>
        <v>Turquia</v>
      </c>
      <c r="CA9" s="11">
        <f t="shared" si="39"/>
        <v>12</v>
      </c>
      <c r="CB9" s="11">
        <f t="shared" si="2"/>
        <v>5</v>
      </c>
      <c r="CC9" s="11">
        <f t="shared" si="2"/>
        <v>2</v>
      </c>
      <c r="CD9" s="11">
        <f t="shared" si="2"/>
        <v>5</v>
      </c>
      <c r="CE9" s="11">
        <f t="shared" si="2"/>
        <v>12</v>
      </c>
      <c r="CF9" s="11">
        <f t="shared" si="2"/>
        <v>17</v>
      </c>
      <c r="CG9" s="11">
        <f t="shared" si="2"/>
        <v>-5</v>
      </c>
      <c r="CH9" s="11">
        <f t="shared" si="2"/>
        <v>17</v>
      </c>
      <c r="CI9" s="5"/>
      <c r="CJ9" s="19" t="e">
        <f t="shared" si="40"/>
        <v>#REF!</v>
      </c>
      <c r="CK9" s="21">
        <v>4</v>
      </c>
      <c r="CL9" s="5" t="e">
        <f t="shared" si="3"/>
        <v>#REF!</v>
      </c>
      <c r="CM9" s="4"/>
      <c r="CN9" s="21">
        <v>4</v>
      </c>
      <c r="CO9" s="5" t="e">
        <f t="shared" si="41"/>
        <v>#REF!</v>
      </c>
    </row>
    <row r="10" spans="2:93" x14ac:dyDescent="0.25">
      <c r="B10" s="18" t="s">
        <v>14</v>
      </c>
      <c r="C10" s="18" t="e">
        <f t="shared" si="4"/>
        <v>#REF!</v>
      </c>
      <c r="D10" s="18" t="e">
        <f t="shared" si="5"/>
        <v>#REF!</v>
      </c>
      <c r="E10" s="18" t="e">
        <f t="shared" si="6"/>
        <v>#REF!</v>
      </c>
      <c r="F10" s="18" t="e">
        <f t="shared" si="7"/>
        <v>#REF!</v>
      </c>
      <c r="G10" s="18" t="e">
        <f t="shared" si="8"/>
        <v>#REF!</v>
      </c>
      <c r="H10" s="18" t="e">
        <f t="shared" si="9"/>
        <v>#REF!</v>
      </c>
      <c r="I10" s="18" t="e">
        <f t="shared" si="10"/>
        <v>#REF!</v>
      </c>
      <c r="J10" s="18" t="e">
        <f t="shared" si="11"/>
        <v>#REF!</v>
      </c>
      <c r="K10" s="18" t="e">
        <f t="shared" si="12"/>
        <v>#REF!</v>
      </c>
      <c r="L10" s="4"/>
      <c r="M10" s="4"/>
      <c r="N10" s="4"/>
      <c r="O10" s="4"/>
      <c r="P10" s="11" t="e">
        <f>#REF!</f>
        <v>#REF!</v>
      </c>
      <c r="Q10" s="11" t="str">
        <f>Classificação!P14</f>
        <v>Rep. Tcheca</v>
      </c>
      <c r="R10" s="11">
        <f>Classificação!Q14</f>
        <v>12</v>
      </c>
      <c r="S10" s="11">
        <f>Classificação!R14</f>
        <v>5</v>
      </c>
      <c r="T10" s="11">
        <f>Classificação!S14</f>
        <v>3</v>
      </c>
      <c r="U10" s="11">
        <f>Classificação!T14</f>
        <v>4</v>
      </c>
      <c r="V10" s="11">
        <f>Classificação!U14</f>
        <v>13</v>
      </c>
      <c r="W10" s="11">
        <f>Classificação!V14</f>
        <v>11</v>
      </c>
      <c r="X10" s="11">
        <f>Classificação!W14</f>
        <v>2</v>
      </c>
      <c r="Y10" s="11">
        <f>Classificação!X14</f>
        <v>18</v>
      </c>
      <c r="Z10" s="5" t="e">
        <f t="shared" si="13"/>
        <v>#REF!</v>
      </c>
      <c r="AA10" s="14"/>
      <c r="AB10" s="15"/>
      <c r="AC10" s="15"/>
      <c r="AD10" s="15"/>
      <c r="AE10" s="15"/>
      <c r="AF10" s="15"/>
      <c r="AG10" s="15"/>
      <c r="AH10" s="15"/>
      <c r="AI10" s="15"/>
      <c r="AJ10" s="15"/>
      <c r="AK10" s="5">
        <v>0</v>
      </c>
      <c r="AL10" s="14" t="e">
        <f>#REF!</f>
        <v>#REF!</v>
      </c>
      <c r="AM10" s="15">
        <f t="shared" si="0"/>
        <v>0</v>
      </c>
      <c r="AN10" s="15">
        <f t="shared" si="14"/>
        <v>0</v>
      </c>
      <c r="AO10" s="15">
        <f t="shared" si="15"/>
        <v>0</v>
      </c>
      <c r="AP10" s="15">
        <f t="shared" si="16"/>
        <v>0</v>
      </c>
      <c r="AQ10" s="15">
        <f t="shared" si="17"/>
        <v>0</v>
      </c>
      <c r="AR10" s="15">
        <f t="shared" si="18"/>
        <v>0</v>
      </c>
      <c r="AS10" s="15">
        <f t="shared" si="19"/>
        <v>0</v>
      </c>
      <c r="AT10" s="15">
        <f t="shared" si="20"/>
        <v>0</v>
      </c>
      <c r="AU10" s="15">
        <f t="shared" si="21"/>
        <v>0</v>
      </c>
      <c r="AV10" s="5"/>
      <c r="AW10" s="14">
        <v>5</v>
      </c>
      <c r="AX10" s="15">
        <f t="shared" si="22"/>
        <v>0</v>
      </c>
      <c r="AY10" s="19">
        <f t="shared" si="42"/>
        <v>0</v>
      </c>
      <c r="AZ10" s="19">
        <f t="shared" si="23"/>
        <v>0</v>
      </c>
      <c r="BA10" s="15">
        <f t="shared" si="24"/>
        <v>0</v>
      </c>
      <c r="BB10" s="19">
        <f t="shared" si="25"/>
        <v>0</v>
      </c>
      <c r="BC10" s="19">
        <f t="shared" si="26"/>
        <v>0</v>
      </c>
      <c r="BD10" s="19">
        <f t="shared" si="27"/>
        <v>0</v>
      </c>
      <c r="BE10" s="15">
        <f t="shared" si="28"/>
        <v>0</v>
      </c>
      <c r="BF10" s="15">
        <f t="shared" si="29"/>
        <v>0</v>
      </c>
      <c r="BG10" s="5"/>
      <c r="BH10" s="5"/>
      <c r="BI10" s="14">
        <v>5</v>
      </c>
      <c r="BJ10" s="15">
        <f t="shared" si="43"/>
        <v>0</v>
      </c>
      <c r="BK10" s="24">
        <f t="shared" si="30"/>
        <v>0</v>
      </c>
      <c r="BL10" s="19">
        <f t="shared" si="31"/>
        <v>0</v>
      </c>
      <c r="BM10" s="15">
        <f t="shared" si="32"/>
        <v>0</v>
      </c>
      <c r="BN10" s="19">
        <f t="shared" si="33"/>
        <v>0</v>
      </c>
      <c r="BO10" s="19">
        <f t="shared" si="34"/>
        <v>0</v>
      </c>
      <c r="BP10" s="19">
        <f t="shared" si="35"/>
        <v>0</v>
      </c>
      <c r="BQ10" s="15">
        <f t="shared" si="36"/>
        <v>0</v>
      </c>
      <c r="BR10" s="15">
        <f t="shared" si="37"/>
        <v>0</v>
      </c>
      <c r="BS10" s="5"/>
      <c r="BT10" s="5"/>
      <c r="BU10" s="5"/>
      <c r="BV10" s="5"/>
      <c r="BW10" s="5"/>
      <c r="BX10" s="4"/>
      <c r="BY10" s="11" t="e">
        <f t="shared" si="38"/>
        <v>#REF!</v>
      </c>
      <c r="BZ10" s="11" t="str">
        <f t="shared" si="1"/>
        <v>Rep. Tcheca</v>
      </c>
      <c r="CA10" s="11">
        <f t="shared" si="39"/>
        <v>12</v>
      </c>
      <c r="CB10" s="11">
        <f t="shared" si="2"/>
        <v>5</v>
      </c>
      <c r="CC10" s="11">
        <f t="shared" si="2"/>
        <v>3</v>
      </c>
      <c r="CD10" s="11">
        <f t="shared" si="2"/>
        <v>4</v>
      </c>
      <c r="CE10" s="11">
        <f t="shared" si="2"/>
        <v>13</v>
      </c>
      <c r="CF10" s="11">
        <f t="shared" si="2"/>
        <v>11</v>
      </c>
      <c r="CG10" s="11">
        <f t="shared" si="2"/>
        <v>2</v>
      </c>
      <c r="CH10" s="11">
        <f t="shared" si="2"/>
        <v>18</v>
      </c>
      <c r="CI10" s="5"/>
      <c r="CJ10" s="19" t="e">
        <f t="shared" si="40"/>
        <v>#REF!</v>
      </c>
      <c r="CK10" s="21">
        <v>5</v>
      </c>
      <c r="CL10" s="5" t="e">
        <f t="shared" si="3"/>
        <v>#REF!</v>
      </c>
      <c r="CM10" s="4"/>
      <c r="CN10" s="21">
        <v>5</v>
      </c>
      <c r="CO10" s="5" t="e">
        <f t="shared" si="41"/>
        <v>#REF!</v>
      </c>
    </row>
    <row r="11" spans="2:93" x14ac:dyDescent="0.25">
      <c r="B11" s="11" t="s">
        <v>15</v>
      </c>
      <c r="C11" s="11" t="e">
        <f t="shared" si="4"/>
        <v>#REF!</v>
      </c>
      <c r="D11" s="11" t="e">
        <f t="shared" si="5"/>
        <v>#REF!</v>
      </c>
      <c r="E11" s="11" t="e">
        <f t="shared" si="6"/>
        <v>#REF!</v>
      </c>
      <c r="F11" s="11" t="e">
        <f t="shared" si="7"/>
        <v>#REF!</v>
      </c>
      <c r="G11" s="11" t="e">
        <f t="shared" si="8"/>
        <v>#REF!</v>
      </c>
      <c r="H11" s="11" t="e">
        <f t="shared" si="9"/>
        <v>#REF!</v>
      </c>
      <c r="I11" s="11" t="e">
        <f t="shared" si="10"/>
        <v>#REF!</v>
      </c>
      <c r="J11" s="11" t="e">
        <f t="shared" si="11"/>
        <v>#REF!</v>
      </c>
      <c r="K11" s="11" t="e">
        <f t="shared" si="12"/>
        <v>#REF!</v>
      </c>
      <c r="L11" s="4"/>
      <c r="M11" s="4"/>
      <c r="N11" s="4"/>
      <c r="O11" s="4"/>
      <c r="P11" s="11" t="e">
        <f>#REF!</f>
        <v>#REF!</v>
      </c>
      <c r="Q11" s="11" t="str">
        <f>Classificação!P15</f>
        <v>Polônia</v>
      </c>
      <c r="R11" s="11">
        <f>Classificação!Q15</f>
        <v>12</v>
      </c>
      <c r="S11" s="11">
        <f>Classificação!R15</f>
        <v>2</v>
      </c>
      <c r="T11" s="11">
        <f>Classificação!S15</f>
        <v>6</v>
      </c>
      <c r="U11" s="11">
        <f>Classificação!T15</f>
        <v>4</v>
      </c>
      <c r="V11" s="11">
        <f>Classificação!U15</f>
        <v>5</v>
      </c>
      <c r="W11" s="11">
        <f>Classificação!V15</f>
        <v>11</v>
      </c>
      <c r="X11" s="11">
        <f>Classificação!W15</f>
        <v>-6</v>
      </c>
      <c r="Y11" s="11">
        <f>Classificação!X15</f>
        <v>12</v>
      </c>
      <c r="Z11" s="5" t="e">
        <f t="shared" si="13"/>
        <v>#REF!</v>
      </c>
      <c r="AA11" s="14"/>
      <c r="AB11" s="15"/>
      <c r="AC11" s="15"/>
      <c r="AD11" s="15"/>
      <c r="AE11" s="15"/>
      <c r="AF11" s="15"/>
      <c r="AG11" s="15"/>
      <c r="AH11" s="15"/>
      <c r="AI11" s="15"/>
      <c r="AJ11" s="15"/>
      <c r="AK11" s="5">
        <v>0</v>
      </c>
      <c r="AL11" s="14" t="e">
        <f>#REF!</f>
        <v>#REF!</v>
      </c>
      <c r="AM11" s="15">
        <f t="shared" si="0"/>
        <v>0</v>
      </c>
      <c r="AN11" s="15">
        <f t="shared" si="14"/>
        <v>0</v>
      </c>
      <c r="AO11" s="15">
        <f t="shared" si="15"/>
        <v>0</v>
      </c>
      <c r="AP11" s="15">
        <f t="shared" si="16"/>
        <v>0</v>
      </c>
      <c r="AQ11" s="15">
        <f t="shared" si="17"/>
        <v>0</v>
      </c>
      <c r="AR11" s="15">
        <f t="shared" si="18"/>
        <v>0</v>
      </c>
      <c r="AS11" s="15">
        <f t="shared" si="19"/>
        <v>0</v>
      </c>
      <c r="AT11" s="15">
        <f t="shared" si="20"/>
        <v>0</v>
      </c>
      <c r="AU11" s="15">
        <f t="shared" si="21"/>
        <v>0</v>
      </c>
      <c r="AV11" s="5"/>
      <c r="AW11" s="14">
        <v>6</v>
      </c>
      <c r="AX11" s="15">
        <f t="shared" si="22"/>
        <v>0</v>
      </c>
      <c r="AY11" s="19">
        <f t="shared" si="42"/>
        <v>0</v>
      </c>
      <c r="AZ11" s="19">
        <f t="shared" si="23"/>
        <v>0</v>
      </c>
      <c r="BA11" s="15">
        <f t="shared" si="24"/>
        <v>0</v>
      </c>
      <c r="BB11" s="19">
        <f t="shared" si="25"/>
        <v>0</v>
      </c>
      <c r="BC11" s="19">
        <f t="shared" si="26"/>
        <v>0</v>
      </c>
      <c r="BD11" s="19">
        <f t="shared" si="27"/>
        <v>0</v>
      </c>
      <c r="BE11" s="15">
        <f t="shared" si="28"/>
        <v>0</v>
      </c>
      <c r="BF11" s="15">
        <f t="shared" si="29"/>
        <v>0</v>
      </c>
      <c r="BG11" s="5"/>
      <c r="BH11" s="5"/>
      <c r="BI11" s="14">
        <v>6</v>
      </c>
      <c r="BJ11" s="15">
        <f t="shared" si="43"/>
        <v>0</v>
      </c>
      <c r="BK11" s="24">
        <f t="shared" si="30"/>
        <v>0</v>
      </c>
      <c r="BL11" s="19">
        <f t="shared" si="31"/>
        <v>0</v>
      </c>
      <c r="BM11" s="15">
        <f t="shared" si="32"/>
        <v>0</v>
      </c>
      <c r="BN11" s="19">
        <f t="shared" si="33"/>
        <v>0</v>
      </c>
      <c r="BO11" s="19">
        <f t="shared" si="34"/>
        <v>0</v>
      </c>
      <c r="BP11" s="19">
        <f t="shared" si="35"/>
        <v>0</v>
      </c>
      <c r="BQ11" s="15">
        <f t="shared" si="36"/>
        <v>0</v>
      </c>
      <c r="BR11" s="15">
        <f t="shared" si="37"/>
        <v>0</v>
      </c>
      <c r="BS11" s="5"/>
      <c r="BT11" s="5"/>
      <c r="BU11" s="5"/>
      <c r="BV11" s="5"/>
      <c r="BW11" s="5"/>
      <c r="BX11" s="4"/>
      <c r="BY11" s="11" t="e">
        <f t="shared" si="38"/>
        <v>#REF!</v>
      </c>
      <c r="BZ11" s="11" t="str">
        <f t="shared" si="1"/>
        <v>Polônia</v>
      </c>
      <c r="CA11" s="11">
        <f t="shared" si="39"/>
        <v>12</v>
      </c>
      <c r="CB11" s="11">
        <f t="shared" si="2"/>
        <v>2</v>
      </c>
      <c r="CC11" s="11">
        <f t="shared" si="2"/>
        <v>6</v>
      </c>
      <c r="CD11" s="11">
        <f t="shared" si="2"/>
        <v>4</v>
      </c>
      <c r="CE11" s="11">
        <f t="shared" si="2"/>
        <v>5</v>
      </c>
      <c r="CF11" s="11">
        <f t="shared" si="2"/>
        <v>11</v>
      </c>
      <c r="CG11" s="11">
        <f t="shared" si="2"/>
        <v>-6</v>
      </c>
      <c r="CH11" s="11">
        <f t="shared" si="2"/>
        <v>12</v>
      </c>
      <c r="CI11" s="5"/>
      <c r="CJ11" s="19" t="e">
        <f t="shared" si="40"/>
        <v>#REF!</v>
      </c>
      <c r="CK11" s="21">
        <v>6</v>
      </c>
      <c r="CL11" s="5" t="e">
        <f t="shared" si="3"/>
        <v>#REF!</v>
      </c>
      <c r="CM11" s="4"/>
      <c r="CN11" s="21">
        <v>6</v>
      </c>
      <c r="CO11" s="5" t="e">
        <f t="shared" si="41"/>
        <v>#REF!</v>
      </c>
    </row>
    <row r="12" spans="2:93" x14ac:dyDescent="0.25">
      <c r="B12" s="18" t="s">
        <v>16</v>
      </c>
      <c r="C12" s="18" t="e">
        <f t="shared" si="4"/>
        <v>#REF!</v>
      </c>
      <c r="D12" s="18" t="e">
        <f t="shared" si="5"/>
        <v>#REF!</v>
      </c>
      <c r="E12" s="18" t="e">
        <f t="shared" si="6"/>
        <v>#REF!</v>
      </c>
      <c r="F12" s="18" t="e">
        <f t="shared" si="7"/>
        <v>#REF!</v>
      </c>
      <c r="G12" s="18" t="e">
        <f t="shared" si="8"/>
        <v>#REF!</v>
      </c>
      <c r="H12" s="18" t="e">
        <f t="shared" si="9"/>
        <v>#REF!</v>
      </c>
      <c r="I12" s="18" t="e">
        <f t="shared" si="10"/>
        <v>#REF!</v>
      </c>
      <c r="J12" s="18" t="e">
        <f t="shared" si="11"/>
        <v>#REF!</v>
      </c>
      <c r="K12" s="18" t="e">
        <f t="shared" si="12"/>
        <v>#REF!</v>
      </c>
      <c r="L12" s="4"/>
      <c r="M12" s="4"/>
      <c r="N12" s="4"/>
      <c r="O12" s="4"/>
      <c r="P12" s="11" t="e">
        <f>#REF!</f>
        <v>#REF!</v>
      </c>
      <c r="Q12" s="11" t="str">
        <f>Classificação!P16</f>
        <v>Holanda</v>
      </c>
      <c r="R12" s="11">
        <f>Classificação!Q16</f>
        <v>12</v>
      </c>
      <c r="S12" s="11">
        <f>Classificação!R16</f>
        <v>0</v>
      </c>
      <c r="T12" s="11">
        <f>Classificação!S16</f>
        <v>1</v>
      </c>
      <c r="U12" s="11">
        <f>Classificação!T16</f>
        <v>11</v>
      </c>
      <c r="V12" s="11">
        <f>Classificação!U16</f>
        <v>4</v>
      </c>
      <c r="W12" s="11">
        <f>Classificação!V16</f>
        <v>25</v>
      </c>
      <c r="X12" s="11">
        <f>Classificação!W16</f>
        <v>-21</v>
      </c>
      <c r="Y12" s="11">
        <f>Classificação!X16</f>
        <v>1</v>
      </c>
      <c r="Z12" s="5" t="e">
        <f t="shared" si="13"/>
        <v>#REF!</v>
      </c>
      <c r="AA12" s="14"/>
      <c r="AB12" s="15"/>
      <c r="AC12" s="15"/>
      <c r="AD12" s="15"/>
      <c r="AE12" s="15"/>
      <c r="AF12" s="15"/>
      <c r="AG12" s="15"/>
      <c r="AH12" s="15"/>
      <c r="AI12" s="15"/>
      <c r="AJ12" s="15"/>
      <c r="AK12" s="5">
        <v>0</v>
      </c>
      <c r="AL12" s="14" t="e">
        <f>#REF!</f>
        <v>#REF!</v>
      </c>
      <c r="AM12" s="15">
        <f t="shared" si="0"/>
        <v>0</v>
      </c>
      <c r="AN12" s="15">
        <f t="shared" si="14"/>
        <v>0</v>
      </c>
      <c r="AO12" s="15">
        <f t="shared" si="15"/>
        <v>0</v>
      </c>
      <c r="AP12" s="15">
        <f t="shared" si="16"/>
        <v>0</v>
      </c>
      <c r="AQ12" s="15">
        <f t="shared" si="17"/>
        <v>0</v>
      </c>
      <c r="AR12" s="15">
        <f t="shared" si="18"/>
        <v>0</v>
      </c>
      <c r="AS12" s="15">
        <f t="shared" si="19"/>
        <v>0</v>
      </c>
      <c r="AT12" s="15">
        <f t="shared" si="20"/>
        <v>0</v>
      </c>
      <c r="AU12" s="15">
        <f t="shared" si="21"/>
        <v>0</v>
      </c>
      <c r="AV12" s="5"/>
      <c r="AW12" s="14">
        <v>7</v>
      </c>
      <c r="AX12" s="15">
        <f t="shared" si="22"/>
        <v>0</v>
      </c>
      <c r="AY12" s="19">
        <f t="shared" si="42"/>
        <v>0</v>
      </c>
      <c r="AZ12" s="19">
        <f t="shared" si="23"/>
        <v>0</v>
      </c>
      <c r="BA12" s="15">
        <f t="shared" si="24"/>
        <v>0</v>
      </c>
      <c r="BB12" s="19">
        <f t="shared" si="25"/>
        <v>0</v>
      </c>
      <c r="BC12" s="19">
        <f t="shared" si="26"/>
        <v>0</v>
      </c>
      <c r="BD12" s="19">
        <f t="shared" si="27"/>
        <v>0</v>
      </c>
      <c r="BE12" s="15">
        <f t="shared" si="28"/>
        <v>0</v>
      </c>
      <c r="BF12" s="15">
        <f t="shared" si="29"/>
        <v>0</v>
      </c>
      <c r="BG12" s="5"/>
      <c r="BH12" s="5"/>
      <c r="BI12" s="14">
        <v>7</v>
      </c>
      <c r="BJ12" s="15">
        <f t="shared" si="43"/>
        <v>0</v>
      </c>
      <c r="BK12" s="24">
        <f t="shared" si="30"/>
        <v>0</v>
      </c>
      <c r="BL12" s="19">
        <f t="shared" si="31"/>
        <v>0</v>
      </c>
      <c r="BM12" s="15">
        <f t="shared" si="32"/>
        <v>0</v>
      </c>
      <c r="BN12" s="19">
        <f t="shared" si="33"/>
        <v>0</v>
      </c>
      <c r="BO12" s="19">
        <f t="shared" si="34"/>
        <v>0</v>
      </c>
      <c r="BP12" s="19">
        <f t="shared" si="35"/>
        <v>0</v>
      </c>
      <c r="BQ12" s="15">
        <f t="shared" si="36"/>
        <v>0</v>
      </c>
      <c r="BR12" s="15">
        <f t="shared" si="37"/>
        <v>0</v>
      </c>
      <c r="BS12" s="5"/>
      <c r="BT12" s="5"/>
      <c r="BU12" s="5"/>
      <c r="BV12" s="5"/>
      <c r="BW12" s="5"/>
      <c r="BX12" s="4"/>
      <c r="BY12" s="11" t="e">
        <f t="shared" si="38"/>
        <v>#REF!</v>
      </c>
      <c r="BZ12" s="11" t="str">
        <f t="shared" si="1"/>
        <v>Holanda</v>
      </c>
      <c r="CA12" s="11">
        <f t="shared" si="39"/>
        <v>12</v>
      </c>
      <c r="CB12" s="11">
        <f t="shared" si="2"/>
        <v>0</v>
      </c>
      <c r="CC12" s="11">
        <f t="shared" si="2"/>
        <v>1</v>
      </c>
      <c r="CD12" s="11">
        <f t="shared" si="2"/>
        <v>11</v>
      </c>
      <c r="CE12" s="11">
        <f t="shared" si="2"/>
        <v>4</v>
      </c>
      <c r="CF12" s="11">
        <f t="shared" si="2"/>
        <v>25</v>
      </c>
      <c r="CG12" s="11">
        <f t="shared" si="2"/>
        <v>-21</v>
      </c>
      <c r="CH12" s="11">
        <f t="shared" si="2"/>
        <v>1</v>
      </c>
      <c r="CI12" s="5"/>
      <c r="CJ12" s="19" t="e">
        <f t="shared" si="40"/>
        <v>#REF!</v>
      </c>
      <c r="CK12" s="21">
        <v>7</v>
      </c>
      <c r="CL12" s="5" t="e">
        <f t="shared" si="3"/>
        <v>#REF!</v>
      </c>
      <c r="CM12" s="4"/>
      <c r="CN12" s="21">
        <v>7</v>
      </c>
      <c r="CO12" s="5" t="e">
        <f t="shared" si="41"/>
        <v>#REF!</v>
      </c>
    </row>
    <row r="13" spans="2:93" x14ac:dyDescent="0.25">
      <c r="B13" s="11" t="s">
        <v>17</v>
      </c>
      <c r="C13" s="11" t="e">
        <f>VLOOKUP(CO13,$BY$6:$CH$23,2)</f>
        <v>#REF!</v>
      </c>
      <c r="D13" s="11" t="e">
        <f t="shared" si="5"/>
        <v>#REF!</v>
      </c>
      <c r="E13" s="11" t="e">
        <f t="shared" si="6"/>
        <v>#REF!</v>
      </c>
      <c r="F13" s="11" t="e">
        <f t="shared" si="7"/>
        <v>#REF!</v>
      </c>
      <c r="G13" s="11" t="e">
        <f t="shared" si="8"/>
        <v>#REF!</v>
      </c>
      <c r="H13" s="11" t="e">
        <f t="shared" si="9"/>
        <v>#REF!</v>
      </c>
      <c r="I13" s="11" t="e">
        <f t="shared" si="10"/>
        <v>#REF!</v>
      </c>
      <c r="J13" s="11" t="e">
        <f t="shared" si="11"/>
        <v>#REF!</v>
      </c>
      <c r="K13" s="11" t="e">
        <f t="shared" si="12"/>
        <v>#REF!</v>
      </c>
      <c r="L13" s="4"/>
      <c r="M13" s="4"/>
      <c r="N13" s="4"/>
      <c r="O13" s="4"/>
      <c r="P13" s="11" t="e">
        <f>#REF!</f>
        <v>#REF!</v>
      </c>
      <c r="Q13" s="11" t="str">
        <f>Classificação!P17</f>
        <v>Alemanha</v>
      </c>
      <c r="R13" s="11">
        <f>Classificação!Q17</f>
        <v>12</v>
      </c>
      <c r="S13" s="11">
        <f>Classificação!R17</f>
        <v>3</v>
      </c>
      <c r="T13" s="11">
        <f>Classificação!S17</f>
        <v>4</v>
      </c>
      <c r="U13" s="11">
        <f>Classificação!T17</f>
        <v>5</v>
      </c>
      <c r="V13" s="11">
        <f>Classificação!U17</f>
        <v>9</v>
      </c>
      <c r="W13" s="11">
        <f>Classificação!V17</f>
        <v>13</v>
      </c>
      <c r="X13" s="11">
        <f>Classificação!W17</f>
        <v>-4</v>
      </c>
      <c r="Y13" s="11">
        <f>Classificação!X17</f>
        <v>13</v>
      </c>
      <c r="Z13" s="5" t="e">
        <f t="shared" si="13"/>
        <v>#REF!</v>
      </c>
      <c r="AA13" s="14"/>
      <c r="AB13" s="15"/>
      <c r="AC13" s="15"/>
      <c r="AD13" s="15"/>
      <c r="AE13" s="15"/>
      <c r="AF13" s="15"/>
      <c r="AG13" s="15"/>
      <c r="AH13" s="15"/>
      <c r="AI13" s="15"/>
      <c r="AJ13" s="15"/>
      <c r="AK13" s="5">
        <v>0</v>
      </c>
      <c r="AL13" s="14" t="e">
        <f>#REF!</f>
        <v>#REF!</v>
      </c>
      <c r="AM13" s="15">
        <f t="shared" si="0"/>
        <v>0</v>
      </c>
      <c r="AN13" s="15">
        <f t="shared" si="14"/>
        <v>0</v>
      </c>
      <c r="AO13" s="15">
        <f t="shared" si="15"/>
        <v>0</v>
      </c>
      <c r="AP13" s="15">
        <f t="shared" si="16"/>
        <v>0</v>
      </c>
      <c r="AQ13" s="15">
        <f t="shared" si="17"/>
        <v>0</v>
      </c>
      <c r="AR13" s="15">
        <f t="shared" si="18"/>
        <v>0</v>
      </c>
      <c r="AS13" s="15">
        <f t="shared" si="19"/>
        <v>0</v>
      </c>
      <c r="AT13" s="15">
        <f t="shared" si="20"/>
        <v>0</v>
      </c>
      <c r="AU13" s="15">
        <f t="shared" si="21"/>
        <v>0</v>
      </c>
      <c r="AV13" s="5"/>
      <c r="AW13" s="14">
        <v>8</v>
      </c>
      <c r="AX13" s="15">
        <f t="shared" si="22"/>
        <v>0</v>
      </c>
      <c r="AY13" s="19">
        <f t="shared" si="42"/>
        <v>0</v>
      </c>
      <c r="AZ13" s="19">
        <f t="shared" si="23"/>
        <v>0</v>
      </c>
      <c r="BA13" s="15">
        <f t="shared" si="24"/>
        <v>0</v>
      </c>
      <c r="BB13" s="19">
        <f t="shared" si="25"/>
        <v>0</v>
      </c>
      <c r="BC13" s="19">
        <f t="shared" si="26"/>
        <v>0</v>
      </c>
      <c r="BD13" s="19">
        <f t="shared" si="27"/>
        <v>0</v>
      </c>
      <c r="BE13" s="15">
        <f t="shared" si="28"/>
        <v>0</v>
      </c>
      <c r="BF13" s="15">
        <f t="shared" si="29"/>
        <v>0</v>
      </c>
      <c r="BG13" s="5"/>
      <c r="BH13" s="5"/>
      <c r="BI13" s="14">
        <v>8</v>
      </c>
      <c r="BJ13" s="15">
        <f t="shared" si="43"/>
        <v>0</v>
      </c>
      <c r="BK13" s="24">
        <f t="shared" si="30"/>
        <v>0</v>
      </c>
      <c r="BL13" s="19">
        <f t="shared" si="31"/>
        <v>0</v>
      </c>
      <c r="BM13" s="15">
        <f t="shared" si="32"/>
        <v>0</v>
      </c>
      <c r="BN13" s="19">
        <f t="shared" si="33"/>
        <v>0</v>
      </c>
      <c r="BO13" s="19">
        <f t="shared" si="34"/>
        <v>0</v>
      </c>
      <c r="BP13" s="19">
        <f t="shared" si="35"/>
        <v>0</v>
      </c>
      <c r="BQ13" s="15">
        <f t="shared" si="36"/>
        <v>0</v>
      </c>
      <c r="BR13" s="15">
        <f t="shared" si="37"/>
        <v>0</v>
      </c>
      <c r="BS13" s="5"/>
      <c r="BT13" s="5"/>
      <c r="BU13" s="5"/>
      <c r="BV13" s="5"/>
      <c r="BW13" s="5"/>
      <c r="BX13" s="4"/>
      <c r="BY13" s="11" t="e">
        <f t="shared" si="38"/>
        <v>#REF!</v>
      </c>
      <c r="BZ13" s="11" t="str">
        <f t="shared" si="1"/>
        <v>Alemanha</v>
      </c>
      <c r="CA13" s="11">
        <f t="shared" si="39"/>
        <v>12</v>
      </c>
      <c r="CB13" s="11">
        <f t="shared" si="2"/>
        <v>3</v>
      </c>
      <c r="CC13" s="11">
        <f t="shared" si="2"/>
        <v>4</v>
      </c>
      <c r="CD13" s="11">
        <f t="shared" si="2"/>
        <v>5</v>
      </c>
      <c r="CE13" s="11">
        <f t="shared" si="2"/>
        <v>9</v>
      </c>
      <c r="CF13" s="11">
        <f t="shared" si="2"/>
        <v>13</v>
      </c>
      <c r="CG13" s="11">
        <f t="shared" si="2"/>
        <v>-4</v>
      </c>
      <c r="CH13" s="11">
        <f t="shared" si="2"/>
        <v>13</v>
      </c>
      <c r="CI13" s="5"/>
      <c r="CJ13" s="19" t="e">
        <f t="shared" si="40"/>
        <v>#REF!</v>
      </c>
      <c r="CK13" s="21">
        <v>8</v>
      </c>
      <c r="CL13" s="5" t="e">
        <f t="shared" si="3"/>
        <v>#REF!</v>
      </c>
      <c r="CM13" s="4"/>
      <c r="CN13" s="21">
        <v>8</v>
      </c>
      <c r="CO13" s="5" t="e">
        <f t="shared" si="41"/>
        <v>#REF!</v>
      </c>
    </row>
    <row r="14" spans="2:93" x14ac:dyDescent="0.25">
      <c r="B14" s="18" t="s">
        <v>18</v>
      </c>
      <c r="C14" s="18" t="e">
        <f t="shared" si="4"/>
        <v>#REF!</v>
      </c>
      <c r="D14" s="18" t="e">
        <f t="shared" si="5"/>
        <v>#REF!</v>
      </c>
      <c r="E14" s="18" t="e">
        <f t="shared" si="6"/>
        <v>#REF!</v>
      </c>
      <c r="F14" s="18" t="e">
        <f t="shared" si="7"/>
        <v>#REF!</v>
      </c>
      <c r="G14" s="18" t="e">
        <f t="shared" si="8"/>
        <v>#REF!</v>
      </c>
      <c r="H14" s="18" t="e">
        <f t="shared" si="9"/>
        <v>#REF!</v>
      </c>
      <c r="I14" s="18" t="e">
        <f t="shared" si="10"/>
        <v>#REF!</v>
      </c>
      <c r="J14" s="18" t="e">
        <f t="shared" si="11"/>
        <v>#REF!</v>
      </c>
      <c r="K14" s="18" t="e">
        <f t="shared" si="12"/>
        <v>#REF!</v>
      </c>
      <c r="L14" s="4"/>
      <c r="M14" s="4"/>
      <c r="N14" s="4"/>
      <c r="O14" s="4"/>
      <c r="P14" s="11" t="e">
        <f>#REF!</f>
        <v>#REF!</v>
      </c>
      <c r="Q14" s="11" t="str">
        <f>Classificação!P18</f>
        <v>Suíça</v>
      </c>
      <c r="R14" s="11">
        <f>Classificação!Q18</f>
        <v>12</v>
      </c>
      <c r="S14" s="11">
        <f>Classificação!R18</f>
        <v>3</v>
      </c>
      <c r="T14" s="11">
        <f>Classificação!S18</f>
        <v>2</v>
      </c>
      <c r="U14" s="11">
        <f>Classificação!T18</f>
        <v>7</v>
      </c>
      <c r="V14" s="11">
        <f>Classificação!U18</f>
        <v>5</v>
      </c>
      <c r="W14" s="11">
        <f>Classificação!V18</f>
        <v>18</v>
      </c>
      <c r="X14" s="11">
        <f>Classificação!W18</f>
        <v>-13</v>
      </c>
      <c r="Y14" s="11">
        <f>Classificação!X18</f>
        <v>11</v>
      </c>
      <c r="Z14" s="5" t="e">
        <f t="shared" si="13"/>
        <v>#REF!</v>
      </c>
      <c r="AA14" s="14"/>
      <c r="AB14" s="15"/>
      <c r="AC14" s="15"/>
      <c r="AD14" s="15"/>
      <c r="AE14" s="15"/>
      <c r="AF14" s="15"/>
      <c r="AG14" s="15"/>
      <c r="AH14" s="15"/>
      <c r="AI14" s="15"/>
      <c r="AJ14" s="15"/>
      <c r="AK14" s="5">
        <v>0</v>
      </c>
      <c r="AL14" s="14" t="e">
        <f>#REF!</f>
        <v>#REF!</v>
      </c>
      <c r="AM14" s="15">
        <f t="shared" si="0"/>
        <v>0</v>
      </c>
      <c r="AN14" s="15">
        <f t="shared" si="14"/>
        <v>0</v>
      </c>
      <c r="AO14" s="15">
        <f t="shared" si="15"/>
        <v>0</v>
      </c>
      <c r="AP14" s="15">
        <f t="shared" si="16"/>
        <v>0</v>
      </c>
      <c r="AQ14" s="15">
        <f t="shared" si="17"/>
        <v>0</v>
      </c>
      <c r="AR14" s="15">
        <f t="shared" si="18"/>
        <v>0</v>
      </c>
      <c r="AS14" s="15">
        <f t="shared" si="19"/>
        <v>0</v>
      </c>
      <c r="AT14" s="15">
        <f t="shared" si="20"/>
        <v>0</v>
      </c>
      <c r="AU14" s="15">
        <f t="shared" si="21"/>
        <v>0</v>
      </c>
      <c r="AV14" s="5"/>
      <c r="AW14" s="14">
        <v>9</v>
      </c>
      <c r="AX14" s="15">
        <f t="shared" si="22"/>
        <v>0</v>
      </c>
      <c r="AY14" s="19">
        <f t="shared" si="42"/>
        <v>0</v>
      </c>
      <c r="AZ14" s="19">
        <f t="shared" si="23"/>
        <v>0</v>
      </c>
      <c r="BA14" s="15">
        <f t="shared" si="24"/>
        <v>0</v>
      </c>
      <c r="BB14" s="19">
        <f t="shared" si="25"/>
        <v>0</v>
      </c>
      <c r="BC14" s="19">
        <f t="shared" si="26"/>
        <v>0</v>
      </c>
      <c r="BD14" s="19">
        <f t="shared" si="27"/>
        <v>0</v>
      </c>
      <c r="BE14" s="15">
        <f t="shared" si="28"/>
        <v>0</v>
      </c>
      <c r="BF14" s="15">
        <f t="shared" si="29"/>
        <v>0</v>
      </c>
      <c r="BG14" s="5"/>
      <c r="BH14" s="5"/>
      <c r="BI14" s="14">
        <v>9</v>
      </c>
      <c r="BJ14" s="15">
        <f t="shared" si="43"/>
        <v>0</v>
      </c>
      <c r="BK14" s="24">
        <f t="shared" si="30"/>
        <v>0</v>
      </c>
      <c r="BL14" s="19">
        <f t="shared" si="31"/>
        <v>0</v>
      </c>
      <c r="BM14" s="15">
        <f t="shared" si="32"/>
        <v>0</v>
      </c>
      <c r="BN14" s="19">
        <f t="shared" si="33"/>
        <v>0</v>
      </c>
      <c r="BO14" s="19">
        <f t="shared" si="34"/>
        <v>0</v>
      </c>
      <c r="BP14" s="19">
        <f t="shared" si="35"/>
        <v>0</v>
      </c>
      <c r="BQ14" s="15">
        <f t="shared" si="36"/>
        <v>0</v>
      </c>
      <c r="BR14" s="15">
        <f t="shared" si="37"/>
        <v>0</v>
      </c>
      <c r="BS14" s="5"/>
      <c r="BT14" s="5"/>
      <c r="BU14" s="5"/>
      <c r="BV14" s="5"/>
      <c r="BW14" s="5"/>
      <c r="BX14" s="4"/>
      <c r="BY14" s="11" t="e">
        <f t="shared" si="38"/>
        <v>#REF!</v>
      </c>
      <c r="BZ14" s="11" t="str">
        <f t="shared" si="1"/>
        <v>Suíça</v>
      </c>
      <c r="CA14" s="11">
        <f t="shared" si="39"/>
        <v>12</v>
      </c>
      <c r="CB14" s="11">
        <f t="shared" si="2"/>
        <v>3</v>
      </c>
      <c r="CC14" s="11">
        <f t="shared" si="2"/>
        <v>2</v>
      </c>
      <c r="CD14" s="11">
        <f t="shared" si="2"/>
        <v>7</v>
      </c>
      <c r="CE14" s="11">
        <f t="shared" si="2"/>
        <v>5</v>
      </c>
      <c r="CF14" s="11">
        <f t="shared" si="2"/>
        <v>18</v>
      </c>
      <c r="CG14" s="11">
        <f t="shared" si="2"/>
        <v>-13</v>
      </c>
      <c r="CH14" s="11">
        <f t="shared" si="2"/>
        <v>11</v>
      </c>
      <c r="CI14" s="5"/>
      <c r="CJ14" s="19" t="e">
        <f t="shared" si="40"/>
        <v>#REF!</v>
      </c>
      <c r="CK14" s="21">
        <v>9</v>
      </c>
      <c r="CL14" s="5" t="e">
        <f t="shared" si="3"/>
        <v>#REF!</v>
      </c>
      <c r="CM14" s="4"/>
      <c r="CN14" s="21">
        <v>9</v>
      </c>
      <c r="CO14" s="5" t="e">
        <f t="shared" si="41"/>
        <v>#REF!</v>
      </c>
    </row>
    <row r="15" spans="2:93" x14ac:dyDescent="0.25">
      <c r="B15" s="11" t="s">
        <v>40</v>
      </c>
      <c r="C15" s="11" t="e">
        <f t="shared" si="4"/>
        <v>#REF!</v>
      </c>
      <c r="D15" s="11" t="e">
        <f t="shared" si="5"/>
        <v>#REF!</v>
      </c>
      <c r="E15" s="11" t="e">
        <f t="shared" si="6"/>
        <v>#REF!</v>
      </c>
      <c r="F15" s="11" t="e">
        <f t="shared" si="7"/>
        <v>#REF!</v>
      </c>
      <c r="G15" s="11" t="e">
        <f t="shared" si="8"/>
        <v>#REF!</v>
      </c>
      <c r="H15" s="11" t="e">
        <f t="shared" si="9"/>
        <v>#REF!</v>
      </c>
      <c r="I15" s="11" t="e">
        <f t="shared" si="10"/>
        <v>#REF!</v>
      </c>
      <c r="J15" s="11" t="e">
        <f t="shared" si="11"/>
        <v>#REF!</v>
      </c>
      <c r="K15" s="11" t="e">
        <f t="shared" si="12"/>
        <v>#REF!</v>
      </c>
      <c r="L15" s="4"/>
      <c r="M15" s="4"/>
      <c r="N15" s="4"/>
      <c r="O15" s="4"/>
      <c r="P15" s="11" t="e">
        <f>#REF!</f>
        <v>#REF!</v>
      </c>
      <c r="Q15" s="11" t="str">
        <f>Classificação!P27</f>
        <v>Irlanda</v>
      </c>
      <c r="R15" s="11">
        <f>Classificação!Q27</f>
        <v>12</v>
      </c>
      <c r="S15" s="11">
        <f>Classificação!R27</f>
        <v>10</v>
      </c>
      <c r="T15" s="11">
        <f>Classificação!S27</f>
        <v>1</v>
      </c>
      <c r="U15" s="11">
        <f>Classificação!T27</f>
        <v>1</v>
      </c>
      <c r="V15" s="11">
        <f>Classificação!U27</f>
        <v>34</v>
      </c>
      <c r="W15" s="11">
        <f>Classificação!V27</f>
        <v>8</v>
      </c>
      <c r="X15" s="11">
        <f>Classificação!W27</f>
        <v>26</v>
      </c>
      <c r="Y15" s="11">
        <f>Classificação!X27</f>
        <v>31</v>
      </c>
      <c r="Z15" s="5" t="e">
        <f t="shared" si="13"/>
        <v>#REF!</v>
      </c>
      <c r="AA15" s="14"/>
      <c r="AB15" s="15"/>
      <c r="AC15" s="15"/>
      <c r="AD15" s="15"/>
      <c r="AE15" s="15"/>
      <c r="AF15" s="15"/>
      <c r="AG15" s="15"/>
      <c r="AH15" s="15"/>
      <c r="AI15" s="15"/>
      <c r="AJ15" s="15"/>
      <c r="AK15" s="5">
        <v>0</v>
      </c>
      <c r="AL15" s="14" t="e">
        <f>#REF!</f>
        <v>#REF!</v>
      </c>
      <c r="AM15" s="15">
        <f t="shared" si="0"/>
        <v>0</v>
      </c>
      <c r="AN15" s="15">
        <f t="shared" si="14"/>
        <v>0</v>
      </c>
      <c r="AO15" s="15">
        <f t="shared" si="15"/>
        <v>0</v>
      </c>
      <c r="AP15" s="15">
        <f t="shared" si="16"/>
        <v>0</v>
      </c>
      <c r="AQ15" s="15">
        <f t="shared" si="17"/>
        <v>0</v>
      </c>
      <c r="AR15" s="15">
        <f t="shared" si="18"/>
        <v>0</v>
      </c>
      <c r="AS15" s="15">
        <f t="shared" si="19"/>
        <v>0</v>
      </c>
      <c r="AT15" s="15">
        <f t="shared" si="20"/>
        <v>0</v>
      </c>
      <c r="AU15" s="15">
        <f t="shared" si="21"/>
        <v>0</v>
      </c>
      <c r="AV15" s="5"/>
      <c r="AW15" s="14">
        <v>10</v>
      </c>
      <c r="AX15" s="15">
        <f t="shared" si="22"/>
        <v>0</v>
      </c>
      <c r="AY15" s="19">
        <f t="shared" si="42"/>
        <v>0</v>
      </c>
      <c r="AZ15" s="19">
        <f t="shared" si="23"/>
        <v>0</v>
      </c>
      <c r="BA15" s="15">
        <f t="shared" si="24"/>
        <v>0</v>
      </c>
      <c r="BB15" s="19">
        <f t="shared" si="25"/>
        <v>0</v>
      </c>
      <c r="BC15" s="19">
        <f t="shared" si="26"/>
        <v>0</v>
      </c>
      <c r="BD15" s="19">
        <f t="shared" si="27"/>
        <v>0</v>
      </c>
      <c r="BE15" s="15">
        <f t="shared" si="28"/>
        <v>0</v>
      </c>
      <c r="BF15" s="15">
        <f t="shared" si="29"/>
        <v>0</v>
      </c>
      <c r="BG15" s="5"/>
      <c r="BH15" s="5"/>
      <c r="BI15" s="14">
        <v>10</v>
      </c>
      <c r="BJ15" s="15">
        <f t="shared" si="43"/>
        <v>0</v>
      </c>
      <c r="BK15" s="24">
        <f t="shared" si="30"/>
        <v>0</v>
      </c>
      <c r="BL15" s="19">
        <f t="shared" si="31"/>
        <v>0</v>
      </c>
      <c r="BM15" s="15">
        <f t="shared" si="32"/>
        <v>0</v>
      </c>
      <c r="BN15" s="19">
        <f t="shared" si="33"/>
        <v>0</v>
      </c>
      <c r="BO15" s="19">
        <f t="shared" si="34"/>
        <v>0</v>
      </c>
      <c r="BP15" s="19">
        <f t="shared" si="35"/>
        <v>0</v>
      </c>
      <c r="BQ15" s="15">
        <f t="shared" si="36"/>
        <v>0</v>
      </c>
      <c r="BR15" s="15">
        <f t="shared" si="37"/>
        <v>0</v>
      </c>
      <c r="BS15" s="5"/>
      <c r="BT15" s="5"/>
      <c r="BU15" s="5"/>
      <c r="BV15" s="5"/>
      <c r="BW15" s="5"/>
      <c r="BX15" s="4"/>
      <c r="BY15" s="11" t="e">
        <f t="shared" si="38"/>
        <v>#REF!</v>
      </c>
      <c r="BZ15" s="11" t="str">
        <f t="shared" si="1"/>
        <v>Irlanda</v>
      </c>
      <c r="CA15" s="11">
        <f t="shared" si="39"/>
        <v>12</v>
      </c>
      <c r="CB15" s="11">
        <f t="shared" si="2"/>
        <v>10</v>
      </c>
      <c r="CC15" s="11">
        <f t="shared" si="2"/>
        <v>1</v>
      </c>
      <c r="CD15" s="11">
        <f t="shared" si="2"/>
        <v>1</v>
      </c>
      <c r="CE15" s="11">
        <f t="shared" si="2"/>
        <v>34</v>
      </c>
      <c r="CF15" s="11">
        <f t="shared" si="2"/>
        <v>8</v>
      </c>
      <c r="CG15" s="11">
        <f t="shared" si="2"/>
        <v>26</v>
      </c>
      <c r="CH15" s="11">
        <f t="shared" si="2"/>
        <v>31</v>
      </c>
      <c r="CI15" s="5"/>
      <c r="CJ15" s="19" t="e">
        <f t="shared" si="40"/>
        <v>#REF!</v>
      </c>
      <c r="CK15" s="21">
        <v>10</v>
      </c>
      <c r="CL15" s="5" t="e">
        <f t="shared" si="3"/>
        <v>#REF!</v>
      </c>
      <c r="CM15" s="4"/>
      <c r="CN15" s="21">
        <v>10</v>
      </c>
      <c r="CO15" s="5" t="e">
        <f t="shared" si="41"/>
        <v>#REF!</v>
      </c>
    </row>
    <row r="16" spans="2:93" x14ac:dyDescent="0.25">
      <c r="B16" s="18" t="s">
        <v>41</v>
      </c>
      <c r="C16" s="18" t="e">
        <f t="shared" si="4"/>
        <v>#REF!</v>
      </c>
      <c r="D16" s="18" t="e">
        <f t="shared" si="5"/>
        <v>#REF!</v>
      </c>
      <c r="E16" s="18" t="e">
        <f t="shared" si="6"/>
        <v>#REF!</v>
      </c>
      <c r="F16" s="18" t="e">
        <f t="shared" si="7"/>
        <v>#REF!</v>
      </c>
      <c r="G16" s="18" t="e">
        <f t="shared" si="8"/>
        <v>#REF!</v>
      </c>
      <c r="H16" s="18" t="e">
        <f t="shared" si="9"/>
        <v>#REF!</v>
      </c>
      <c r="I16" s="18" t="e">
        <f t="shared" si="10"/>
        <v>#REF!</v>
      </c>
      <c r="J16" s="18" t="e">
        <f t="shared" si="11"/>
        <v>#REF!</v>
      </c>
      <c r="K16" s="18" t="e">
        <f t="shared" si="12"/>
        <v>#REF!</v>
      </c>
      <c r="L16" s="4"/>
      <c r="M16" s="4"/>
      <c r="N16" s="4"/>
      <c r="O16" s="4"/>
      <c r="P16" s="11" t="e">
        <f>#REF!</f>
        <v>#REF!</v>
      </c>
      <c r="Q16" s="11" t="str">
        <f>Classificação!P28</f>
        <v>Escócia</v>
      </c>
      <c r="R16" s="11">
        <f>Classificação!Q28</f>
        <v>12</v>
      </c>
      <c r="S16" s="11">
        <f>Classificação!R28</f>
        <v>8</v>
      </c>
      <c r="T16" s="11">
        <f>Classificação!S28</f>
        <v>2</v>
      </c>
      <c r="U16" s="11">
        <f>Classificação!T28</f>
        <v>2</v>
      </c>
      <c r="V16" s="11">
        <f>Classificação!U28</f>
        <v>14</v>
      </c>
      <c r="W16" s="11">
        <f>Classificação!V28</f>
        <v>6</v>
      </c>
      <c r="X16" s="11">
        <f>Classificação!W28</f>
        <v>8</v>
      </c>
      <c r="Y16" s="11">
        <f>Classificação!X28</f>
        <v>26</v>
      </c>
      <c r="Z16" s="5" t="e">
        <f t="shared" si="13"/>
        <v>#REF!</v>
      </c>
      <c r="AA16" s="14"/>
      <c r="AB16" s="15"/>
      <c r="AC16" s="15"/>
      <c r="AD16" s="15"/>
      <c r="AE16" s="15"/>
      <c r="AF16" s="15"/>
      <c r="AG16" s="15"/>
      <c r="AH16" s="15"/>
      <c r="AI16" s="15"/>
      <c r="AJ16" s="15"/>
      <c r="AK16" s="5">
        <v>0</v>
      </c>
      <c r="AL16" s="14" t="e">
        <f>#REF!</f>
        <v>#REF!</v>
      </c>
      <c r="AM16" s="15">
        <f t="shared" si="0"/>
        <v>0</v>
      </c>
      <c r="AN16" s="15">
        <f t="shared" si="14"/>
        <v>0</v>
      </c>
      <c r="AO16" s="15">
        <f t="shared" si="15"/>
        <v>0</v>
      </c>
      <c r="AP16" s="15">
        <f t="shared" si="16"/>
        <v>0</v>
      </c>
      <c r="AQ16" s="15">
        <f t="shared" si="17"/>
        <v>0</v>
      </c>
      <c r="AR16" s="15">
        <f t="shared" si="18"/>
        <v>0</v>
      </c>
      <c r="AS16" s="15">
        <f t="shared" si="19"/>
        <v>0</v>
      </c>
      <c r="AT16" s="15">
        <f t="shared" si="20"/>
        <v>0</v>
      </c>
      <c r="AU16" s="15">
        <f t="shared" si="21"/>
        <v>0</v>
      </c>
      <c r="AV16" s="5"/>
      <c r="AW16" s="14">
        <v>11</v>
      </c>
      <c r="AX16" s="15">
        <f t="shared" si="22"/>
        <v>0</v>
      </c>
      <c r="AY16" s="19">
        <f t="shared" si="42"/>
        <v>0</v>
      </c>
      <c r="AZ16" s="19">
        <f t="shared" si="23"/>
        <v>0</v>
      </c>
      <c r="BA16" s="15">
        <f t="shared" si="24"/>
        <v>0</v>
      </c>
      <c r="BB16" s="19">
        <f t="shared" si="25"/>
        <v>0</v>
      </c>
      <c r="BC16" s="19">
        <f t="shared" si="26"/>
        <v>0</v>
      </c>
      <c r="BD16" s="19">
        <f t="shared" si="27"/>
        <v>0</v>
      </c>
      <c r="BE16" s="15">
        <f t="shared" si="28"/>
        <v>0</v>
      </c>
      <c r="BF16" s="15">
        <f t="shared" si="29"/>
        <v>0</v>
      </c>
      <c r="BG16" s="5"/>
      <c r="BH16" s="5"/>
      <c r="BI16" s="14">
        <v>11</v>
      </c>
      <c r="BJ16" s="15">
        <f t="shared" si="43"/>
        <v>0</v>
      </c>
      <c r="BK16" s="24">
        <f t="shared" si="30"/>
        <v>0</v>
      </c>
      <c r="BL16" s="19">
        <f t="shared" si="31"/>
        <v>0</v>
      </c>
      <c r="BM16" s="15">
        <f t="shared" si="32"/>
        <v>0</v>
      </c>
      <c r="BN16" s="19">
        <f t="shared" si="33"/>
        <v>0</v>
      </c>
      <c r="BO16" s="19">
        <f t="shared" si="34"/>
        <v>0</v>
      </c>
      <c r="BP16" s="19">
        <f t="shared" si="35"/>
        <v>0</v>
      </c>
      <c r="BQ16" s="15">
        <f t="shared" si="36"/>
        <v>0</v>
      </c>
      <c r="BR16" s="15">
        <f t="shared" si="37"/>
        <v>0</v>
      </c>
      <c r="BS16" s="5"/>
      <c r="BT16" s="5"/>
      <c r="BU16" s="5"/>
      <c r="BV16" s="5"/>
      <c r="BW16" s="5"/>
      <c r="BX16" s="4"/>
      <c r="BY16" s="11" t="e">
        <f t="shared" si="38"/>
        <v>#REF!</v>
      </c>
      <c r="BZ16" s="11" t="str">
        <f t="shared" si="1"/>
        <v>Escócia</v>
      </c>
      <c r="CA16" s="11">
        <f t="shared" si="39"/>
        <v>12</v>
      </c>
      <c r="CB16" s="11">
        <f t="shared" si="2"/>
        <v>8</v>
      </c>
      <c r="CC16" s="11">
        <f t="shared" si="2"/>
        <v>2</v>
      </c>
      <c r="CD16" s="11">
        <f t="shared" si="2"/>
        <v>2</v>
      </c>
      <c r="CE16" s="11">
        <f t="shared" si="2"/>
        <v>14</v>
      </c>
      <c r="CF16" s="11">
        <f t="shared" si="2"/>
        <v>6</v>
      </c>
      <c r="CG16" s="11">
        <f t="shared" si="2"/>
        <v>8</v>
      </c>
      <c r="CH16" s="11">
        <f t="shared" si="2"/>
        <v>26</v>
      </c>
      <c r="CI16" s="5"/>
      <c r="CJ16" s="19" t="e">
        <f t="shared" si="40"/>
        <v>#REF!</v>
      </c>
      <c r="CK16" s="21">
        <v>11</v>
      </c>
      <c r="CL16" s="5" t="e">
        <f t="shared" si="3"/>
        <v>#REF!</v>
      </c>
      <c r="CM16" s="4"/>
      <c r="CN16" s="21">
        <v>11</v>
      </c>
      <c r="CO16" s="5" t="e">
        <f t="shared" si="41"/>
        <v>#REF!</v>
      </c>
    </row>
    <row r="17" spans="2:93" x14ac:dyDescent="0.25">
      <c r="B17" s="11" t="s">
        <v>42</v>
      </c>
      <c r="C17" s="11" t="e">
        <f t="shared" si="4"/>
        <v>#REF!</v>
      </c>
      <c r="D17" s="11" t="e">
        <f t="shared" si="5"/>
        <v>#REF!</v>
      </c>
      <c r="E17" s="11" t="e">
        <f t="shared" si="6"/>
        <v>#REF!</v>
      </c>
      <c r="F17" s="11" t="e">
        <f t="shared" si="7"/>
        <v>#REF!</v>
      </c>
      <c r="G17" s="11" t="e">
        <f t="shared" si="8"/>
        <v>#REF!</v>
      </c>
      <c r="H17" s="11" t="e">
        <f t="shared" si="9"/>
        <v>#REF!</v>
      </c>
      <c r="I17" s="11" t="e">
        <f t="shared" si="10"/>
        <v>#REF!</v>
      </c>
      <c r="J17" s="11" t="e">
        <f t="shared" si="11"/>
        <v>#REF!</v>
      </c>
      <c r="K17" s="11" t="e">
        <f t="shared" si="12"/>
        <v>#REF!</v>
      </c>
      <c r="L17" s="4"/>
      <c r="M17" s="4"/>
      <c r="N17" s="4"/>
      <c r="O17" s="4"/>
      <c r="P17" s="11" t="e">
        <f>#REF!</f>
        <v>#REF!</v>
      </c>
      <c r="Q17" s="11" t="str">
        <f>Classificação!P29</f>
        <v>País de Gales</v>
      </c>
      <c r="R17" s="11">
        <f>Classificação!Q29</f>
        <v>12</v>
      </c>
      <c r="S17" s="11">
        <f>Classificação!R29</f>
        <v>6</v>
      </c>
      <c r="T17" s="11">
        <f>Classificação!S29</f>
        <v>4</v>
      </c>
      <c r="U17" s="11">
        <f>Classificação!T29</f>
        <v>2</v>
      </c>
      <c r="V17" s="11">
        <f>Classificação!U29</f>
        <v>18</v>
      </c>
      <c r="W17" s="11">
        <f>Classificação!V29</f>
        <v>9</v>
      </c>
      <c r="X17" s="11">
        <f>Classificação!W29</f>
        <v>9</v>
      </c>
      <c r="Y17" s="11">
        <f>Classificação!X29</f>
        <v>22</v>
      </c>
      <c r="Z17" s="5" t="e">
        <f t="shared" si="13"/>
        <v>#REF!</v>
      </c>
      <c r="AA17" s="14"/>
      <c r="AB17" s="15"/>
      <c r="AC17" s="15"/>
      <c r="AD17" s="15"/>
      <c r="AE17" s="15"/>
      <c r="AF17" s="15"/>
      <c r="AG17" s="15"/>
      <c r="AH17" s="15"/>
      <c r="AI17" s="15"/>
      <c r="AJ17" s="15"/>
      <c r="AK17" s="5">
        <v>0</v>
      </c>
      <c r="AL17" s="14" t="e">
        <f>#REF!</f>
        <v>#REF!</v>
      </c>
      <c r="AM17" s="15">
        <f t="shared" si="0"/>
        <v>0</v>
      </c>
      <c r="AN17" s="15">
        <f t="shared" si="14"/>
        <v>0</v>
      </c>
      <c r="AO17" s="15">
        <f t="shared" si="15"/>
        <v>0</v>
      </c>
      <c r="AP17" s="15">
        <f t="shared" si="16"/>
        <v>0</v>
      </c>
      <c r="AQ17" s="15">
        <f t="shared" si="17"/>
        <v>0</v>
      </c>
      <c r="AR17" s="15">
        <f t="shared" si="18"/>
        <v>0</v>
      </c>
      <c r="AS17" s="15">
        <f t="shared" si="19"/>
        <v>0</v>
      </c>
      <c r="AT17" s="15">
        <f t="shared" si="20"/>
        <v>0</v>
      </c>
      <c r="AU17" s="15">
        <f t="shared" si="21"/>
        <v>0</v>
      </c>
      <c r="AV17" s="5"/>
      <c r="AW17" s="14">
        <v>12</v>
      </c>
      <c r="AX17" s="15">
        <f t="shared" si="22"/>
        <v>0</v>
      </c>
      <c r="AY17" s="19">
        <f t="shared" si="42"/>
        <v>0</v>
      </c>
      <c r="AZ17" s="19">
        <f t="shared" si="23"/>
        <v>0</v>
      </c>
      <c r="BA17" s="15">
        <f t="shared" si="24"/>
        <v>0</v>
      </c>
      <c r="BB17" s="19">
        <f t="shared" si="25"/>
        <v>0</v>
      </c>
      <c r="BC17" s="19">
        <f t="shared" si="26"/>
        <v>0</v>
      </c>
      <c r="BD17" s="19">
        <f t="shared" si="27"/>
        <v>0</v>
      </c>
      <c r="BE17" s="15">
        <f t="shared" si="28"/>
        <v>0</v>
      </c>
      <c r="BF17" s="15">
        <f t="shared" si="29"/>
        <v>0</v>
      </c>
      <c r="BG17" s="5"/>
      <c r="BH17" s="5"/>
      <c r="BI17" s="14">
        <v>12</v>
      </c>
      <c r="BJ17" s="15">
        <f t="shared" si="43"/>
        <v>0</v>
      </c>
      <c r="BK17" s="24">
        <f t="shared" si="30"/>
        <v>0</v>
      </c>
      <c r="BL17" s="19">
        <f t="shared" si="31"/>
        <v>0</v>
      </c>
      <c r="BM17" s="15">
        <f t="shared" si="32"/>
        <v>0</v>
      </c>
      <c r="BN17" s="19">
        <f t="shared" si="33"/>
        <v>0</v>
      </c>
      <c r="BO17" s="19">
        <f t="shared" si="34"/>
        <v>0</v>
      </c>
      <c r="BP17" s="19">
        <f t="shared" si="35"/>
        <v>0</v>
      </c>
      <c r="BQ17" s="15">
        <f t="shared" si="36"/>
        <v>0</v>
      </c>
      <c r="BR17" s="15">
        <f t="shared" si="37"/>
        <v>0</v>
      </c>
      <c r="BS17" s="5"/>
      <c r="BT17" s="5"/>
      <c r="BU17" s="5"/>
      <c r="BV17" s="5"/>
      <c r="BW17" s="5"/>
      <c r="BX17" s="4"/>
      <c r="BY17" s="11" t="e">
        <f t="shared" si="38"/>
        <v>#REF!</v>
      </c>
      <c r="BZ17" s="11" t="str">
        <f t="shared" si="1"/>
        <v>País de Gales</v>
      </c>
      <c r="CA17" s="11">
        <f t="shared" si="39"/>
        <v>12</v>
      </c>
      <c r="CB17" s="11">
        <f t="shared" si="2"/>
        <v>6</v>
      </c>
      <c r="CC17" s="11">
        <f t="shared" si="2"/>
        <v>4</v>
      </c>
      <c r="CD17" s="11">
        <f t="shared" si="2"/>
        <v>2</v>
      </c>
      <c r="CE17" s="11">
        <f t="shared" si="2"/>
        <v>18</v>
      </c>
      <c r="CF17" s="11">
        <f t="shared" si="2"/>
        <v>9</v>
      </c>
      <c r="CG17" s="11">
        <f t="shared" si="2"/>
        <v>9</v>
      </c>
      <c r="CH17" s="11">
        <f t="shared" si="2"/>
        <v>22</v>
      </c>
      <c r="CI17" s="5"/>
      <c r="CJ17" s="19" t="e">
        <f t="shared" si="40"/>
        <v>#REF!</v>
      </c>
      <c r="CK17" s="21">
        <v>12</v>
      </c>
      <c r="CL17" s="5" t="e">
        <f t="shared" si="3"/>
        <v>#REF!</v>
      </c>
      <c r="CM17" s="4"/>
      <c r="CN17" s="21">
        <v>12</v>
      </c>
      <c r="CO17" s="5" t="e">
        <f t="shared" si="41"/>
        <v>#REF!</v>
      </c>
    </row>
    <row r="18" spans="2:93" x14ac:dyDescent="0.25">
      <c r="B18" s="18" t="s">
        <v>43</v>
      </c>
      <c r="C18" s="18" t="e">
        <f t="shared" si="4"/>
        <v>#REF!</v>
      </c>
      <c r="D18" s="18" t="e">
        <f t="shared" si="5"/>
        <v>#REF!</v>
      </c>
      <c r="E18" s="18" t="e">
        <f t="shared" si="6"/>
        <v>#REF!</v>
      </c>
      <c r="F18" s="18" t="e">
        <f t="shared" si="7"/>
        <v>#REF!</v>
      </c>
      <c r="G18" s="18" t="e">
        <f t="shared" si="8"/>
        <v>#REF!</v>
      </c>
      <c r="H18" s="18" t="e">
        <f t="shared" si="9"/>
        <v>#REF!</v>
      </c>
      <c r="I18" s="18" t="e">
        <f t="shared" si="10"/>
        <v>#REF!</v>
      </c>
      <c r="J18" s="18" t="e">
        <f t="shared" si="11"/>
        <v>#REF!</v>
      </c>
      <c r="K18" s="18" t="e">
        <f t="shared" si="12"/>
        <v>#REF!</v>
      </c>
      <c r="L18" s="4"/>
      <c r="M18" s="4"/>
      <c r="N18" s="4"/>
      <c r="O18" s="4"/>
      <c r="P18" s="11" t="e">
        <f>#REF!</f>
        <v>#REF!</v>
      </c>
      <c r="Q18" s="11" t="str">
        <f>Classificação!P30</f>
        <v>Dinamarca</v>
      </c>
      <c r="R18" s="11">
        <f>Classificação!Q30</f>
        <v>12</v>
      </c>
      <c r="S18" s="11">
        <f>Classificação!R30</f>
        <v>3</v>
      </c>
      <c r="T18" s="11">
        <f>Classificação!S30</f>
        <v>2</v>
      </c>
      <c r="U18" s="11">
        <f>Classificação!T30</f>
        <v>7</v>
      </c>
      <c r="V18" s="11">
        <f>Classificação!U30</f>
        <v>13</v>
      </c>
      <c r="W18" s="11">
        <f>Classificação!V30</f>
        <v>16</v>
      </c>
      <c r="X18" s="11">
        <f>Classificação!W30</f>
        <v>-3</v>
      </c>
      <c r="Y18" s="11">
        <f>Classificação!X30</f>
        <v>11</v>
      </c>
      <c r="Z18" s="5" t="e">
        <f t="shared" si="13"/>
        <v>#REF!</v>
      </c>
      <c r="AA18" s="14"/>
      <c r="AB18" s="15"/>
      <c r="AC18" s="15"/>
      <c r="AD18" s="15"/>
      <c r="AE18" s="15"/>
      <c r="AF18" s="15"/>
      <c r="AG18" s="15"/>
      <c r="AH18" s="15"/>
      <c r="AI18" s="15"/>
      <c r="AJ18" s="15"/>
      <c r="AK18" s="5">
        <v>0</v>
      </c>
      <c r="AL18" s="14" t="e">
        <f>#REF!</f>
        <v>#REF!</v>
      </c>
      <c r="AM18" s="15">
        <f t="shared" si="0"/>
        <v>0</v>
      </c>
      <c r="AN18" s="15">
        <f t="shared" si="14"/>
        <v>0</v>
      </c>
      <c r="AO18" s="15">
        <f t="shared" si="15"/>
        <v>0</v>
      </c>
      <c r="AP18" s="15">
        <f t="shared" si="16"/>
        <v>0</v>
      </c>
      <c r="AQ18" s="15">
        <f t="shared" si="17"/>
        <v>0</v>
      </c>
      <c r="AR18" s="15">
        <f t="shared" si="18"/>
        <v>0</v>
      </c>
      <c r="AS18" s="15">
        <f t="shared" si="19"/>
        <v>0</v>
      </c>
      <c r="AT18" s="15">
        <f t="shared" si="20"/>
        <v>0</v>
      </c>
      <c r="AU18" s="15">
        <f t="shared" si="21"/>
        <v>0</v>
      </c>
      <c r="AV18" s="5"/>
      <c r="AW18" s="14">
        <v>13</v>
      </c>
      <c r="AX18" s="15">
        <f t="shared" si="22"/>
        <v>0</v>
      </c>
      <c r="AY18" s="19">
        <f t="shared" si="42"/>
        <v>0</v>
      </c>
      <c r="AZ18" s="19">
        <f t="shared" si="23"/>
        <v>0</v>
      </c>
      <c r="BA18" s="15">
        <f t="shared" si="24"/>
        <v>0</v>
      </c>
      <c r="BB18" s="19">
        <f t="shared" si="25"/>
        <v>0</v>
      </c>
      <c r="BC18" s="19">
        <f t="shared" si="26"/>
        <v>0</v>
      </c>
      <c r="BD18" s="19">
        <f t="shared" si="27"/>
        <v>0</v>
      </c>
      <c r="BE18" s="15">
        <f t="shared" si="28"/>
        <v>0</v>
      </c>
      <c r="BF18" s="15">
        <f t="shared" si="29"/>
        <v>0</v>
      </c>
      <c r="BG18" s="5"/>
      <c r="BH18" s="5"/>
      <c r="BI18" s="14">
        <v>13</v>
      </c>
      <c r="BJ18" s="15">
        <f t="shared" si="43"/>
        <v>0</v>
      </c>
      <c r="BK18" s="24">
        <f t="shared" si="30"/>
        <v>0</v>
      </c>
      <c r="BL18" s="19">
        <f t="shared" si="31"/>
        <v>0</v>
      </c>
      <c r="BM18" s="15">
        <f t="shared" si="32"/>
        <v>0</v>
      </c>
      <c r="BN18" s="19">
        <f t="shared" si="33"/>
        <v>0</v>
      </c>
      <c r="BO18" s="19">
        <f t="shared" si="34"/>
        <v>0</v>
      </c>
      <c r="BP18" s="19">
        <f t="shared" si="35"/>
        <v>0</v>
      </c>
      <c r="BQ18" s="15">
        <f t="shared" si="36"/>
        <v>0</v>
      </c>
      <c r="BR18" s="15">
        <f t="shared" si="37"/>
        <v>0</v>
      </c>
      <c r="BS18" s="5"/>
      <c r="BT18" s="5"/>
      <c r="BU18" s="5"/>
      <c r="BV18" s="5"/>
      <c r="BW18" s="5"/>
      <c r="BX18" s="4"/>
      <c r="BY18" s="11" t="e">
        <f t="shared" si="38"/>
        <v>#REF!</v>
      </c>
      <c r="BZ18" s="11" t="str">
        <f t="shared" si="1"/>
        <v>Dinamarca</v>
      </c>
      <c r="CA18" s="11">
        <f t="shared" si="39"/>
        <v>12</v>
      </c>
      <c r="CB18" s="11">
        <f t="shared" si="2"/>
        <v>3</v>
      </c>
      <c r="CC18" s="11">
        <f t="shared" si="2"/>
        <v>2</v>
      </c>
      <c r="CD18" s="11">
        <f t="shared" si="2"/>
        <v>7</v>
      </c>
      <c r="CE18" s="11">
        <f t="shared" si="2"/>
        <v>13</v>
      </c>
      <c r="CF18" s="11">
        <f t="shared" si="2"/>
        <v>16</v>
      </c>
      <c r="CG18" s="11">
        <f t="shared" si="2"/>
        <v>-3</v>
      </c>
      <c r="CH18" s="11">
        <f t="shared" si="2"/>
        <v>11</v>
      </c>
      <c r="CI18" s="5"/>
      <c r="CJ18" s="19" t="e">
        <f t="shared" si="40"/>
        <v>#REF!</v>
      </c>
      <c r="CK18" s="21">
        <v>13</v>
      </c>
      <c r="CL18" s="5" t="e">
        <f t="shared" si="3"/>
        <v>#REF!</v>
      </c>
      <c r="CM18" s="4"/>
      <c r="CN18" s="21">
        <v>13</v>
      </c>
      <c r="CO18" s="5" t="e">
        <f t="shared" si="41"/>
        <v>#REF!</v>
      </c>
    </row>
    <row r="19" spans="2:93" x14ac:dyDescent="0.25">
      <c r="B19" s="11" t="s">
        <v>44</v>
      </c>
      <c r="C19" s="11" t="e">
        <f t="shared" si="4"/>
        <v>#REF!</v>
      </c>
      <c r="D19" s="11" t="e">
        <f t="shared" si="5"/>
        <v>#REF!</v>
      </c>
      <c r="E19" s="11" t="e">
        <f t="shared" si="6"/>
        <v>#REF!</v>
      </c>
      <c r="F19" s="11" t="e">
        <f t="shared" si="7"/>
        <v>#REF!</v>
      </c>
      <c r="G19" s="11" t="e">
        <f t="shared" si="8"/>
        <v>#REF!</v>
      </c>
      <c r="H19" s="11" t="e">
        <f t="shared" si="9"/>
        <v>#REF!</v>
      </c>
      <c r="I19" s="11" t="e">
        <f t="shared" si="10"/>
        <v>#REF!</v>
      </c>
      <c r="J19" s="11" t="e">
        <f t="shared" si="11"/>
        <v>#REF!</v>
      </c>
      <c r="K19" s="11" t="e">
        <f t="shared" si="12"/>
        <v>#REF!</v>
      </c>
      <c r="L19" s="4"/>
      <c r="M19" s="4"/>
      <c r="N19" s="4"/>
      <c r="O19" s="4"/>
      <c r="P19" s="11" t="e">
        <f>#REF!</f>
        <v>#REF!</v>
      </c>
      <c r="Q19" s="11" t="str">
        <f>Classificação!P31</f>
        <v>Bélgica</v>
      </c>
      <c r="R19" s="11">
        <f>Classificação!Q31</f>
        <v>12</v>
      </c>
      <c r="S19" s="11">
        <f>Classificação!R31</f>
        <v>7</v>
      </c>
      <c r="T19" s="11">
        <f>Classificação!S31</f>
        <v>2</v>
      </c>
      <c r="U19" s="11">
        <f>Classificação!T31</f>
        <v>3</v>
      </c>
      <c r="V19" s="11">
        <f>Classificação!U31</f>
        <v>16</v>
      </c>
      <c r="W19" s="11">
        <f>Classificação!V31</f>
        <v>7</v>
      </c>
      <c r="X19" s="11">
        <f>Classificação!W31</f>
        <v>9</v>
      </c>
      <c r="Y19" s="11">
        <f>Classificação!X31</f>
        <v>23</v>
      </c>
      <c r="Z19" s="5" t="e">
        <f t="shared" si="13"/>
        <v>#REF!</v>
      </c>
      <c r="AA19" s="14"/>
      <c r="AB19" s="15"/>
      <c r="AC19" s="15"/>
      <c r="AD19" s="15"/>
      <c r="AE19" s="15"/>
      <c r="AF19" s="15"/>
      <c r="AG19" s="15"/>
      <c r="AH19" s="15"/>
      <c r="AI19" s="15"/>
      <c r="AJ19" s="15"/>
      <c r="AK19" s="5">
        <v>0</v>
      </c>
      <c r="AL19" s="14" t="e">
        <f>#REF!</f>
        <v>#REF!</v>
      </c>
      <c r="AM19" s="15">
        <f t="shared" si="0"/>
        <v>0</v>
      </c>
      <c r="AN19" s="15">
        <f t="shared" si="14"/>
        <v>0</v>
      </c>
      <c r="AO19" s="15">
        <f t="shared" si="15"/>
        <v>0</v>
      </c>
      <c r="AP19" s="15">
        <f t="shared" si="16"/>
        <v>0</v>
      </c>
      <c r="AQ19" s="15">
        <f t="shared" si="17"/>
        <v>0</v>
      </c>
      <c r="AR19" s="15">
        <f t="shared" si="18"/>
        <v>0</v>
      </c>
      <c r="AS19" s="15">
        <f t="shared" si="19"/>
        <v>0</v>
      </c>
      <c r="AT19" s="15">
        <f t="shared" si="20"/>
        <v>0</v>
      </c>
      <c r="AU19" s="15">
        <f t="shared" si="21"/>
        <v>0</v>
      </c>
      <c r="AV19" s="5"/>
      <c r="AW19" s="14">
        <v>14</v>
      </c>
      <c r="AX19" s="15">
        <f t="shared" si="22"/>
        <v>0</v>
      </c>
      <c r="AY19" s="19">
        <f t="shared" si="42"/>
        <v>0</v>
      </c>
      <c r="AZ19" s="19">
        <f t="shared" si="23"/>
        <v>0</v>
      </c>
      <c r="BA19" s="15">
        <f t="shared" si="24"/>
        <v>0</v>
      </c>
      <c r="BB19" s="19">
        <f t="shared" si="25"/>
        <v>0</v>
      </c>
      <c r="BC19" s="19">
        <f t="shared" si="26"/>
        <v>0</v>
      </c>
      <c r="BD19" s="19">
        <f t="shared" si="27"/>
        <v>0</v>
      </c>
      <c r="BE19" s="15">
        <f t="shared" si="28"/>
        <v>0</v>
      </c>
      <c r="BF19" s="15">
        <f t="shared" si="29"/>
        <v>0</v>
      </c>
      <c r="BG19" s="5"/>
      <c r="BH19" s="5"/>
      <c r="BI19" s="14">
        <v>14</v>
      </c>
      <c r="BJ19" s="15">
        <f t="shared" si="43"/>
        <v>0</v>
      </c>
      <c r="BK19" s="24">
        <f t="shared" si="30"/>
        <v>0</v>
      </c>
      <c r="BL19" s="19">
        <f t="shared" si="31"/>
        <v>0</v>
      </c>
      <c r="BM19" s="15">
        <f t="shared" si="32"/>
        <v>0</v>
      </c>
      <c r="BN19" s="19">
        <f t="shared" si="33"/>
        <v>0</v>
      </c>
      <c r="BO19" s="19">
        <f t="shared" si="34"/>
        <v>0</v>
      </c>
      <c r="BP19" s="19">
        <f t="shared" si="35"/>
        <v>0</v>
      </c>
      <c r="BQ19" s="15">
        <f t="shared" si="36"/>
        <v>0</v>
      </c>
      <c r="BR19" s="15">
        <f t="shared" si="37"/>
        <v>0</v>
      </c>
      <c r="BS19" s="5"/>
      <c r="BT19" s="5"/>
      <c r="BU19" s="5"/>
      <c r="BV19" s="5"/>
      <c r="BW19" s="5"/>
      <c r="BX19" s="4"/>
      <c r="BY19" s="11" t="e">
        <f t="shared" si="38"/>
        <v>#REF!</v>
      </c>
      <c r="BZ19" s="11" t="str">
        <f t="shared" si="1"/>
        <v>Bélgica</v>
      </c>
      <c r="CA19" s="11">
        <f t="shared" si="39"/>
        <v>12</v>
      </c>
      <c r="CB19" s="11">
        <f t="shared" si="2"/>
        <v>7</v>
      </c>
      <c r="CC19" s="11">
        <f t="shared" si="2"/>
        <v>2</v>
      </c>
      <c r="CD19" s="11">
        <f t="shared" si="2"/>
        <v>3</v>
      </c>
      <c r="CE19" s="11">
        <f t="shared" si="2"/>
        <v>16</v>
      </c>
      <c r="CF19" s="11">
        <f t="shared" si="2"/>
        <v>7</v>
      </c>
      <c r="CG19" s="11">
        <f t="shared" si="2"/>
        <v>9</v>
      </c>
      <c r="CH19" s="11">
        <f t="shared" si="2"/>
        <v>23</v>
      </c>
      <c r="CI19" s="5"/>
      <c r="CJ19" s="19" t="e">
        <f t="shared" si="40"/>
        <v>#REF!</v>
      </c>
      <c r="CK19" s="21">
        <v>14</v>
      </c>
      <c r="CL19" s="5" t="e">
        <f t="shared" si="3"/>
        <v>#REF!</v>
      </c>
      <c r="CM19" s="4"/>
      <c r="CN19" s="21">
        <v>14</v>
      </c>
      <c r="CO19" s="5" t="e">
        <f t="shared" si="41"/>
        <v>#REF!</v>
      </c>
    </row>
    <row r="20" spans="2:93" x14ac:dyDescent="0.25">
      <c r="B20" s="18" t="s">
        <v>45</v>
      </c>
      <c r="C20" s="18" t="e">
        <f t="shared" si="4"/>
        <v>#REF!</v>
      </c>
      <c r="D20" s="18" t="e">
        <f t="shared" si="5"/>
        <v>#REF!</v>
      </c>
      <c r="E20" s="18" t="e">
        <f t="shared" si="6"/>
        <v>#REF!</v>
      </c>
      <c r="F20" s="18" t="e">
        <f t="shared" si="7"/>
        <v>#REF!</v>
      </c>
      <c r="G20" s="18" t="e">
        <f t="shared" si="8"/>
        <v>#REF!</v>
      </c>
      <c r="H20" s="18" t="e">
        <f t="shared" si="9"/>
        <v>#REF!</v>
      </c>
      <c r="I20" s="18" t="e">
        <f t="shared" si="10"/>
        <v>#REF!</v>
      </c>
      <c r="J20" s="18" t="e">
        <f t="shared" si="11"/>
        <v>#REF!</v>
      </c>
      <c r="K20" s="18" t="e">
        <f t="shared" si="12"/>
        <v>#REF!</v>
      </c>
      <c r="L20" s="4"/>
      <c r="M20" s="4"/>
      <c r="N20" s="4"/>
      <c r="O20" s="4"/>
      <c r="P20" s="11" t="e">
        <f>#REF!</f>
        <v>#REF!</v>
      </c>
      <c r="Q20" s="11" t="str">
        <f>Classificação!P32</f>
        <v>França</v>
      </c>
      <c r="R20" s="11">
        <f>Classificação!Q32</f>
        <v>12</v>
      </c>
      <c r="S20" s="11">
        <f>Classificação!R32</f>
        <v>4</v>
      </c>
      <c r="T20" s="11">
        <f>Classificação!S32</f>
        <v>3</v>
      </c>
      <c r="U20" s="11">
        <f>Classificação!T32</f>
        <v>5</v>
      </c>
      <c r="V20" s="11">
        <f>Classificação!U32</f>
        <v>12</v>
      </c>
      <c r="W20" s="11">
        <f>Classificação!V32</f>
        <v>13</v>
      </c>
      <c r="X20" s="11">
        <f>Classificação!W32</f>
        <v>-1</v>
      </c>
      <c r="Y20" s="11">
        <f>Classificação!X32</f>
        <v>15</v>
      </c>
      <c r="Z20" s="5" t="e">
        <f t="shared" si="13"/>
        <v>#REF!</v>
      </c>
      <c r="AA20" s="14"/>
      <c r="AB20" s="15"/>
      <c r="AC20" s="15"/>
      <c r="AD20" s="15"/>
      <c r="AE20" s="15"/>
      <c r="AF20" s="15"/>
      <c r="AG20" s="15"/>
      <c r="AH20" s="15"/>
      <c r="AI20" s="15"/>
      <c r="AJ20" s="15"/>
      <c r="AK20" s="5">
        <v>0</v>
      </c>
      <c r="AL20" s="14" t="e">
        <f>#REF!</f>
        <v>#REF!</v>
      </c>
      <c r="AM20" s="15">
        <f t="shared" si="0"/>
        <v>0</v>
      </c>
      <c r="AN20" s="15">
        <f t="shared" si="14"/>
        <v>0</v>
      </c>
      <c r="AO20" s="15">
        <f t="shared" si="15"/>
        <v>0</v>
      </c>
      <c r="AP20" s="15">
        <f t="shared" si="16"/>
        <v>0</v>
      </c>
      <c r="AQ20" s="15">
        <f t="shared" si="17"/>
        <v>0</v>
      </c>
      <c r="AR20" s="15">
        <f t="shared" si="18"/>
        <v>0</v>
      </c>
      <c r="AS20" s="15">
        <f t="shared" si="19"/>
        <v>0</v>
      </c>
      <c r="AT20" s="15">
        <f t="shared" si="20"/>
        <v>0</v>
      </c>
      <c r="AU20" s="15">
        <f t="shared" si="21"/>
        <v>0</v>
      </c>
      <c r="AV20" s="5"/>
      <c r="AW20" s="14">
        <v>15</v>
      </c>
      <c r="AX20" s="15">
        <f t="shared" si="22"/>
        <v>0</v>
      </c>
      <c r="AY20" s="19">
        <f t="shared" si="42"/>
        <v>0</v>
      </c>
      <c r="AZ20" s="19">
        <f t="shared" si="23"/>
        <v>0</v>
      </c>
      <c r="BA20" s="15">
        <f t="shared" si="24"/>
        <v>0</v>
      </c>
      <c r="BB20" s="19">
        <f t="shared" si="25"/>
        <v>0</v>
      </c>
      <c r="BC20" s="19">
        <f t="shared" si="26"/>
        <v>0</v>
      </c>
      <c r="BD20" s="19">
        <f t="shared" si="27"/>
        <v>0</v>
      </c>
      <c r="BE20" s="15">
        <f t="shared" si="28"/>
        <v>0</v>
      </c>
      <c r="BF20" s="15">
        <f t="shared" si="29"/>
        <v>0</v>
      </c>
      <c r="BG20" s="5"/>
      <c r="BH20" s="5"/>
      <c r="BI20" s="14">
        <v>15</v>
      </c>
      <c r="BJ20" s="15">
        <f t="shared" si="43"/>
        <v>0</v>
      </c>
      <c r="BK20" s="24">
        <f t="shared" si="30"/>
        <v>0</v>
      </c>
      <c r="BL20" s="19">
        <f t="shared" si="31"/>
        <v>0</v>
      </c>
      <c r="BM20" s="15">
        <f t="shared" si="32"/>
        <v>0</v>
      </c>
      <c r="BN20" s="19">
        <f t="shared" si="33"/>
        <v>0</v>
      </c>
      <c r="BO20" s="19">
        <f t="shared" si="34"/>
        <v>0</v>
      </c>
      <c r="BP20" s="19">
        <f t="shared" si="35"/>
        <v>0</v>
      </c>
      <c r="BQ20" s="15">
        <f t="shared" si="36"/>
        <v>0</v>
      </c>
      <c r="BR20" s="15">
        <f t="shared" si="37"/>
        <v>0</v>
      </c>
      <c r="BS20" s="5"/>
      <c r="BT20" s="5"/>
      <c r="BU20" s="5"/>
      <c r="BV20" s="5"/>
      <c r="BW20" s="5"/>
      <c r="BX20" s="4"/>
      <c r="BY20" s="11" t="e">
        <f t="shared" si="38"/>
        <v>#REF!</v>
      </c>
      <c r="BZ20" s="11" t="str">
        <f t="shared" si="1"/>
        <v>França</v>
      </c>
      <c r="CA20" s="11">
        <f t="shared" si="39"/>
        <v>12</v>
      </c>
      <c r="CB20" s="11">
        <f t="shared" si="2"/>
        <v>4</v>
      </c>
      <c r="CC20" s="11">
        <f t="shared" si="2"/>
        <v>3</v>
      </c>
      <c r="CD20" s="11">
        <f t="shared" si="2"/>
        <v>5</v>
      </c>
      <c r="CE20" s="11">
        <f t="shared" si="2"/>
        <v>12</v>
      </c>
      <c r="CF20" s="11">
        <f t="shared" si="2"/>
        <v>13</v>
      </c>
      <c r="CG20" s="11">
        <f t="shared" si="2"/>
        <v>-1</v>
      </c>
      <c r="CH20" s="11">
        <f t="shared" si="2"/>
        <v>15</v>
      </c>
      <c r="CI20" s="5"/>
      <c r="CJ20" s="19" t="e">
        <f t="shared" si="40"/>
        <v>#REF!</v>
      </c>
      <c r="CK20" s="21">
        <v>15</v>
      </c>
      <c r="CL20" s="5" t="e">
        <f t="shared" si="3"/>
        <v>#REF!</v>
      </c>
      <c r="CM20" s="4"/>
      <c r="CN20" s="21">
        <v>15</v>
      </c>
      <c r="CO20" s="5" t="e">
        <f t="shared" si="41"/>
        <v>#REF!</v>
      </c>
    </row>
    <row r="21" spans="2:93" x14ac:dyDescent="0.25">
      <c r="B21" s="11" t="s">
        <v>46</v>
      </c>
      <c r="C21" s="11" t="e">
        <f t="shared" si="4"/>
        <v>#REF!</v>
      </c>
      <c r="D21" s="11" t="e">
        <f t="shared" si="5"/>
        <v>#REF!</v>
      </c>
      <c r="E21" s="11" t="e">
        <f t="shared" si="6"/>
        <v>#REF!</v>
      </c>
      <c r="F21" s="11" t="e">
        <f t="shared" si="7"/>
        <v>#REF!</v>
      </c>
      <c r="G21" s="11" t="e">
        <f t="shared" si="8"/>
        <v>#REF!</v>
      </c>
      <c r="H21" s="11" t="e">
        <f t="shared" si="9"/>
        <v>#REF!</v>
      </c>
      <c r="I21" s="11" t="e">
        <f t="shared" si="10"/>
        <v>#REF!</v>
      </c>
      <c r="J21" s="11" t="e">
        <f t="shared" si="11"/>
        <v>#REF!</v>
      </c>
      <c r="K21" s="11" t="e">
        <f t="shared" si="12"/>
        <v>#REF!</v>
      </c>
      <c r="L21" s="4"/>
      <c r="M21" s="4"/>
      <c r="N21" s="4"/>
      <c r="O21" s="4"/>
      <c r="P21" s="11" t="e">
        <f>#REF!</f>
        <v>#REF!</v>
      </c>
      <c r="Q21" s="11" t="str">
        <f>Classificação!P33</f>
        <v>Rússia</v>
      </c>
      <c r="R21" s="11">
        <f>Classificação!Q33</f>
        <v>12</v>
      </c>
      <c r="S21" s="11">
        <f>Classificação!R33</f>
        <v>5</v>
      </c>
      <c r="T21" s="11">
        <f>Classificação!S33</f>
        <v>4</v>
      </c>
      <c r="U21" s="11">
        <f>Classificação!T33</f>
        <v>3</v>
      </c>
      <c r="V21" s="11">
        <f>Classificação!U33</f>
        <v>18</v>
      </c>
      <c r="W21" s="11">
        <f>Classificação!V33</f>
        <v>8</v>
      </c>
      <c r="X21" s="11">
        <f>Classificação!W33</f>
        <v>10</v>
      </c>
      <c r="Y21" s="11">
        <f>Classificação!X33</f>
        <v>19</v>
      </c>
      <c r="Z21" s="5" t="e">
        <f t="shared" si="13"/>
        <v>#REF!</v>
      </c>
      <c r="AA21" s="14"/>
      <c r="AB21" s="15"/>
      <c r="AC21" s="15"/>
      <c r="AD21" s="15"/>
      <c r="AE21" s="15"/>
      <c r="AF21" s="15"/>
      <c r="AG21" s="15"/>
      <c r="AH21" s="15"/>
      <c r="AI21" s="15"/>
      <c r="AJ21" s="15"/>
      <c r="AK21" s="5">
        <v>0</v>
      </c>
      <c r="AL21" s="14" t="e">
        <f>#REF!</f>
        <v>#REF!</v>
      </c>
      <c r="AM21" s="15">
        <f t="shared" si="0"/>
        <v>0</v>
      </c>
      <c r="AN21" s="15">
        <f t="shared" si="14"/>
        <v>0</v>
      </c>
      <c r="AO21" s="15">
        <f t="shared" si="15"/>
        <v>0</v>
      </c>
      <c r="AP21" s="15">
        <f t="shared" si="16"/>
        <v>0</v>
      </c>
      <c r="AQ21" s="15">
        <f t="shared" si="17"/>
        <v>0</v>
      </c>
      <c r="AR21" s="15">
        <f t="shared" si="18"/>
        <v>0</v>
      </c>
      <c r="AS21" s="15">
        <f t="shared" si="19"/>
        <v>0</v>
      </c>
      <c r="AT21" s="15">
        <f t="shared" si="20"/>
        <v>0</v>
      </c>
      <c r="AU21" s="15">
        <f t="shared" si="21"/>
        <v>0</v>
      </c>
      <c r="AV21" s="5"/>
      <c r="AW21" s="14">
        <v>16</v>
      </c>
      <c r="AX21" s="15">
        <f t="shared" si="22"/>
        <v>0</v>
      </c>
      <c r="AY21" s="19">
        <f t="shared" si="42"/>
        <v>0</v>
      </c>
      <c r="AZ21" s="19">
        <f t="shared" si="23"/>
        <v>0</v>
      </c>
      <c r="BA21" s="15">
        <f t="shared" si="24"/>
        <v>0</v>
      </c>
      <c r="BB21" s="19">
        <f t="shared" si="25"/>
        <v>0</v>
      </c>
      <c r="BC21" s="19">
        <f t="shared" si="26"/>
        <v>0</v>
      </c>
      <c r="BD21" s="19">
        <f t="shared" si="27"/>
        <v>0</v>
      </c>
      <c r="BE21" s="15">
        <f t="shared" si="28"/>
        <v>0</v>
      </c>
      <c r="BF21" s="15">
        <f t="shared" si="29"/>
        <v>0</v>
      </c>
      <c r="BG21" s="5"/>
      <c r="BH21" s="5"/>
      <c r="BI21" s="14">
        <v>16</v>
      </c>
      <c r="BJ21" s="15">
        <f t="shared" si="43"/>
        <v>0</v>
      </c>
      <c r="BK21" s="24">
        <f t="shared" si="30"/>
        <v>0</v>
      </c>
      <c r="BL21" s="19">
        <f t="shared" si="31"/>
        <v>0</v>
      </c>
      <c r="BM21" s="15">
        <f t="shared" si="32"/>
        <v>0</v>
      </c>
      <c r="BN21" s="19">
        <f t="shared" si="33"/>
        <v>0</v>
      </c>
      <c r="BO21" s="19">
        <f t="shared" si="34"/>
        <v>0</v>
      </c>
      <c r="BP21" s="19">
        <f t="shared" si="35"/>
        <v>0</v>
      </c>
      <c r="BQ21" s="15">
        <f t="shared" si="36"/>
        <v>0</v>
      </c>
      <c r="BR21" s="15">
        <f t="shared" si="37"/>
        <v>0</v>
      </c>
      <c r="BS21" s="5"/>
      <c r="BT21" s="5"/>
      <c r="BU21" s="5"/>
      <c r="BV21" s="5"/>
      <c r="BW21" s="5"/>
      <c r="BX21" s="4"/>
      <c r="BY21" s="11" t="e">
        <f t="shared" si="38"/>
        <v>#REF!</v>
      </c>
      <c r="BZ21" s="11" t="str">
        <f t="shared" si="1"/>
        <v>Rússia</v>
      </c>
      <c r="CA21" s="11">
        <f t="shared" si="39"/>
        <v>12</v>
      </c>
      <c r="CB21" s="11">
        <f t="shared" si="2"/>
        <v>5</v>
      </c>
      <c r="CC21" s="11">
        <f t="shared" si="2"/>
        <v>4</v>
      </c>
      <c r="CD21" s="11">
        <f t="shared" si="2"/>
        <v>3</v>
      </c>
      <c r="CE21" s="11">
        <f t="shared" si="2"/>
        <v>18</v>
      </c>
      <c r="CF21" s="11">
        <f t="shared" si="2"/>
        <v>8</v>
      </c>
      <c r="CG21" s="11">
        <f t="shared" si="2"/>
        <v>10</v>
      </c>
      <c r="CH21" s="11">
        <f t="shared" si="2"/>
        <v>19</v>
      </c>
      <c r="CI21" s="5"/>
      <c r="CJ21" s="19" t="e">
        <f t="shared" si="40"/>
        <v>#REF!</v>
      </c>
      <c r="CK21" s="21">
        <v>16</v>
      </c>
      <c r="CL21" s="5" t="e">
        <f t="shared" si="3"/>
        <v>#REF!</v>
      </c>
      <c r="CM21" s="4"/>
      <c r="CN21" s="21">
        <v>16</v>
      </c>
      <c r="CO21" s="5" t="e">
        <f t="shared" si="41"/>
        <v>#REF!</v>
      </c>
    </row>
    <row r="22" spans="2:93" x14ac:dyDescent="0.25">
      <c r="B22" s="18" t="s">
        <v>47</v>
      </c>
      <c r="C22" s="18" t="e">
        <f t="shared" si="4"/>
        <v>#REF!</v>
      </c>
      <c r="D22" s="18" t="e">
        <f t="shared" si="5"/>
        <v>#REF!</v>
      </c>
      <c r="E22" s="18" t="e">
        <f t="shared" si="6"/>
        <v>#REF!</v>
      </c>
      <c r="F22" s="18" t="e">
        <f t="shared" si="7"/>
        <v>#REF!</v>
      </c>
      <c r="G22" s="18" t="e">
        <f t="shared" si="8"/>
        <v>#REF!</v>
      </c>
      <c r="H22" s="18" t="e">
        <f t="shared" si="9"/>
        <v>#REF!</v>
      </c>
      <c r="I22" s="18" t="e">
        <f t="shared" si="10"/>
        <v>#REF!</v>
      </c>
      <c r="J22" s="18" t="e">
        <f t="shared" si="11"/>
        <v>#REF!</v>
      </c>
      <c r="K22" s="18" t="e">
        <f t="shared" si="12"/>
        <v>#REF!</v>
      </c>
      <c r="L22" s="4"/>
      <c r="M22" s="4"/>
      <c r="N22" s="4"/>
      <c r="O22" s="4"/>
      <c r="P22" s="11" t="e">
        <f>#REF!</f>
        <v>#REF!</v>
      </c>
      <c r="Q22" s="11" t="str">
        <f>Classificação!P34</f>
        <v>Noruega</v>
      </c>
      <c r="R22" s="11">
        <f>Classificação!Q34</f>
        <v>12</v>
      </c>
      <c r="S22" s="11">
        <f>Classificação!R34</f>
        <v>7</v>
      </c>
      <c r="T22" s="11">
        <f>Classificação!S34</f>
        <v>3</v>
      </c>
      <c r="U22" s="11">
        <f>Classificação!T34</f>
        <v>2</v>
      </c>
      <c r="V22" s="11">
        <f>Classificação!U34</f>
        <v>19</v>
      </c>
      <c r="W22" s="11">
        <f>Classificação!V34</f>
        <v>7</v>
      </c>
      <c r="X22" s="11">
        <f>Classificação!W34</f>
        <v>12</v>
      </c>
      <c r="Y22" s="11">
        <f>Classificação!X34</f>
        <v>24</v>
      </c>
      <c r="Z22" s="5" t="e">
        <f t="shared" si="13"/>
        <v>#REF!</v>
      </c>
      <c r="AA22" s="14"/>
      <c r="AB22" s="15"/>
      <c r="AC22" s="15"/>
      <c r="AD22" s="15"/>
      <c r="AE22" s="15"/>
      <c r="AF22" s="15"/>
      <c r="AG22" s="15"/>
      <c r="AH22" s="15"/>
      <c r="AI22" s="15"/>
      <c r="AJ22" s="15"/>
      <c r="AK22" s="5">
        <v>0</v>
      </c>
      <c r="AL22" s="14" t="e">
        <f>#REF!</f>
        <v>#REF!</v>
      </c>
      <c r="AM22" s="15">
        <f t="shared" si="0"/>
        <v>0</v>
      </c>
      <c r="AN22" s="15">
        <f t="shared" si="14"/>
        <v>0</v>
      </c>
      <c r="AO22" s="15">
        <f t="shared" si="15"/>
        <v>0</v>
      </c>
      <c r="AP22" s="15">
        <f t="shared" si="16"/>
        <v>0</v>
      </c>
      <c r="AQ22" s="15">
        <f t="shared" si="17"/>
        <v>0</v>
      </c>
      <c r="AR22" s="15">
        <f t="shared" si="18"/>
        <v>0</v>
      </c>
      <c r="AS22" s="15">
        <f t="shared" si="19"/>
        <v>0</v>
      </c>
      <c r="AT22" s="15">
        <f t="shared" si="20"/>
        <v>0</v>
      </c>
      <c r="AU22" s="15">
        <f t="shared" si="21"/>
        <v>0</v>
      </c>
      <c r="AV22" s="5"/>
      <c r="AW22" s="14">
        <v>17</v>
      </c>
      <c r="AX22" s="15">
        <f t="shared" si="22"/>
        <v>0</v>
      </c>
      <c r="AY22" s="19">
        <f t="shared" si="42"/>
        <v>0</v>
      </c>
      <c r="AZ22" s="19">
        <f t="shared" si="23"/>
        <v>0</v>
      </c>
      <c r="BA22" s="15">
        <f t="shared" si="24"/>
        <v>0</v>
      </c>
      <c r="BB22" s="19">
        <f t="shared" si="25"/>
        <v>0</v>
      </c>
      <c r="BC22" s="19">
        <f t="shared" si="26"/>
        <v>0</v>
      </c>
      <c r="BD22" s="19">
        <f t="shared" si="27"/>
        <v>0</v>
      </c>
      <c r="BE22" s="15">
        <f t="shared" si="28"/>
        <v>0</v>
      </c>
      <c r="BF22" s="15">
        <f t="shared" si="29"/>
        <v>0</v>
      </c>
      <c r="BG22" s="5"/>
      <c r="BH22" s="5"/>
      <c r="BI22" s="14">
        <v>17</v>
      </c>
      <c r="BJ22" s="15">
        <f t="shared" si="43"/>
        <v>0</v>
      </c>
      <c r="BK22" s="24">
        <f t="shared" si="30"/>
        <v>0</v>
      </c>
      <c r="BL22" s="19">
        <f t="shared" si="31"/>
        <v>0</v>
      </c>
      <c r="BM22" s="15">
        <f t="shared" si="32"/>
        <v>0</v>
      </c>
      <c r="BN22" s="19">
        <f t="shared" si="33"/>
        <v>0</v>
      </c>
      <c r="BO22" s="19">
        <f t="shared" si="34"/>
        <v>0</v>
      </c>
      <c r="BP22" s="19">
        <f t="shared" si="35"/>
        <v>0</v>
      </c>
      <c r="BQ22" s="15">
        <f t="shared" si="36"/>
        <v>0</v>
      </c>
      <c r="BR22" s="15">
        <f t="shared" si="37"/>
        <v>0</v>
      </c>
      <c r="BS22" s="5"/>
      <c r="BT22" s="5"/>
      <c r="BU22" s="5"/>
      <c r="BV22" s="5"/>
      <c r="BW22" s="5"/>
      <c r="BX22" s="4"/>
      <c r="BY22" s="11" t="e">
        <f t="shared" si="38"/>
        <v>#REF!</v>
      </c>
      <c r="BZ22" s="11" t="str">
        <f t="shared" si="1"/>
        <v>Noruega</v>
      </c>
      <c r="CA22" s="11">
        <f t="shared" si="39"/>
        <v>12</v>
      </c>
      <c r="CB22" s="11">
        <f t="shared" si="2"/>
        <v>7</v>
      </c>
      <c r="CC22" s="11">
        <f t="shared" si="2"/>
        <v>3</v>
      </c>
      <c r="CD22" s="11">
        <f t="shared" si="2"/>
        <v>2</v>
      </c>
      <c r="CE22" s="11">
        <f t="shared" si="2"/>
        <v>19</v>
      </c>
      <c r="CF22" s="11">
        <f t="shared" si="2"/>
        <v>7</v>
      </c>
      <c r="CG22" s="11">
        <f t="shared" si="2"/>
        <v>12</v>
      </c>
      <c r="CH22" s="11">
        <f t="shared" si="2"/>
        <v>24</v>
      </c>
      <c r="CI22" s="5"/>
      <c r="CJ22" s="19" t="e">
        <f t="shared" si="40"/>
        <v>#REF!</v>
      </c>
      <c r="CK22" s="21">
        <v>17</v>
      </c>
      <c r="CL22" s="5" t="e">
        <f t="shared" si="3"/>
        <v>#REF!</v>
      </c>
      <c r="CM22" s="4"/>
      <c r="CN22" s="21">
        <v>17</v>
      </c>
      <c r="CO22" s="5" t="e">
        <f t="shared" si="41"/>
        <v>#REF!</v>
      </c>
    </row>
    <row r="23" spans="2:93" x14ac:dyDescent="0.25">
      <c r="B23" s="11" t="s">
        <v>48</v>
      </c>
      <c r="C23" s="11" t="e">
        <f t="shared" si="4"/>
        <v>#REF!</v>
      </c>
      <c r="D23" s="11" t="e">
        <f t="shared" si="5"/>
        <v>#REF!</v>
      </c>
      <c r="E23" s="11" t="e">
        <f t="shared" si="6"/>
        <v>#REF!</v>
      </c>
      <c r="F23" s="11" t="e">
        <f t="shared" si="7"/>
        <v>#REF!</v>
      </c>
      <c r="G23" s="11" t="e">
        <f t="shared" si="8"/>
        <v>#REF!</v>
      </c>
      <c r="H23" s="11" t="e">
        <f t="shared" si="9"/>
        <v>#REF!</v>
      </c>
      <c r="I23" s="11" t="e">
        <f t="shared" si="10"/>
        <v>#REF!</v>
      </c>
      <c r="J23" s="11" t="e">
        <f t="shared" si="11"/>
        <v>#REF!</v>
      </c>
      <c r="K23" s="11" t="e">
        <f t="shared" si="12"/>
        <v>#REF!</v>
      </c>
      <c r="L23" s="4"/>
      <c r="M23" s="4"/>
      <c r="N23" s="4"/>
      <c r="O23" s="4"/>
      <c r="P23" s="11" t="e">
        <f>#REF!</f>
        <v>#REF!</v>
      </c>
      <c r="Q23" s="11" t="str">
        <f>Classificação!P35</f>
        <v>Portugal</v>
      </c>
      <c r="R23" s="11">
        <f>Classificação!Q35</f>
        <v>12</v>
      </c>
      <c r="S23" s="11">
        <f>Classificação!R35</f>
        <v>7</v>
      </c>
      <c r="T23" s="11">
        <f>Classificação!S35</f>
        <v>3</v>
      </c>
      <c r="U23" s="11">
        <f>Classificação!T35</f>
        <v>2</v>
      </c>
      <c r="V23" s="11">
        <f>Classificação!U35</f>
        <v>18</v>
      </c>
      <c r="W23" s="11">
        <f>Classificação!V35</f>
        <v>6</v>
      </c>
      <c r="X23" s="11">
        <f>Classificação!W35</f>
        <v>12</v>
      </c>
      <c r="Y23" s="11">
        <f>Classificação!X35</f>
        <v>24</v>
      </c>
      <c r="Z23" s="5" t="e">
        <f t="shared" si="13"/>
        <v>#REF!</v>
      </c>
      <c r="AA23" s="14"/>
      <c r="AB23" s="15"/>
      <c r="AC23" s="15"/>
      <c r="AD23" s="15"/>
      <c r="AE23" s="15"/>
      <c r="AF23" s="15"/>
      <c r="AG23" s="15"/>
      <c r="AH23" s="15"/>
      <c r="AI23" s="15"/>
      <c r="AJ23" s="15"/>
      <c r="AK23" s="5">
        <v>0</v>
      </c>
      <c r="AL23" s="14" t="e">
        <f>#REF!</f>
        <v>#REF!</v>
      </c>
      <c r="AM23" s="15">
        <f t="shared" si="0"/>
        <v>0</v>
      </c>
      <c r="AN23" s="15">
        <f t="shared" si="14"/>
        <v>0</v>
      </c>
      <c r="AO23" s="15">
        <f t="shared" si="15"/>
        <v>0</v>
      </c>
      <c r="AP23" s="15">
        <f t="shared" si="16"/>
        <v>0</v>
      </c>
      <c r="AQ23" s="15">
        <f t="shared" si="17"/>
        <v>0</v>
      </c>
      <c r="AR23" s="15">
        <f t="shared" si="18"/>
        <v>0</v>
      </c>
      <c r="AS23" s="15">
        <f t="shared" si="19"/>
        <v>0</v>
      </c>
      <c r="AT23" s="15">
        <f t="shared" si="20"/>
        <v>0</v>
      </c>
      <c r="AU23" s="15">
        <f t="shared" si="21"/>
        <v>0</v>
      </c>
      <c r="AV23" s="5"/>
      <c r="AW23" s="14">
        <v>18</v>
      </c>
      <c r="AX23" s="15">
        <f t="shared" si="22"/>
        <v>0</v>
      </c>
      <c r="AY23" s="19">
        <f t="shared" si="42"/>
        <v>0</v>
      </c>
      <c r="AZ23" s="19">
        <f t="shared" si="23"/>
        <v>0</v>
      </c>
      <c r="BA23" s="15">
        <f t="shared" si="24"/>
        <v>0</v>
      </c>
      <c r="BB23" s="19">
        <f t="shared" si="25"/>
        <v>0</v>
      </c>
      <c r="BC23" s="19">
        <f t="shared" si="26"/>
        <v>0</v>
      </c>
      <c r="BD23" s="19">
        <f t="shared" si="27"/>
        <v>0</v>
      </c>
      <c r="BE23" s="15">
        <f t="shared" si="28"/>
        <v>0</v>
      </c>
      <c r="BF23" s="15">
        <f t="shared" si="29"/>
        <v>0</v>
      </c>
      <c r="BG23" s="5"/>
      <c r="BH23" s="5"/>
      <c r="BI23" s="14">
        <v>18</v>
      </c>
      <c r="BJ23" s="15">
        <f t="shared" si="43"/>
        <v>0</v>
      </c>
      <c r="BK23" s="24">
        <f t="shared" si="30"/>
        <v>0</v>
      </c>
      <c r="BL23" s="19">
        <f t="shared" si="31"/>
        <v>0</v>
      </c>
      <c r="BM23" s="15">
        <f t="shared" si="32"/>
        <v>0</v>
      </c>
      <c r="BN23" s="19">
        <f t="shared" si="33"/>
        <v>0</v>
      </c>
      <c r="BO23" s="19">
        <f t="shared" si="34"/>
        <v>0</v>
      </c>
      <c r="BP23" s="19">
        <f t="shared" si="35"/>
        <v>0</v>
      </c>
      <c r="BQ23" s="15">
        <f t="shared" si="36"/>
        <v>0</v>
      </c>
      <c r="BR23" s="15">
        <f t="shared" si="37"/>
        <v>0</v>
      </c>
      <c r="BS23" s="5"/>
      <c r="BT23" s="5"/>
      <c r="BU23" s="5"/>
      <c r="BV23" s="5"/>
      <c r="BW23" s="5"/>
      <c r="BX23" s="4"/>
      <c r="BY23" s="11" t="e">
        <f t="shared" si="38"/>
        <v>#REF!</v>
      </c>
      <c r="BZ23" s="11" t="str">
        <f t="shared" si="1"/>
        <v>Portugal</v>
      </c>
      <c r="CA23" s="11">
        <f t="shared" si="39"/>
        <v>12</v>
      </c>
      <c r="CB23" s="11">
        <f t="shared" si="2"/>
        <v>7</v>
      </c>
      <c r="CC23" s="11">
        <f t="shared" si="2"/>
        <v>3</v>
      </c>
      <c r="CD23" s="11">
        <f t="shared" si="2"/>
        <v>2</v>
      </c>
      <c r="CE23" s="11">
        <f t="shared" si="2"/>
        <v>18</v>
      </c>
      <c r="CF23" s="11">
        <f t="shared" si="2"/>
        <v>6</v>
      </c>
      <c r="CG23" s="11">
        <f t="shared" si="2"/>
        <v>12</v>
      </c>
      <c r="CH23" s="11">
        <f t="shared" si="2"/>
        <v>24</v>
      </c>
      <c r="CI23" s="5"/>
      <c r="CJ23" s="19" t="e">
        <f t="shared" si="40"/>
        <v>#REF!</v>
      </c>
      <c r="CK23" s="21">
        <v>18</v>
      </c>
      <c r="CL23" s="5" t="e">
        <f t="shared" si="3"/>
        <v>#REF!</v>
      </c>
      <c r="CM23" s="4"/>
      <c r="CN23" s="21">
        <v>18</v>
      </c>
      <c r="CO23" s="5" t="e">
        <f t="shared" si="41"/>
        <v>#REF!</v>
      </c>
    </row>
    <row r="24" spans="2:93" ht="23.25" x14ac:dyDescent="0.3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5"/>
      <c r="AL24" s="17" t="s">
        <v>34</v>
      </c>
      <c r="AM24" s="17"/>
      <c r="AN24" s="17"/>
      <c r="AO24" s="17"/>
      <c r="AP24" s="17"/>
      <c r="AQ24" s="17"/>
      <c r="AR24" s="17"/>
      <c r="AS24" s="17"/>
      <c r="AT24" s="17"/>
      <c r="AU24" s="17"/>
      <c r="AV24" s="4"/>
      <c r="AW24" s="17" t="s">
        <v>35</v>
      </c>
      <c r="AX24" s="17"/>
      <c r="AY24" s="17"/>
      <c r="AZ24" s="17"/>
      <c r="BA24" s="17"/>
      <c r="BB24" s="17"/>
      <c r="BC24" s="17"/>
      <c r="BD24" s="17"/>
      <c r="BE24" s="17"/>
      <c r="BF24" s="17"/>
      <c r="BG24" s="4"/>
      <c r="BH24" s="4"/>
      <c r="BI24" s="180" t="s">
        <v>49</v>
      </c>
      <c r="BJ24" s="180"/>
      <c r="BK24" s="180"/>
      <c r="BL24" s="180"/>
      <c r="BM24" s="180"/>
      <c r="BN24" s="180"/>
      <c r="BO24" s="180"/>
      <c r="BP24" s="180"/>
      <c r="BQ24" s="180"/>
      <c r="BR24" s="180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2:93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22"/>
      <c r="AA25" s="12"/>
      <c r="AB25" s="12"/>
      <c r="AC25" s="12"/>
      <c r="AD25" s="12"/>
      <c r="AE25" s="12"/>
      <c r="AF25" s="12"/>
      <c r="AG25" s="12"/>
      <c r="AH25" s="12"/>
      <c r="AI25" s="12"/>
      <c r="AJ25" s="13"/>
      <c r="AK25" s="4"/>
      <c r="AL25" s="12" t="s">
        <v>19</v>
      </c>
      <c r="AM25" s="12" t="s">
        <v>1</v>
      </c>
      <c r="AN25" s="12" t="s">
        <v>2</v>
      </c>
      <c r="AO25" s="12" t="s">
        <v>3</v>
      </c>
      <c r="AP25" s="12" t="s">
        <v>4</v>
      </c>
      <c r="AQ25" s="12" t="s">
        <v>5</v>
      </c>
      <c r="AR25" s="12" t="s">
        <v>6</v>
      </c>
      <c r="AS25" s="12" t="s">
        <v>7</v>
      </c>
      <c r="AT25" s="12" t="s">
        <v>8</v>
      </c>
      <c r="AU25" s="13" t="s">
        <v>9</v>
      </c>
      <c r="AV25" s="4"/>
      <c r="AW25" s="12" t="s">
        <v>19</v>
      </c>
      <c r="AX25" s="12" t="s">
        <v>1</v>
      </c>
      <c r="AY25" s="12" t="s">
        <v>2</v>
      </c>
      <c r="AZ25" s="12" t="s">
        <v>3</v>
      </c>
      <c r="BA25" s="12" t="s">
        <v>4</v>
      </c>
      <c r="BB25" s="12" t="s">
        <v>5</v>
      </c>
      <c r="BC25" s="12" t="s">
        <v>6</v>
      </c>
      <c r="BD25" s="12" t="s">
        <v>7</v>
      </c>
      <c r="BE25" s="12" t="s">
        <v>8</v>
      </c>
      <c r="BF25" s="13" t="s">
        <v>9</v>
      </c>
      <c r="BG25" s="4"/>
      <c r="BH25" s="4"/>
      <c r="BI25" s="12" t="s">
        <v>19</v>
      </c>
      <c r="BJ25" s="12" t="s">
        <v>1</v>
      </c>
      <c r="BK25" s="12" t="s">
        <v>2</v>
      </c>
      <c r="BL25" s="12" t="s">
        <v>3</v>
      </c>
      <c r="BM25" s="12" t="s">
        <v>4</v>
      </c>
      <c r="BN25" s="12" t="s">
        <v>5</v>
      </c>
      <c r="BO25" s="12" t="s">
        <v>6</v>
      </c>
      <c r="BP25" s="12" t="s">
        <v>7</v>
      </c>
      <c r="BQ25" s="12" t="s">
        <v>8</v>
      </c>
      <c r="BR25" s="13" t="s">
        <v>9</v>
      </c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</row>
    <row r="26" spans="2:93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22"/>
      <c r="AA26" s="6"/>
      <c r="AB26" s="7"/>
      <c r="AC26" s="7"/>
      <c r="AD26" s="7"/>
      <c r="AE26" s="7"/>
      <c r="AF26" s="7"/>
      <c r="AG26" s="7"/>
      <c r="AH26" s="7"/>
      <c r="AI26" s="7"/>
      <c r="AJ26" s="7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19" t="e">
        <f>Jogos!#REF!</f>
        <v>#REF!</v>
      </c>
      <c r="AX26" s="19" t="e">
        <f>Jogos!#REF!</f>
        <v>#REF!</v>
      </c>
      <c r="AY26" s="19" t="e">
        <f>Jogos!#REF!</f>
        <v>#REF!</v>
      </c>
      <c r="AZ26" s="19" t="e">
        <f>Jogos!#REF!</f>
        <v>#REF!</v>
      </c>
      <c r="BA26" s="19" t="e">
        <f>Jogos!#REF!</f>
        <v>#REF!</v>
      </c>
      <c r="BB26" s="19" t="e">
        <f>Jogos!#REF!</f>
        <v>#REF!</v>
      </c>
      <c r="BC26" s="19" t="e">
        <f>Jogos!#REF!</f>
        <v>#REF!</v>
      </c>
      <c r="BD26" s="19" t="e">
        <f>Jogos!#REF!</f>
        <v>#REF!</v>
      </c>
      <c r="BE26" s="19" t="e">
        <f>Jogos!#REF!</f>
        <v>#REF!</v>
      </c>
      <c r="BF26" s="19" t="e">
        <f>Jogos!#REF!</f>
        <v>#REF!</v>
      </c>
      <c r="BG26" s="4"/>
      <c r="BH26" s="4"/>
      <c r="BI26" s="19" t="e">
        <f>Jogos!#REF!</f>
        <v>#REF!</v>
      </c>
      <c r="BJ26" s="19" t="e">
        <f>Jogos!#REF!</f>
        <v>#REF!</v>
      </c>
      <c r="BK26" s="19" t="e">
        <f>Jogos!#REF!</f>
        <v>#REF!</v>
      </c>
      <c r="BL26" s="19" t="e">
        <f>Jogos!#REF!</f>
        <v>#REF!</v>
      </c>
      <c r="BM26" s="19" t="e">
        <f>Jogos!#REF!</f>
        <v>#REF!</v>
      </c>
      <c r="BN26" s="19" t="e">
        <f>Jogos!#REF!</f>
        <v>#REF!</v>
      </c>
      <c r="BO26" s="19" t="e">
        <f>Jogos!#REF!</f>
        <v>#REF!</v>
      </c>
      <c r="BP26" s="19" t="e">
        <f>Jogos!#REF!</f>
        <v>#REF!</v>
      </c>
      <c r="BQ26" s="19" t="e">
        <f>Jogos!#REF!</f>
        <v>#REF!</v>
      </c>
      <c r="BR26" s="19" t="e">
        <f>Jogos!#REF!</f>
        <v>#REF!</v>
      </c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2:93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15"/>
      <c r="AA27" s="14"/>
      <c r="AB27" s="15"/>
      <c r="AC27" s="15"/>
      <c r="AD27" s="15"/>
      <c r="AE27" s="15"/>
      <c r="AF27" s="15"/>
      <c r="AG27" s="15"/>
      <c r="AH27" s="15"/>
      <c r="AI27" s="15"/>
      <c r="AJ27" s="15"/>
      <c r="AK27" s="4"/>
      <c r="AL27" s="19" t="e">
        <f>Jogos!#REF!</f>
        <v>#REF!</v>
      </c>
      <c r="AM27" s="19" t="e">
        <f>Jogos!#REF!</f>
        <v>#REF!</v>
      </c>
      <c r="AN27" s="19" t="e">
        <f>Jogos!#REF!</f>
        <v>#REF!</v>
      </c>
      <c r="AO27" s="19" t="e">
        <f>Jogos!#REF!</f>
        <v>#REF!</v>
      </c>
      <c r="AP27" s="19" t="e">
        <f>Jogos!#REF!</f>
        <v>#REF!</v>
      </c>
      <c r="AQ27" s="19" t="e">
        <f>Jogos!#REF!</f>
        <v>#REF!</v>
      </c>
      <c r="AR27" s="19" t="e">
        <f>Jogos!#REF!</f>
        <v>#REF!</v>
      </c>
      <c r="AS27" s="19" t="e">
        <f>Jogos!#REF!</f>
        <v>#REF!</v>
      </c>
      <c r="AT27" s="19" t="e">
        <f>Jogos!#REF!</f>
        <v>#REF!</v>
      </c>
      <c r="AU27" s="19" t="e">
        <f>Jogos!#REF!</f>
        <v>#REF!</v>
      </c>
      <c r="AV27" s="4"/>
      <c r="AW27" s="19" t="e">
        <f>Jogos!#REF!</f>
        <v>#REF!</v>
      </c>
      <c r="AX27" s="19" t="e">
        <f>Jogos!#REF!</f>
        <v>#REF!</v>
      </c>
      <c r="AY27" s="19" t="e">
        <f>Jogos!#REF!</f>
        <v>#REF!</v>
      </c>
      <c r="AZ27" s="19" t="e">
        <f>Jogos!#REF!</f>
        <v>#REF!</v>
      </c>
      <c r="BA27" s="19" t="e">
        <f>Jogos!#REF!</f>
        <v>#REF!</v>
      </c>
      <c r="BB27" s="19" t="e">
        <f>Jogos!#REF!</f>
        <v>#REF!</v>
      </c>
      <c r="BC27" s="19" t="e">
        <f>Jogos!#REF!</f>
        <v>#REF!</v>
      </c>
      <c r="BD27" s="19" t="e">
        <f>Jogos!#REF!</f>
        <v>#REF!</v>
      </c>
      <c r="BE27" s="19" t="e">
        <f>Jogos!#REF!</f>
        <v>#REF!</v>
      </c>
      <c r="BF27" s="19" t="e">
        <f>Jogos!#REF!</f>
        <v>#REF!</v>
      </c>
      <c r="BG27" s="4"/>
      <c r="BH27" s="4"/>
      <c r="BI27" s="19" t="e">
        <f>Jogos!#REF!</f>
        <v>#REF!</v>
      </c>
      <c r="BJ27" s="19" t="e">
        <f>Jogos!#REF!</f>
        <v>#REF!</v>
      </c>
      <c r="BK27" s="19" t="e">
        <f>Jogos!#REF!</f>
        <v>#REF!</v>
      </c>
      <c r="BL27" s="19" t="e">
        <f>Jogos!#REF!</f>
        <v>#REF!</v>
      </c>
      <c r="BM27" s="19" t="e">
        <f>Jogos!#REF!</f>
        <v>#REF!</v>
      </c>
      <c r="BN27" s="19" t="e">
        <f>Jogos!#REF!</f>
        <v>#REF!</v>
      </c>
      <c r="BO27" s="19" t="e">
        <f>Jogos!#REF!</f>
        <v>#REF!</v>
      </c>
      <c r="BP27" s="19" t="e">
        <f>Jogos!#REF!</f>
        <v>#REF!</v>
      </c>
      <c r="BQ27" s="19" t="e">
        <f>Jogos!#REF!</f>
        <v>#REF!</v>
      </c>
      <c r="BR27" s="19" t="e">
        <f>Jogos!#REF!</f>
        <v>#REF!</v>
      </c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</row>
    <row r="28" spans="2:93" x14ac:dyDescent="0.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15"/>
      <c r="AA28" s="14"/>
      <c r="AB28" s="15"/>
      <c r="AC28" s="15"/>
      <c r="AD28" s="15"/>
      <c r="AE28" s="15"/>
      <c r="AF28" s="15"/>
      <c r="AG28" s="15"/>
      <c r="AH28" s="15"/>
      <c r="AI28" s="15"/>
      <c r="AJ28" s="15"/>
      <c r="AK28" s="4"/>
      <c r="AL28" s="19" t="e">
        <f>Jogos!#REF!</f>
        <v>#REF!</v>
      </c>
      <c r="AM28" s="19" t="e">
        <f>Jogos!#REF!</f>
        <v>#REF!</v>
      </c>
      <c r="AN28" s="19" t="e">
        <f>Jogos!#REF!</f>
        <v>#REF!</v>
      </c>
      <c r="AO28" s="19" t="e">
        <f>Jogos!#REF!</f>
        <v>#REF!</v>
      </c>
      <c r="AP28" s="19" t="e">
        <f>Jogos!#REF!</f>
        <v>#REF!</v>
      </c>
      <c r="AQ28" s="19" t="e">
        <f>Jogos!#REF!</f>
        <v>#REF!</v>
      </c>
      <c r="AR28" s="19" t="e">
        <f>Jogos!#REF!</f>
        <v>#REF!</v>
      </c>
      <c r="AS28" s="19" t="e">
        <f>Jogos!#REF!</f>
        <v>#REF!</v>
      </c>
      <c r="AT28" s="19" t="e">
        <f>Jogos!#REF!</f>
        <v>#REF!</v>
      </c>
      <c r="AU28" s="19" t="e">
        <f>Jogos!#REF!</f>
        <v>#REF!</v>
      </c>
      <c r="AV28" s="4"/>
      <c r="AW28" s="19" t="e">
        <f>Jogos!#REF!</f>
        <v>#REF!</v>
      </c>
      <c r="AX28" s="19" t="e">
        <f>Jogos!#REF!</f>
        <v>#REF!</v>
      </c>
      <c r="AY28" s="19" t="e">
        <f>Jogos!#REF!</f>
        <v>#REF!</v>
      </c>
      <c r="AZ28" s="19" t="e">
        <f>Jogos!#REF!</f>
        <v>#REF!</v>
      </c>
      <c r="BA28" s="19" t="e">
        <f>Jogos!#REF!</f>
        <v>#REF!</v>
      </c>
      <c r="BB28" s="19" t="e">
        <f>Jogos!#REF!</f>
        <v>#REF!</v>
      </c>
      <c r="BC28" s="19" t="e">
        <f>Jogos!#REF!</f>
        <v>#REF!</v>
      </c>
      <c r="BD28" s="19" t="e">
        <f>Jogos!#REF!</f>
        <v>#REF!</v>
      </c>
      <c r="BE28" s="19" t="e">
        <f>Jogos!#REF!</f>
        <v>#REF!</v>
      </c>
      <c r="BF28" s="19" t="e">
        <f>Jogos!#REF!</f>
        <v>#REF!</v>
      </c>
      <c r="BG28" s="4"/>
      <c r="BH28" s="4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2:93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15"/>
      <c r="AA29" s="14"/>
      <c r="AB29" s="15"/>
      <c r="AC29" s="15"/>
      <c r="AD29" s="15"/>
      <c r="AE29" s="15"/>
      <c r="AF29" s="15"/>
      <c r="AG29" s="15"/>
      <c r="AH29" s="15"/>
      <c r="AI29" s="15"/>
      <c r="AJ29" s="15"/>
      <c r="AK29" s="4"/>
      <c r="AL29" s="19" t="e">
        <f>Jogos!#REF!</f>
        <v>#REF!</v>
      </c>
      <c r="AM29" s="19" t="e">
        <f>Jogos!#REF!</f>
        <v>#REF!</v>
      </c>
      <c r="AN29" s="19" t="e">
        <f>Jogos!#REF!</f>
        <v>#REF!</v>
      </c>
      <c r="AO29" s="19" t="e">
        <f>Jogos!#REF!</f>
        <v>#REF!</v>
      </c>
      <c r="AP29" s="19" t="e">
        <f>Jogos!#REF!</f>
        <v>#REF!</v>
      </c>
      <c r="AQ29" s="19" t="e">
        <f>Jogos!#REF!</f>
        <v>#REF!</v>
      </c>
      <c r="AR29" s="19" t="e">
        <f>Jogos!#REF!</f>
        <v>#REF!</v>
      </c>
      <c r="AS29" s="19" t="e">
        <f>Jogos!#REF!</f>
        <v>#REF!</v>
      </c>
      <c r="AT29" s="19" t="e">
        <f>Jogos!#REF!</f>
        <v>#REF!</v>
      </c>
      <c r="AU29" s="19" t="e">
        <f>Jogos!#REF!</f>
        <v>#REF!</v>
      </c>
      <c r="AV29" s="4"/>
      <c r="AW29" s="19" t="e">
        <f>Jogos!#REF!</f>
        <v>#REF!</v>
      </c>
      <c r="AX29" s="19" t="e">
        <f>Jogos!#REF!</f>
        <v>#REF!</v>
      </c>
      <c r="AY29" s="19" t="e">
        <f>Jogos!#REF!</f>
        <v>#REF!</v>
      </c>
      <c r="AZ29" s="19" t="e">
        <f>Jogos!#REF!</f>
        <v>#REF!</v>
      </c>
      <c r="BA29" s="19" t="e">
        <f>Jogos!#REF!</f>
        <v>#REF!</v>
      </c>
      <c r="BB29" s="19" t="e">
        <f>Jogos!#REF!</f>
        <v>#REF!</v>
      </c>
      <c r="BC29" s="19" t="e">
        <f>Jogos!#REF!</f>
        <v>#REF!</v>
      </c>
      <c r="BD29" s="19" t="e">
        <f>Jogos!#REF!</f>
        <v>#REF!</v>
      </c>
      <c r="BE29" s="19" t="e">
        <f>Jogos!#REF!</f>
        <v>#REF!</v>
      </c>
      <c r="BF29" s="19" t="e">
        <f>Jogos!#REF!</f>
        <v>#REF!</v>
      </c>
      <c r="BG29" s="4"/>
      <c r="BH29" s="4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2:93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15"/>
      <c r="AA30" s="14"/>
      <c r="AB30" s="15"/>
      <c r="AC30" s="15"/>
      <c r="AD30" s="15"/>
      <c r="AE30" s="15"/>
      <c r="AF30" s="15"/>
      <c r="AG30" s="15"/>
      <c r="AH30" s="15"/>
      <c r="AI30" s="15"/>
      <c r="AJ30" s="15"/>
      <c r="AK30" s="4"/>
      <c r="AL30" s="19" t="e">
        <f>Jogos!#REF!</f>
        <v>#REF!</v>
      </c>
      <c r="AM30" s="19" t="e">
        <f>Jogos!#REF!</f>
        <v>#REF!</v>
      </c>
      <c r="AN30" s="19" t="e">
        <f>Jogos!#REF!</f>
        <v>#REF!</v>
      </c>
      <c r="AO30" s="19" t="e">
        <f>Jogos!#REF!</f>
        <v>#REF!</v>
      </c>
      <c r="AP30" s="19" t="e">
        <f>Jogos!#REF!</f>
        <v>#REF!</v>
      </c>
      <c r="AQ30" s="19" t="e">
        <f>Jogos!#REF!</f>
        <v>#REF!</v>
      </c>
      <c r="AR30" s="19" t="e">
        <f>Jogos!#REF!</f>
        <v>#REF!</v>
      </c>
      <c r="AS30" s="19" t="e">
        <f>Jogos!#REF!</f>
        <v>#REF!</v>
      </c>
      <c r="AT30" s="19" t="e">
        <f>Jogos!#REF!</f>
        <v>#REF!</v>
      </c>
      <c r="AU30" s="19" t="e">
        <f>Jogos!#REF!</f>
        <v>#REF!</v>
      </c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2:93" x14ac:dyDescent="0.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15"/>
      <c r="AA31" s="14"/>
      <c r="AB31" s="15"/>
      <c r="AC31" s="15"/>
      <c r="AD31" s="15"/>
      <c r="AE31" s="15"/>
      <c r="AF31" s="15"/>
      <c r="AG31" s="15"/>
      <c r="AH31" s="15"/>
      <c r="AI31" s="15"/>
      <c r="AJ31" s="15"/>
      <c r="AK31" s="4"/>
      <c r="AL31" s="19" t="e">
        <f>Jogos!#REF!</f>
        <v>#REF!</v>
      </c>
      <c r="AM31" s="19" t="e">
        <f>Jogos!#REF!</f>
        <v>#REF!</v>
      </c>
      <c r="AN31" s="19" t="e">
        <f>Jogos!#REF!</f>
        <v>#REF!</v>
      </c>
      <c r="AO31" s="19" t="e">
        <f>Jogos!#REF!</f>
        <v>#REF!</v>
      </c>
      <c r="AP31" s="19" t="e">
        <f>Jogos!#REF!</f>
        <v>#REF!</v>
      </c>
      <c r="AQ31" s="19" t="e">
        <f>Jogos!#REF!</f>
        <v>#REF!</v>
      </c>
      <c r="AR31" s="19" t="e">
        <f>Jogos!#REF!</f>
        <v>#REF!</v>
      </c>
      <c r="AS31" s="19" t="e">
        <f>Jogos!#REF!</f>
        <v>#REF!</v>
      </c>
      <c r="AT31" s="19" t="e">
        <f>Jogos!#REF!</f>
        <v>#REF!</v>
      </c>
      <c r="AU31" s="19" t="e">
        <f>Jogos!#REF!</f>
        <v>#REF!</v>
      </c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</row>
    <row r="32" spans="2:93" x14ac:dyDescent="0.25">
      <c r="Z32" s="15"/>
      <c r="AA32" s="14"/>
      <c r="AB32" s="15"/>
      <c r="AC32" s="15"/>
      <c r="AD32" s="15"/>
      <c r="AE32" s="15"/>
      <c r="AF32" s="15"/>
      <c r="AG32" s="15"/>
      <c r="AH32" s="15"/>
      <c r="AI32" s="15"/>
      <c r="AJ32" s="15"/>
      <c r="AK32" s="4"/>
      <c r="AL32" s="19" t="e">
        <f>Jogos!#REF!</f>
        <v>#REF!</v>
      </c>
      <c r="AM32" s="19" t="e">
        <f>Jogos!#REF!</f>
        <v>#REF!</v>
      </c>
      <c r="AN32" s="19" t="e">
        <f>Jogos!#REF!</f>
        <v>#REF!</v>
      </c>
      <c r="AO32" s="19" t="e">
        <f>Jogos!#REF!</f>
        <v>#REF!</v>
      </c>
      <c r="AP32" s="19" t="e">
        <f>Jogos!#REF!</f>
        <v>#REF!</v>
      </c>
      <c r="AQ32" s="19" t="e">
        <f>Jogos!#REF!</f>
        <v>#REF!</v>
      </c>
      <c r="AR32" s="19" t="e">
        <f>Jogos!#REF!</f>
        <v>#REF!</v>
      </c>
      <c r="AS32" s="19" t="e">
        <f>Jogos!#REF!</f>
        <v>#REF!</v>
      </c>
      <c r="AT32" s="19" t="e">
        <f>Jogos!#REF!</f>
        <v>#REF!</v>
      </c>
      <c r="AU32" s="19" t="e">
        <f>Jogos!#REF!</f>
        <v>#REF!</v>
      </c>
    </row>
    <row r="33" spans="26:47" x14ac:dyDescent="0.25">
      <c r="Z33" s="15"/>
      <c r="AA33" s="14"/>
      <c r="AB33" s="15"/>
      <c r="AC33" s="15"/>
      <c r="AD33" s="15"/>
      <c r="AE33" s="15"/>
      <c r="AF33" s="15"/>
      <c r="AG33" s="15"/>
      <c r="AH33" s="15"/>
      <c r="AI33" s="15"/>
      <c r="AJ33" s="15"/>
      <c r="AK33" s="4"/>
      <c r="AL33" s="19" t="e">
        <f>Jogos!#REF!</f>
        <v>#REF!</v>
      </c>
      <c r="AM33" s="19" t="e">
        <f>Jogos!#REF!</f>
        <v>#REF!</v>
      </c>
      <c r="AN33" s="19" t="e">
        <f>Jogos!#REF!</f>
        <v>#REF!</v>
      </c>
      <c r="AO33" s="19" t="e">
        <f>Jogos!#REF!</f>
        <v>#REF!</v>
      </c>
      <c r="AP33" s="19" t="e">
        <f>Jogos!#REF!</f>
        <v>#REF!</v>
      </c>
      <c r="AQ33" s="19" t="e">
        <f>Jogos!#REF!</f>
        <v>#REF!</v>
      </c>
      <c r="AR33" s="19" t="e">
        <f>Jogos!#REF!</f>
        <v>#REF!</v>
      </c>
      <c r="AS33" s="19" t="e">
        <f>Jogos!#REF!</f>
        <v>#REF!</v>
      </c>
      <c r="AT33" s="19" t="e">
        <f>Jogos!#REF!</f>
        <v>#REF!</v>
      </c>
      <c r="AU33" s="19" t="e">
        <f>Jogos!#REF!</f>
        <v>#REF!</v>
      </c>
    </row>
    <row r="34" spans="26:47" x14ac:dyDescent="0.25">
      <c r="Z34" s="15"/>
      <c r="AA34" s="14"/>
      <c r="AB34" s="15"/>
      <c r="AC34" s="15"/>
      <c r="AD34" s="15"/>
      <c r="AE34" s="15"/>
      <c r="AF34" s="15"/>
      <c r="AG34" s="15"/>
      <c r="AH34" s="15"/>
      <c r="AI34" s="15"/>
      <c r="AJ34" s="15"/>
      <c r="AK34" s="4"/>
      <c r="AL34" s="19" t="e">
        <f>Jogos!#REF!</f>
        <v>#REF!</v>
      </c>
      <c r="AM34" s="19" t="e">
        <f>Jogos!#REF!</f>
        <v>#REF!</v>
      </c>
      <c r="AN34" s="19" t="e">
        <f>Jogos!#REF!</f>
        <v>#REF!</v>
      </c>
      <c r="AO34" s="19" t="e">
        <f>Jogos!#REF!</f>
        <v>#REF!</v>
      </c>
      <c r="AP34" s="19" t="e">
        <f>Jogos!#REF!</f>
        <v>#REF!</v>
      </c>
      <c r="AQ34" s="19" t="e">
        <f>Jogos!#REF!</f>
        <v>#REF!</v>
      </c>
      <c r="AR34" s="19" t="e">
        <f>Jogos!#REF!</f>
        <v>#REF!</v>
      </c>
      <c r="AS34" s="19" t="e">
        <f>Jogos!#REF!</f>
        <v>#REF!</v>
      </c>
      <c r="AT34" s="19" t="e">
        <f>Jogos!#REF!</f>
        <v>#REF!</v>
      </c>
      <c r="AU34" s="19" t="e">
        <f>Jogos!#REF!</f>
        <v>#REF!</v>
      </c>
    </row>
    <row r="35" spans="26:47" x14ac:dyDescent="0.25">
      <c r="Z35" s="15"/>
      <c r="AA35" s="14"/>
      <c r="AB35" s="15"/>
      <c r="AC35" s="15"/>
      <c r="AD35" s="15"/>
      <c r="AE35" s="15"/>
      <c r="AF35" s="15"/>
      <c r="AG35" s="15"/>
      <c r="AH35" s="15"/>
      <c r="AI35" s="15"/>
      <c r="AJ35" s="15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26:47" x14ac:dyDescent="0.25">
      <c r="Z36" s="15"/>
      <c r="AA36" s="14"/>
      <c r="AB36" s="15"/>
      <c r="AC36" s="15"/>
      <c r="AD36" s="15"/>
      <c r="AE36" s="15"/>
      <c r="AF36" s="15"/>
      <c r="AG36" s="15"/>
      <c r="AH36" s="15"/>
      <c r="AI36" s="15"/>
      <c r="AJ36" s="15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26:47" x14ac:dyDescent="0.25">
      <c r="Z37" s="15"/>
      <c r="AA37" s="14"/>
      <c r="AB37" s="15"/>
      <c r="AC37" s="15"/>
      <c r="AD37" s="15"/>
      <c r="AE37" s="15"/>
      <c r="AF37" s="15"/>
      <c r="AG37" s="15"/>
      <c r="AH37" s="15"/>
      <c r="AI37" s="15"/>
      <c r="AJ37" s="15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26:47" x14ac:dyDescent="0.25">
      <c r="Z38" s="15"/>
      <c r="AA38" s="14"/>
      <c r="AB38" s="15"/>
      <c r="AC38" s="15"/>
      <c r="AD38" s="15"/>
      <c r="AE38" s="15"/>
      <c r="AF38" s="15"/>
      <c r="AG38" s="15"/>
      <c r="AH38" s="15"/>
      <c r="AI38" s="15"/>
      <c r="AJ38" s="15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26:47" x14ac:dyDescent="0.25">
      <c r="Z39" s="15"/>
      <c r="AA39" s="14"/>
      <c r="AB39" s="15"/>
      <c r="AC39" s="15"/>
      <c r="AD39" s="15"/>
      <c r="AE39" s="15"/>
      <c r="AF39" s="15"/>
      <c r="AG39" s="15"/>
      <c r="AH39" s="15"/>
      <c r="AI39" s="15"/>
      <c r="AJ39" s="15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26:47" x14ac:dyDescent="0.25">
      <c r="Z40" s="15"/>
      <c r="AA40" s="14"/>
      <c r="AB40" s="15"/>
      <c r="AC40" s="15"/>
      <c r="AD40" s="15"/>
      <c r="AE40" s="15"/>
      <c r="AF40" s="15"/>
      <c r="AG40" s="15"/>
      <c r="AH40" s="15"/>
      <c r="AI40" s="15"/>
      <c r="AJ40" s="15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26:47" x14ac:dyDescent="0.25">
      <c r="Z41" s="15"/>
      <c r="AA41" s="14"/>
      <c r="AB41" s="15"/>
      <c r="AC41" s="15"/>
      <c r="AD41" s="15"/>
      <c r="AE41" s="15"/>
      <c r="AF41" s="15"/>
      <c r="AG41" s="15"/>
      <c r="AH41" s="15"/>
      <c r="AI41" s="15"/>
      <c r="AJ41" s="15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26:47" x14ac:dyDescent="0.25">
      <c r="Z42" s="15"/>
      <c r="AA42" s="14"/>
      <c r="AB42" s="15"/>
      <c r="AC42" s="15"/>
      <c r="AD42" s="15"/>
      <c r="AE42" s="15"/>
      <c r="AF42" s="15"/>
      <c r="AG42" s="15"/>
      <c r="AH42" s="15"/>
      <c r="AI42" s="15"/>
      <c r="AJ42" s="15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26:47" x14ac:dyDescent="0.25">
      <c r="Z43" s="23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26:47" x14ac:dyDescent="0.25">
      <c r="Z44" s="22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26:47" x14ac:dyDescent="0.25">
      <c r="Z45" s="22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</row>
    <row r="46" spans="26:47" x14ac:dyDescent="0.25">
      <c r="Z46" s="22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</row>
    <row r="47" spans="26:47" x14ac:dyDescent="0.25">
      <c r="Z47" s="22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26:47" x14ac:dyDescent="0.25">
      <c r="Z48" s="22"/>
      <c r="AA48" s="16"/>
      <c r="AB48" s="16"/>
      <c r="AC48" s="16"/>
      <c r="AD48" s="16"/>
      <c r="AE48" s="16"/>
      <c r="AF48" s="16"/>
      <c r="AG48" s="16"/>
      <c r="AH48" s="16"/>
      <c r="AI48" s="16"/>
      <c r="AJ48" s="16"/>
    </row>
    <row r="49" spans="26:36" x14ac:dyDescent="0.25">
      <c r="Z49" s="22"/>
      <c r="AA49" s="16"/>
      <c r="AB49" s="16"/>
      <c r="AC49" s="16"/>
      <c r="AD49" s="16"/>
      <c r="AE49" s="16"/>
      <c r="AF49" s="16"/>
      <c r="AG49" s="16"/>
      <c r="AH49" s="16"/>
      <c r="AI49" s="16"/>
      <c r="AJ49" s="16"/>
    </row>
    <row r="50" spans="26:36" x14ac:dyDescent="0.25">
      <c r="Z50" s="22"/>
      <c r="AA50" s="16"/>
      <c r="AB50" s="16"/>
      <c r="AC50" s="16"/>
      <c r="AD50" s="16"/>
      <c r="AE50" s="16"/>
      <c r="AF50" s="16"/>
      <c r="AG50" s="16"/>
      <c r="AH50" s="16"/>
      <c r="AI50" s="16"/>
      <c r="AJ50" s="16"/>
    </row>
    <row r="51" spans="26:36" x14ac:dyDescent="0.25">
      <c r="Z51" s="22"/>
      <c r="AA51" s="16"/>
      <c r="AB51" s="16"/>
      <c r="AC51" s="16"/>
      <c r="AD51" s="16"/>
      <c r="AE51" s="16"/>
      <c r="AF51" s="16"/>
      <c r="AG51" s="16"/>
      <c r="AH51" s="16"/>
      <c r="AI51" s="16"/>
      <c r="AJ51" s="16"/>
    </row>
    <row r="52" spans="26:36" x14ac:dyDescent="0.25">
      <c r="Z52" s="22"/>
      <c r="AA52" s="14"/>
      <c r="AB52" s="15"/>
      <c r="AC52" s="15"/>
      <c r="AD52" s="15"/>
      <c r="AE52" s="15"/>
      <c r="AF52" s="15"/>
      <c r="AG52" s="15"/>
      <c r="AH52" s="15"/>
      <c r="AI52" s="15"/>
      <c r="AJ52" s="15"/>
    </row>
    <row r="53" spans="26:36" x14ac:dyDescent="0.25">
      <c r="Z53" s="22"/>
      <c r="AA53" s="16"/>
      <c r="AB53" s="16"/>
      <c r="AC53" s="16"/>
      <c r="AD53" s="16"/>
      <c r="AE53" s="16"/>
      <c r="AF53" s="16"/>
      <c r="AG53" s="16"/>
      <c r="AH53" s="16"/>
      <c r="AI53" s="16"/>
      <c r="AJ53" s="16"/>
    </row>
    <row r="54" spans="26:36" x14ac:dyDescent="0.25">
      <c r="Z54" s="22"/>
      <c r="AA54" s="16"/>
      <c r="AB54" s="16"/>
      <c r="AC54" s="16"/>
      <c r="AD54" s="16"/>
      <c r="AE54" s="16"/>
      <c r="AF54" s="16"/>
      <c r="AG54" s="16"/>
      <c r="AH54" s="16"/>
      <c r="AI54" s="16"/>
      <c r="AJ54" s="16"/>
    </row>
    <row r="55" spans="26:36" x14ac:dyDescent="0.25">
      <c r="Z55" s="22"/>
      <c r="AA55" s="16"/>
      <c r="AB55" s="16"/>
      <c r="AC55" s="16"/>
      <c r="AD55" s="16"/>
      <c r="AE55" s="16"/>
      <c r="AF55" s="16"/>
      <c r="AG55" s="16"/>
      <c r="AH55" s="16"/>
      <c r="AI55" s="16"/>
      <c r="AJ55" s="16"/>
    </row>
    <row r="56" spans="26:36" x14ac:dyDescent="0.25">
      <c r="Z56" s="22"/>
      <c r="AA56" s="16"/>
      <c r="AB56" s="16"/>
      <c r="AC56" s="16"/>
      <c r="AD56" s="16"/>
      <c r="AE56" s="16"/>
      <c r="AF56" s="16"/>
      <c r="AG56" s="16"/>
      <c r="AH56" s="16"/>
      <c r="AI56" s="16"/>
      <c r="AJ56" s="16"/>
    </row>
    <row r="57" spans="26:36" x14ac:dyDescent="0.25">
      <c r="Z57" s="22"/>
      <c r="AA57" s="16"/>
      <c r="AB57" s="16"/>
      <c r="AC57" s="16"/>
      <c r="AD57" s="16"/>
      <c r="AE57" s="16"/>
      <c r="AF57" s="16"/>
      <c r="AG57" s="16"/>
      <c r="AH57" s="16"/>
      <c r="AI57" s="16"/>
      <c r="AJ57" s="16"/>
    </row>
    <row r="58" spans="26:36" x14ac:dyDescent="0.25">
      <c r="Z58" s="22"/>
      <c r="AA58" s="16"/>
      <c r="AB58" s="16"/>
      <c r="AC58" s="16"/>
      <c r="AD58" s="16"/>
      <c r="AE58" s="16"/>
      <c r="AF58" s="16"/>
      <c r="AG58" s="16"/>
      <c r="AH58" s="16"/>
      <c r="AI58" s="16"/>
      <c r="AJ58" s="16"/>
    </row>
    <row r="59" spans="26:36" x14ac:dyDescent="0.25">
      <c r="Z59" s="4"/>
      <c r="AA59" s="16"/>
      <c r="AB59" s="16"/>
      <c r="AC59" s="16"/>
      <c r="AD59" s="16"/>
      <c r="AE59" s="16"/>
      <c r="AF59" s="16"/>
      <c r="AG59" s="16"/>
      <c r="AH59" s="16"/>
      <c r="AI59" s="16"/>
      <c r="AJ59" s="16"/>
    </row>
    <row r="60" spans="26:36" x14ac:dyDescent="0.25">
      <c r="Z60" s="4"/>
      <c r="AA60" s="16"/>
      <c r="AB60" s="16"/>
      <c r="AC60" s="16"/>
      <c r="AD60" s="16"/>
      <c r="AE60" s="16"/>
      <c r="AF60" s="16"/>
      <c r="AG60" s="16"/>
      <c r="AH60" s="16"/>
      <c r="AI60" s="16"/>
      <c r="AJ60" s="16"/>
    </row>
    <row r="61" spans="26:36" x14ac:dyDescent="0.25">
      <c r="Z61" s="4"/>
      <c r="AA61" s="16"/>
      <c r="AB61" s="16"/>
      <c r="AC61" s="16"/>
      <c r="AD61" s="16"/>
      <c r="AE61" s="16"/>
      <c r="AF61" s="16"/>
      <c r="AG61" s="16"/>
      <c r="AH61" s="16"/>
      <c r="AI61" s="16"/>
      <c r="AJ61" s="16"/>
    </row>
    <row r="62" spans="26:36" x14ac:dyDescent="0.25">
      <c r="Z62" s="4"/>
      <c r="AA62" s="16"/>
      <c r="AB62" s="16"/>
      <c r="AC62" s="16"/>
      <c r="AD62" s="16"/>
      <c r="AE62" s="16"/>
      <c r="AF62" s="16"/>
      <c r="AG62" s="16"/>
      <c r="AH62" s="16"/>
      <c r="AI62" s="16"/>
      <c r="AJ62" s="16"/>
    </row>
    <row r="63" spans="26:36" x14ac:dyDescent="0.25">
      <c r="Z63" s="4"/>
      <c r="AA63" s="16"/>
      <c r="AB63" s="16"/>
      <c r="AC63" s="16"/>
      <c r="AD63" s="16"/>
      <c r="AE63" s="16"/>
      <c r="AF63" s="16"/>
      <c r="AG63" s="16"/>
      <c r="AH63" s="16"/>
      <c r="AI63" s="16"/>
      <c r="AJ63" s="16"/>
    </row>
    <row r="64" spans="26:36" x14ac:dyDescent="0.25">
      <c r="AA64" s="16"/>
      <c r="AB64" s="16"/>
      <c r="AC64" s="16"/>
      <c r="AD64" s="16"/>
      <c r="AE64" s="16"/>
      <c r="AF64" s="16"/>
      <c r="AG64" s="16"/>
      <c r="AH64" s="16"/>
      <c r="AI64" s="16"/>
      <c r="AJ64" s="16"/>
    </row>
    <row r="65" spans="27:36" x14ac:dyDescent="0.25">
      <c r="AA65" s="16"/>
      <c r="AB65" s="16"/>
      <c r="AC65" s="16"/>
      <c r="AD65" s="16"/>
      <c r="AE65" s="16"/>
      <c r="AF65" s="16"/>
      <c r="AG65" s="16"/>
      <c r="AH65" s="16"/>
      <c r="AI65" s="16"/>
      <c r="AJ65" s="16"/>
    </row>
    <row r="66" spans="27:36" x14ac:dyDescent="0.25">
      <c r="AA66" s="16"/>
      <c r="AB66" s="16"/>
      <c r="AC66" s="16"/>
      <c r="AD66" s="16"/>
      <c r="AE66" s="16"/>
      <c r="AF66" s="16"/>
      <c r="AG66" s="16"/>
      <c r="AH66" s="16"/>
      <c r="AI66" s="16"/>
      <c r="AJ66" s="16"/>
    </row>
    <row r="67" spans="27:36" x14ac:dyDescent="0.25">
      <c r="AA67" s="16"/>
      <c r="AB67" s="16"/>
      <c r="AC67" s="16"/>
      <c r="AD67" s="16"/>
      <c r="AE67" s="16"/>
      <c r="AF67" s="16"/>
      <c r="AG67" s="16"/>
      <c r="AH67" s="16"/>
      <c r="AI67" s="16"/>
      <c r="AJ67" s="16"/>
    </row>
    <row r="68" spans="27:36" x14ac:dyDescent="0.25">
      <c r="AA68" s="16"/>
      <c r="AB68" s="16"/>
      <c r="AC68" s="16"/>
      <c r="AD68" s="16"/>
      <c r="AE68" s="16"/>
      <c r="AF68" s="16"/>
      <c r="AG68" s="16"/>
      <c r="AH68" s="16"/>
      <c r="AI68" s="16"/>
      <c r="AJ68" s="16"/>
    </row>
  </sheetData>
  <mergeCells count="7">
    <mergeCell ref="BI24:BR24"/>
    <mergeCell ref="B2:K2"/>
    <mergeCell ref="P2:Y2"/>
    <mergeCell ref="AA2:AJ2"/>
    <mergeCell ref="AL2:AU2"/>
    <mergeCell ref="AW2:BE2"/>
    <mergeCell ref="BI2:BR2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DL72"/>
  <sheetViews>
    <sheetView showGridLines="0" zoomScale="90" zoomScaleNormal="90" workbookViewId="0">
      <selection activeCell="FQ20" sqref="FQ20"/>
    </sheetView>
  </sheetViews>
  <sheetFormatPr defaultRowHeight="21" customHeight="1" x14ac:dyDescent="0.25"/>
  <cols>
    <col min="1" max="2" width="9.140625" style="69"/>
    <col min="3" max="3" width="18" style="69" customWidth="1"/>
    <col min="4" max="8" width="9.140625" style="69"/>
    <col min="9" max="9" width="10.28515625" style="69" bestFit="1" customWidth="1"/>
    <col min="10" max="11" width="9.140625" style="69"/>
    <col min="12" max="12" width="8.85546875" style="69" customWidth="1"/>
    <col min="13" max="13" width="9.140625" style="69" customWidth="1"/>
    <col min="14" max="16" width="9.140625" style="69" hidden="1" customWidth="1"/>
    <col min="17" max="17" width="15.42578125" style="69" hidden="1" customWidth="1"/>
    <col min="18" max="24" width="9.140625" style="69" hidden="1" customWidth="1"/>
    <col min="25" max="25" width="7.140625" style="69" hidden="1" customWidth="1"/>
    <col min="26" max="27" width="7.140625" style="70" hidden="1" customWidth="1"/>
    <col min="28" max="28" width="9.140625" style="69" hidden="1" customWidth="1"/>
    <col min="29" max="29" width="15.42578125" style="69" hidden="1" customWidth="1"/>
    <col min="30" max="36" width="9.140625" style="69" hidden="1" customWidth="1"/>
    <col min="37" max="37" width="7.140625" style="69" hidden="1" customWidth="1"/>
    <col min="38" max="39" width="9.140625" style="69" hidden="1" customWidth="1"/>
    <col min="40" max="40" width="14.85546875" style="69" hidden="1" customWidth="1"/>
    <col min="41" max="49" width="9.140625" style="69" hidden="1" customWidth="1"/>
    <col min="50" max="50" width="12.42578125" style="69" hidden="1" customWidth="1"/>
    <col min="51" max="51" width="12" style="69" hidden="1" customWidth="1"/>
    <col min="52" max="52" width="12.28515625" style="69" hidden="1" customWidth="1"/>
    <col min="53" max="62" width="9.140625" style="69" hidden="1" customWidth="1"/>
    <col min="63" max="63" width="12" style="69" hidden="1" customWidth="1"/>
    <col min="64" max="78" width="9.140625" style="69" hidden="1" customWidth="1"/>
    <col min="79" max="79" width="13.140625" style="69" hidden="1" customWidth="1"/>
    <col min="80" max="116" width="9.140625" style="69" hidden="1" customWidth="1"/>
    <col min="117" max="169" width="0" style="69" hidden="1" customWidth="1"/>
    <col min="170" max="16384" width="9.140625" style="69"/>
  </cols>
  <sheetData>
    <row r="2" spans="2:97" ht="21" customHeight="1" x14ac:dyDescent="0.35">
      <c r="B2" s="226" t="s">
        <v>52</v>
      </c>
      <c r="C2" s="226"/>
      <c r="D2" s="226"/>
      <c r="E2" s="226"/>
      <c r="F2" s="226"/>
      <c r="G2" s="226"/>
      <c r="H2" s="226"/>
      <c r="I2" s="226"/>
      <c r="J2" s="226"/>
      <c r="K2" s="226"/>
      <c r="L2" s="59"/>
      <c r="M2" s="59"/>
      <c r="N2" s="59"/>
      <c r="O2" s="59"/>
      <c r="P2" s="227" t="s">
        <v>38</v>
      </c>
      <c r="Q2" s="227"/>
      <c r="R2" s="227"/>
      <c r="S2" s="227"/>
      <c r="T2" s="227"/>
      <c r="U2" s="227"/>
      <c r="V2" s="227"/>
      <c r="W2" s="227"/>
      <c r="X2" s="227"/>
      <c r="Y2" s="227"/>
      <c r="Z2" s="59"/>
      <c r="AA2" s="59"/>
      <c r="AB2" s="226" t="s">
        <v>39</v>
      </c>
      <c r="AC2" s="226"/>
      <c r="AD2" s="226"/>
      <c r="AE2" s="226"/>
      <c r="AF2" s="226"/>
      <c r="AG2" s="226"/>
      <c r="AH2" s="226"/>
      <c r="AI2" s="226"/>
      <c r="AJ2" s="226"/>
      <c r="AK2" s="226"/>
      <c r="AL2" s="66"/>
      <c r="AM2" s="226" t="s">
        <v>34</v>
      </c>
      <c r="AN2" s="226"/>
      <c r="AO2" s="226"/>
      <c r="AP2" s="226"/>
      <c r="AQ2" s="226"/>
      <c r="AR2" s="226"/>
      <c r="AS2" s="226"/>
      <c r="AT2" s="226"/>
      <c r="AU2" s="226"/>
      <c r="AV2" s="226"/>
      <c r="AW2" s="59"/>
      <c r="AX2" s="226" t="s">
        <v>35</v>
      </c>
      <c r="AY2" s="226"/>
      <c r="AZ2" s="226"/>
      <c r="BA2" s="226"/>
      <c r="BB2" s="226"/>
      <c r="BC2" s="226"/>
      <c r="BD2" s="226"/>
      <c r="BE2" s="226"/>
      <c r="BF2" s="226"/>
      <c r="BG2" s="226"/>
      <c r="BH2" s="59"/>
      <c r="BI2" s="59"/>
      <c r="BJ2" s="226" t="s">
        <v>37</v>
      </c>
      <c r="BK2" s="226"/>
      <c r="BL2" s="226"/>
      <c r="BM2" s="226"/>
      <c r="BN2" s="226"/>
      <c r="BO2" s="226"/>
      <c r="BP2" s="226"/>
      <c r="BQ2" s="226"/>
      <c r="BR2" s="226"/>
      <c r="BS2" s="226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</row>
    <row r="3" spans="2:97" ht="21" customHeight="1" x14ac:dyDescent="0.35"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59"/>
      <c r="M3" s="59"/>
      <c r="N3" s="59"/>
      <c r="O3" s="59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59"/>
      <c r="AA3" s="5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66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5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59"/>
      <c r="BI3" s="5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</row>
    <row r="4" spans="2:97" ht="21" customHeight="1" x14ac:dyDescent="0.25">
      <c r="B4" s="49" t="s">
        <v>0</v>
      </c>
      <c r="C4" s="49" t="s">
        <v>1</v>
      </c>
      <c r="D4" s="49" t="s">
        <v>2</v>
      </c>
      <c r="E4" s="49" t="s">
        <v>3</v>
      </c>
      <c r="F4" s="49" t="s">
        <v>4</v>
      </c>
      <c r="G4" s="49" t="s">
        <v>5</v>
      </c>
      <c r="H4" s="49" t="s">
        <v>6</v>
      </c>
      <c r="I4" s="49" t="s">
        <v>7</v>
      </c>
      <c r="J4" s="49" t="s">
        <v>8</v>
      </c>
      <c r="K4" s="47" t="s">
        <v>9</v>
      </c>
      <c r="L4" s="59"/>
      <c r="M4" s="59"/>
      <c r="N4" s="59"/>
      <c r="O4" s="59"/>
      <c r="P4" s="49" t="s">
        <v>19</v>
      </c>
      <c r="Q4" s="49" t="s">
        <v>1</v>
      </c>
      <c r="R4" s="49" t="s">
        <v>2</v>
      </c>
      <c r="S4" s="49" t="s">
        <v>3</v>
      </c>
      <c r="T4" s="49" t="s">
        <v>4</v>
      </c>
      <c r="U4" s="49" t="s">
        <v>5</v>
      </c>
      <c r="V4" s="49" t="s">
        <v>6</v>
      </c>
      <c r="W4" s="49" t="s">
        <v>7</v>
      </c>
      <c r="X4" s="49" t="s">
        <v>8</v>
      </c>
      <c r="Y4" s="57" t="s">
        <v>9</v>
      </c>
      <c r="Z4" s="59"/>
      <c r="AA4" s="59"/>
      <c r="AB4" s="51" t="s">
        <v>19</v>
      </c>
      <c r="AC4" s="51" t="s">
        <v>1</v>
      </c>
      <c r="AD4" s="51" t="s">
        <v>2</v>
      </c>
      <c r="AE4" s="51" t="s">
        <v>3</v>
      </c>
      <c r="AF4" s="51" t="s">
        <v>4</v>
      </c>
      <c r="AG4" s="51" t="s">
        <v>5</v>
      </c>
      <c r="AH4" s="51" t="s">
        <v>6</v>
      </c>
      <c r="AI4" s="51" t="s">
        <v>7</v>
      </c>
      <c r="AJ4" s="51" t="s">
        <v>8</v>
      </c>
      <c r="AK4" s="52" t="s">
        <v>9</v>
      </c>
      <c r="AL4" s="55"/>
      <c r="AM4" s="51" t="s">
        <v>19</v>
      </c>
      <c r="AN4" s="51" t="s">
        <v>1</v>
      </c>
      <c r="AO4" s="51" t="s">
        <v>2</v>
      </c>
      <c r="AP4" s="51" t="s">
        <v>3</v>
      </c>
      <c r="AQ4" s="51" t="s">
        <v>4</v>
      </c>
      <c r="AR4" s="51" t="s">
        <v>5</v>
      </c>
      <c r="AS4" s="51" t="s">
        <v>6</v>
      </c>
      <c r="AT4" s="51" t="s">
        <v>7</v>
      </c>
      <c r="AU4" s="51" t="s">
        <v>8</v>
      </c>
      <c r="AV4" s="52" t="s">
        <v>9</v>
      </c>
      <c r="AW4" s="59" t="s">
        <v>58</v>
      </c>
      <c r="AX4" s="51" t="s">
        <v>19</v>
      </c>
      <c r="AY4" s="51" t="s">
        <v>1</v>
      </c>
      <c r="AZ4" s="51" t="s">
        <v>2</v>
      </c>
      <c r="BA4" s="51" t="s">
        <v>3</v>
      </c>
      <c r="BB4" s="51" t="s">
        <v>4</v>
      </c>
      <c r="BC4" s="51" t="s">
        <v>5</v>
      </c>
      <c r="BD4" s="51" t="s">
        <v>6</v>
      </c>
      <c r="BE4" s="51" t="s">
        <v>7</v>
      </c>
      <c r="BF4" s="51" t="s">
        <v>8</v>
      </c>
      <c r="BG4" s="52" t="s">
        <v>9</v>
      </c>
      <c r="BH4" s="59"/>
      <c r="BI4" s="59"/>
      <c r="BJ4" s="51" t="s">
        <v>19</v>
      </c>
      <c r="BK4" s="51" t="s">
        <v>1</v>
      </c>
      <c r="BL4" s="51" t="s">
        <v>2</v>
      </c>
      <c r="BM4" s="51" t="s">
        <v>3</v>
      </c>
      <c r="BN4" s="51" t="s">
        <v>4</v>
      </c>
      <c r="BO4" s="51" t="s">
        <v>5</v>
      </c>
      <c r="BP4" s="51" t="s">
        <v>6</v>
      </c>
      <c r="BQ4" s="51" t="s">
        <v>7</v>
      </c>
      <c r="BR4" s="51" t="s">
        <v>8</v>
      </c>
      <c r="BS4" s="52" t="s">
        <v>9</v>
      </c>
      <c r="BT4" s="59"/>
      <c r="BU4" s="59"/>
      <c r="BV4" s="59"/>
      <c r="BW4" s="59"/>
      <c r="BX4" s="59"/>
      <c r="BY4" s="59"/>
      <c r="BZ4" s="49" t="s">
        <v>19</v>
      </c>
      <c r="CA4" s="49" t="s">
        <v>1</v>
      </c>
      <c r="CB4" s="49" t="s">
        <v>2</v>
      </c>
      <c r="CC4" s="49" t="s">
        <v>3</v>
      </c>
      <c r="CD4" s="49" t="s">
        <v>4</v>
      </c>
      <c r="CE4" s="49" t="s">
        <v>5</v>
      </c>
      <c r="CF4" s="49" t="s">
        <v>6</v>
      </c>
      <c r="CG4" s="49" t="s">
        <v>7</v>
      </c>
      <c r="CH4" s="49" t="s">
        <v>8</v>
      </c>
      <c r="CI4" s="50" t="s">
        <v>9</v>
      </c>
      <c r="CJ4" s="59"/>
      <c r="CK4" s="60"/>
      <c r="CL4" s="60"/>
      <c r="CM4" s="60"/>
      <c r="CN4" s="60"/>
      <c r="CO4" s="60"/>
      <c r="CP4" s="60"/>
      <c r="CQ4" s="60"/>
      <c r="CR4" s="60"/>
      <c r="CS4" s="60"/>
    </row>
    <row r="5" spans="2:97" ht="21" customHeight="1" x14ac:dyDescent="0.25">
      <c r="B5" s="44"/>
      <c r="C5" s="46"/>
      <c r="D5" s="46"/>
      <c r="E5" s="46"/>
      <c r="F5" s="46"/>
      <c r="G5" s="46"/>
      <c r="H5" s="46"/>
      <c r="I5" s="46"/>
      <c r="J5" s="46"/>
      <c r="K5" s="46"/>
      <c r="L5" s="59"/>
      <c r="M5" s="59"/>
      <c r="N5" s="59"/>
      <c r="O5" s="59"/>
      <c r="P5" s="44"/>
      <c r="Q5" s="46"/>
      <c r="R5" s="46"/>
      <c r="S5" s="46"/>
      <c r="T5" s="46"/>
      <c r="U5" s="46"/>
      <c r="V5" s="46"/>
      <c r="W5" s="46"/>
      <c r="X5" s="46"/>
      <c r="Y5" s="46"/>
      <c r="Z5" s="44"/>
      <c r="AA5" s="59"/>
      <c r="AB5" s="40"/>
      <c r="AC5" s="45"/>
      <c r="AD5" s="45"/>
      <c r="AE5" s="45"/>
      <c r="AF5" s="45"/>
      <c r="AG5" s="45"/>
      <c r="AH5" s="45"/>
      <c r="AI5" s="45"/>
      <c r="AJ5" s="45"/>
      <c r="AK5" s="45"/>
      <c r="AL5" s="43"/>
      <c r="AM5" s="40"/>
      <c r="AN5" s="45"/>
      <c r="AO5" s="45"/>
      <c r="AP5" s="45"/>
      <c r="AQ5" s="45"/>
      <c r="AR5" s="45"/>
      <c r="AS5" s="45"/>
      <c r="AT5" s="45"/>
      <c r="AU5" s="45"/>
      <c r="AV5" s="45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61"/>
      <c r="BK5" s="61"/>
      <c r="BL5" s="61"/>
      <c r="BM5" s="61"/>
      <c r="BN5" s="61"/>
      <c r="BO5" s="61"/>
      <c r="BP5" s="61"/>
      <c r="BQ5" s="61"/>
      <c r="BR5" s="61"/>
      <c r="BS5" s="61"/>
      <c r="BT5" s="59"/>
      <c r="BU5" s="59"/>
      <c r="BV5" s="59"/>
      <c r="BW5" s="59"/>
      <c r="BX5" s="59"/>
      <c r="BY5" s="59"/>
      <c r="BZ5" s="44"/>
      <c r="CA5" s="46"/>
      <c r="CB5" s="46"/>
      <c r="CC5" s="46"/>
      <c r="CD5" s="46"/>
      <c r="CE5" s="46"/>
      <c r="CF5" s="46"/>
      <c r="CG5" s="46"/>
      <c r="CH5" s="46"/>
      <c r="CI5" s="46"/>
      <c r="CJ5" s="59"/>
      <c r="CK5" s="60"/>
      <c r="CL5" s="60"/>
      <c r="CM5" s="60"/>
      <c r="CN5" s="60"/>
      <c r="CO5" s="60"/>
      <c r="CP5" s="60"/>
      <c r="CQ5" s="60"/>
      <c r="CR5" s="60"/>
      <c r="CS5" s="60"/>
    </row>
    <row r="6" spans="2:97" ht="21" customHeight="1" x14ac:dyDescent="0.25">
      <c r="B6" s="53" t="s">
        <v>10</v>
      </c>
      <c r="C6" s="53" t="str">
        <f>VLOOKUP(CR6,$BZ$6:$CI$29,2)</f>
        <v>Irlanda</v>
      </c>
      <c r="D6" s="53">
        <f>VLOOKUP(CR6,$BZ$6:$CI$29,3)</f>
        <v>16</v>
      </c>
      <c r="E6" s="53">
        <f>VLOOKUP(CR6,$BZ$6:$CI$29,4)</f>
        <v>13</v>
      </c>
      <c r="F6" s="53">
        <f>D6-E6-G6</f>
        <v>1</v>
      </c>
      <c r="G6" s="53">
        <f>VLOOKUP(CR6,$BZ$6:$CI$29,6)</f>
        <v>2</v>
      </c>
      <c r="H6" s="53">
        <f>VLOOKUP(CR6,$BZ$6:$CI$29,7)</f>
        <v>44</v>
      </c>
      <c r="I6" s="53">
        <f>VLOOKUP(CR6,$BZ$6:$CI$29,8)</f>
        <v>11</v>
      </c>
      <c r="J6" s="53">
        <f>H6-I6</f>
        <v>33</v>
      </c>
      <c r="K6" s="53">
        <f>E6*3+F6</f>
        <v>40</v>
      </c>
      <c r="L6" s="59"/>
      <c r="M6" s="59"/>
      <c r="N6" s="59"/>
      <c r="O6" s="59"/>
      <c r="P6" s="48">
        <f>Classificação!Y10</f>
        <v>1</v>
      </c>
      <c r="Q6" s="48" t="str">
        <f>Classificação!P10</f>
        <v>Islândia</v>
      </c>
      <c r="R6" s="48">
        <f>Classificação!Q10</f>
        <v>12</v>
      </c>
      <c r="S6" s="48">
        <f>Classificação!R10</f>
        <v>2</v>
      </c>
      <c r="T6" s="48">
        <f>Classificação!S10</f>
        <v>4</v>
      </c>
      <c r="U6" s="48">
        <f>Classificação!T10</f>
        <v>6</v>
      </c>
      <c r="V6" s="48">
        <f>Classificação!U10</f>
        <v>10</v>
      </c>
      <c r="W6" s="48">
        <f>Classificação!V10</f>
        <v>21</v>
      </c>
      <c r="X6" s="48">
        <f>Classificação!W10</f>
        <v>-11</v>
      </c>
      <c r="Y6" s="48">
        <f>Classificação!X10</f>
        <v>10</v>
      </c>
      <c r="Z6" s="44">
        <v>321060261712</v>
      </c>
      <c r="AA6" s="44"/>
      <c r="AB6" s="54">
        <v>1</v>
      </c>
      <c r="AC6" s="55">
        <f>IF(ISERROR(VLOOKUP(AB6,$AB$34:$AD$49,2,FALSE)),0,(VLOOKUP(AB6,$AB$34:$AD$49,2,FALSE)))</f>
        <v>0</v>
      </c>
      <c r="AD6" s="55">
        <f>IF(ISERROR(VLOOKUP(AB6,$AB$34:$AD$49,3,FALSE)),0,(VLOOKUP(AB6,$AB$34:$AD$49,3,FALSE)))</f>
        <v>0</v>
      </c>
      <c r="AE6" s="55">
        <f>IF(ISERROR(VLOOKUP(AB6,$AB$34:$AE$49,4,FALSE)),0,(VLOOKUP(AB6,$AB$34:$AE$49,4,FALSE)))</f>
        <v>0</v>
      </c>
      <c r="AF6" s="55">
        <f>AD6-AE6-AG6</f>
        <v>0</v>
      </c>
      <c r="AG6" s="55">
        <f>IF(ISERROR(VLOOKUP(AB6,$AB$34:$AG$49,6,FALSE)),0,(VLOOKUP(AB6,$AB$34:$AG$49,6,FALSE)))</f>
        <v>0</v>
      </c>
      <c r="AH6" s="55">
        <f>IF(ISERROR(VLOOKUP(AB6,$AB$34:$AH$49,7,FALSE)),0,(VLOOKUP(AB6,$AB$34:$AH$49,7,FALSE)))</f>
        <v>0</v>
      </c>
      <c r="AI6" s="55">
        <f>IF(ISERROR(VLOOKUP(AB6,$AB$34:$AI$49,8,FALSE)),0,(VLOOKUP(AB6,$AB$34:$AI$49,8,FALSE)))</f>
        <v>0</v>
      </c>
      <c r="AJ6" s="55">
        <f>AH6-AI6</f>
        <v>0</v>
      </c>
      <c r="AK6" s="55">
        <f>AE6*3+AF6</f>
        <v>0</v>
      </c>
      <c r="AL6" s="55"/>
      <c r="AM6" s="54">
        <v>1</v>
      </c>
      <c r="AN6" s="55">
        <f>IF(ISERROR(VLOOKUP(AM6,$AM$34:$AO$41,2,FALSE)),0,(VLOOKUP(AM6,$AM$34:$AO$41,2,FALSE)))</f>
        <v>0</v>
      </c>
      <c r="AO6" s="55">
        <f>IF(ISERROR(VLOOKUP(AM6,$AM$34:$AO$41,3,FALSE)),0,(VLOOKUP(AM6,$AM$34:$AO$41,3,FALSE)))</f>
        <v>0</v>
      </c>
      <c r="AP6" s="55">
        <f>IF(ISERROR(VLOOKUP(AM6,$AM$34:$AP$41,4,FALSE)),0,(VLOOKUP(AM6,$AM$34:$AP$41,4,FALSE)))</f>
        <v>0</v>
      </c>
      <c r="AQ6" s="55">
        <f>AO6-AP6-AR6</f>
        <v>0</v>
      </c>
      <c r="AR6" s="55">
        <f>IF(ISERROR(VLOOKUP(AM6,$AM$34:$AR$41,6,FALSE)),0,(VLOOKUP(AM6,$AM$34:$AR$41,6,FALSE)))</f>
        <v>0</v>
      </c>
      <c r="AS6" s="55">
        <f>IF(ISERROR(VLOOKUP(AM6,$AM$34:$AS$41,7,FALSE)),0,(VLOOKUP(AM6,$AM$34:$AS$41,7,FALSE)))</f>
        <v>0</v>
      </c>
      <c r="AT6" s="55">
        <f>IF(ISERROR(VLOOKUP(AM6,$AM$34:$AT$41,8,FALSE)),0,(VLOOKUP(AM6,$AM$34:$AT$41,8,FALSE)))</f>
        <v>0</v>
      </c>
      <c r="AU6" s="55">
        <f>AS6-AT6</f>
        <v>0</v>
      </c>
      <c r="AV6" s="55">
        <f>AP6*3+AQ6</f>
        <v>0</v>
      </c>
      <c r="AW6" s="55"/>
      <c r="AX6" s="54">
        <v>1</v>
      </c>
      <c r="AY6" s="55">
        <f>IF(ISERROR(VLOOKUP(AX6,$AX$33:$AZ$36,2,FALSE)),0,(VLOOKUP(AX6,$AX$33:$AZ$36,2,FALSE)))</f>
        <v>0</v>
      </c>
      <c r="AZ6" s="55">
        <f>IF(ISERROR(VLOOKUP(AX6,$AX$33:$BA$36,3,FALSE)),0,(VLOOKUP(AX6,$AX$33:$BA$36,3,FALSE)))</f>
        <v>0</v>
      </c>
      <c r="BA6" s="55">
        <f>IF(ISERROR(VLOOKUP(AX6,$AX$33:$BA$36,4,FALSE)),0,(VLOOKUP(AX6,$AX$33:$BA$36,4,FALSE)))</f>
        <v>0</v>
      </c>
      <c r="BB6" s="55">
        <f>AZ6-BA6-BC6</f>
        <v>0</v>
      </c>
      <c r="BC6" s="55">
        <f>IF(ISERROR(VLOOKUP(AX6,$AX$33:$BC$36,6,FALSE)),0,(VLOOKUP(AX6,$AX$33:$BC$36,6,FALSE)))</f>
        <v>0</v>
      </c>
      <c r="BD6" s="55">
        <f>IF(ISERROR(VLOOKUP(AX6,$AX$33:$BD$36,7,FALSE)),0,(VLOOKUP(AX6,$AX$33:$BD$36,7,FALSE)))</f>
        <v>0</v>
      </c>
      <c r="BE6" s="55">
        <f>IF(ISERROR(VLOOKUP(AX6,$AX$33:$BE$36,8,FALSE)),0,(VLOOKUP(AX6,$AX$33:$BE$36,8,FALSE)))</f>
        <v>0</v>
      </c>
      <c r="BF6" s="55">
        <f>BD6-BE6</f>
        <v>0</v>
      </c>
      <c r="BG6" s="55">
        <f>BA6*3+BB6</f>
        <v>0</v>
      </c>
      <c r="BH6" s="44"/>
      <c r="BI6" s="44"/>
      <c r="BJ6" s="54">
        <v>1</v>
      </c>
      <c r="BK6" s="55">
        <f>IF(ISERROR(VLOOKUP(BJ6,$BJ$33:$BL$36,2,FALSE)),0,(VLOOKUP(BJ6,$BJ$33:$BL$36,2,FALSE)))</f>
        <v>0</v>
      </c>
      <c r="BL6" s="55">
        <f>IF(ISERROR(VLOOKUP(BJ6,$BJ$33:$BM$36,3,FALSE)),0,(VLOOKUP(BJ6,$BJ$33:$BM$36,3,FALSE)))</f>
        <v>0</v>
      </c>
      <c r="BM6" s="55">
        <f>IF(ISERROR(VLOOKUP(BJ6,$BJ$33:$BM$36,4,FALSE)),0,(VLOOKUP(BJ6,$BJ$33:$BM$36,4,FALSE)))</f>
        <v>0</v>
      </c>
      <c r="BN6" s="55">
        <f>BL6-BM6-BO6</f>
        <v>0</v>
      </c>
      <c r="BO6" s="55">
        <f>IF(ISERROR(VLOOKUP(BJ6,$BJ$33:$BO$36,6,FALSE)),0,(VLOOKUP(BJ6,$BJ$33:$BO$36,6,FALSE)))</f>
        <v>0</v>
      </c>
      <c r="BP6" s="55">
        <f>IF(ISERROR(VLOOKUP(BJ6,$BJ$33:$BP$36,7,FALSE)),0,(VLOOKUP(BJ6,$BJ$33:$BP$36,7,FALSE)))</f>
        <v>0</v>
      </c>
      <c r="BQ6" s="55">
        <f>IF(ISERROR(VLOOKUP(BJ6,$BJ$33:$BQ$36,8,FALSE)),0,(VLOOKUP(BJ6,$BJ$33:$BQ$36,8,FALSE)))</f>
        <v>0</v>
      </c>
      <c r="BR6" s="55">
        <f>BP6-BQ6</f>
        <v>0</v>
      </c>
      <c r="BS6" s="55">
        <f>BM6*3+BN6</f>
        <v>0</v>
      </c>
      <c r="BT6" s="44"/>
      <c r="BU6" s="44"/>
      <c r="BV6" s="44"/>
      <c r="BW6" s="44"/>
      <c r="BX6" s="44"/>
      <c r="BY6" s="59"/>
      <c r="BZ6" s="48">
        <v>1</v>
      </c>
      <c r="CA6" s="48" t="str">
        <f>Q6</f>
        <v>Islândia</v>
      </c>
      <c r="CB6" s="48">
        <f>R6+AO6+AZ6+BL6+AD6</f>
        <v>12</v>
      </c>
      <c r="CC6" s="48">
        <f t="shared" ref="CC6:CC29" si="0">S6+AP6+BA6+BM6+AE6</f>
        <v>2</v>
      </c>
      <c r="CD6" s="48">
        <f t="shared" ref="CD6:CD29" si="1">T6+AQ6+BB6+BN6+AF6</f>
        <v>4</v>
      </c>
      <c r="CE6" s="48">
        <f t="shared" ref="CE6:CE29" si="2">U6+AR6+BC6+BO6+AG6</f>
        <v>6</v>
      </c>
      <c r="CF6" s="48">
        <f t="shared" ref="CF6:CF29" si="3">V6+AS6+BD6+BP6+AH6</f>
        <v>10</v>
      </c>
      <c r="CG6" s="48">
        <f t="shared" ref="CG6:CG29" si="4">W6+AT6+BE6+BQ6+AI6</f>
        <v>21</v>
      </c>
      <c r="CH6" s="48">
        <f t="shared" ref="CH6:CH29" si="5">X6+AU6+BF6+BR6+AJ6</f>
        <v>-11</v>
      </c>
      <c r="CI6" s="48">
        <f t="shared" ref="CI6:CI29" si="6">Y6+AV6+BG6+BS6+AK6</f>
        <v>10</v>
      </c>
      <c r="CJ6" s="44"/>
      <c r="CK6" s="58"/>
      <c r="CL6" s="39">
        <f>(10^10)*CI6+(10^8)*CC6+(10^6)*(50+CH6)+(10^4)*CF6+(10^2)*CB6+(13-BZ6)</f>
        <v>100239101212</v>
      </c>
      <c r="CM6" s="40"/>
      <c r="CN6" s="60">
        <v>1</v>
      </c>
      <c r="CO6" s="39">
        <f>LARGE($CL$6:$CL$29,CN6)</f>
        <v>401383441600</v>
      </c>
      <c r="CP6" s="40"/>
      <c r="CQ6" s="60">
        <v>1</v>
      </c>
      <c r="CR6" s="39">
        <f>MATCH(CO6,CL$6:CL$29,0)</f>
        <v>13</v>
      </c>
      <c r="CS6" s="60"/>
    </row>
    <row r="7" spans="2:97" ht="21" customHeight="1" x14ac:dyDescent="0.25">
      <c r="B7" s="68" t="s">
        <v>11</v>
      </c>
      <c r="C7" s="68" t="str">
        <f t="shared" ref="C7:C29" si="7">VLOOKUP(CR7,$BZ$6:$CI$29,2)</f>
        <v>Escócia</v>
      </c>
      <c r="D7" s="68">
        <f t="shared" ref="D7:D29" si="8">VLOOKUP(CR7,$BZ$6:$CI$29,3)</f>
        <v>16</v>
      </c>
      <c r="E7" s="68">
        <f t="shared" ref="E7:E29" si="9">VLOOKUP(CR7,$BZ$6:$CI$29,4)</f>
        <v>12</v>
      </c>
      <c r="F7" s="68">
        <f t="shared" ref="F7:F29" si="10">D7-E7-G7</f>
        <v>2</v>
      </c>
      <c r="G7" s="68">
        <f t="shared" ref="G7:G29" si="11">VLOOKUP(CR7,$BZ$6:$CI$29,6)</f>
        <v>2</v>
      </c>
      <c r="H7" s="68">
        <f t="shared" ref="H7:H29" si="12">VLOOKUP(CR7,$BZ$6:$CI$29,7)</f>
        <v>19</v>
      </c>
      <c r="I7" s="68">
        <f t="shared" ref="I7:I29" si="13">VLOOKUP(CR7,$BZ$6:$CI$29,8)</f>
        <v>6</v>
      </c>
      <c r="J7" s="68">
        <f t="shared" ref="J7:J23" si="14">H7-I7</f>
        <v>13</v>
      </c>
      <c r="K7" s="68">
        <f t="shared" ref="K7:K23" si="15">E7*3+F7</f>
        <v>38</v>
      </c>
      <c r="L7" s="59"/>
      <c r="M7" s="59"/>
      <c r="N7" s="59"/>
      <c r="O7" s="59"/>
      <c r="P7" s="48">
        <f>Classificação!Y11</f>
        <v>2</v>
      </c>
      <c r="Q7" s="48" t="str">
        <f>Classificação!P11</f>
        <v>Itália</v>
      </c>
      <c r="R7" s="48">
        <f>Classificação!Q11</f>
        <v>12</v>
      </c>
      <c r="S7" s="48">
        <f>Classificação!R11</f>
        <v>0</v>
      </c>
      <c r="T7" s="48">
        <f>Classificação!S11</f>
        <v>1</v>
      </c>
      <c r="U7" s="48">
        <f>Classificação!T11</f>
        <v>11</v>
      </c>
      <c r="V7" s="48">
        <f>Classificação!U11</f>
        <v>7</v>
      </c>
      <c r="W7" s="48">
        <f>Classificação!V11</f>
        <v>31</v>
      </c>
      <c r="X7" s="48">
        <f>Classificação!W11</f>
        <v>-24</v>
      </c>
      <c r="Y7" s="48">
        <f>Classificação!X11</f>
        <v>1</v>
      </c>
      <c r="Z7" s="44">
        <v>220548161711</v>
      </c>
      <c r="AA7" s="44"/>
      <c r="AB7" s="54">
        <v>2</v>
      </c>
      <c r="AC7" s="55">
        <f t="shared" ref="AC7" si="16">IF(ISERROR(VLOOKUP(AB7,$AB$34:$AD$49,2,FALSE)),0,(VLOOKUP(AB7,$AB$34:$AD$49,2,FALSE)))</f>
        <v>0</v>
      </c>
      <c r="AD7" s="55">
        <f t="shared" ref="AD7:AD23" si="17">IF(ISERROR(VLOOKUP(AB7,$AB$34:$AD$49,3,FALSE)),0,(VLOOKUP(AB7,$AB$34:$AD$49,3,FALSE)))</f>
        <v>0</v>
      </c>
      <c r="AE7" s="55">
        <f t="shared" ref="AE7:AE23" si="18">IF(ISERROR(VLOOKUP(AB7,$AB$34:$AE$49,4,FALSE)),0,(VLOOKUP(AB7,$AB$34:$AE$49,4,FALSE)))</f>
        <v>0</v>
      </c>
      <c r="AF7" s="55">
        <f t="shared" ref="AF7:AF23" si="19">AD7-AE7-AG7</f>
        <v>0</v>
      </c>
      <c r="AG7" s="55">
        <f t="shared" ref="AG7:AG23" si="20">IF(ISERROR(VLOOKUP(AB7,$AB$34:$AG$49,6,FALSE)),0,(VLOOKUP(AB7,$AB$34:$AG$49,6,FALSE)))</f>
        <v>0</v>
      </c>
      <c r="AH7" s="55">
        <f t="shared" ref="AH7:AH23" si="21">IF(ISERROR(VLOOKUP(AB7,$AB$34:$AH$49,7,FALSE)),0,(VLOOKUP(AB7,$AB$34:$AH$49,7,FALSE)))</f>
        <v>0</v>
      </c>
      <c r="AI7" s="55">
        <f t="shared" ref="AI7:AI23" si="22">IF(ISERROR(VLOOKUP(AB7,$AB$34:$AI$49,8,FALSE)),0,(VLOOKUP(AB7,$AB$34:$AI$49,8,FALSE)))</f>
        <v>0</v>
      </c>
      <c r="AJ7" s="55">
        <f t="shared" ref="AJ7:AJ23" si="23">AH7-AI7</f>
        <v>0</v>
      </c>
      <c r="AK7" s="55">
        <f t="shared" ref="AK7:AK23" si="24">AE7*3+AF7</f>
        <v>0</v>
      </c>
      <c r="AL7" s="55"/>
      <c r="AM7" s="54">
        <v>2</v>
      </c>
      <c r="AN7" s="55">
        <f t="shared" ref="AN7:AN23" si="25">IF(ISERROR(VLOOKUP(AM7,$AM$34:$AO$41,2,FALSE)),0,(VLOOKUP(AM7,$AM$34:$AO$41,2,FALSE)))</f>
        <v>0</v>
      </c>
      <c r="AO7" s="55">
        <f t="shared" ref="AO7:AO23" si="26">IF(ISERROR(VLOOKUP(AM7,$AM$34:$AO$41,3,FALSE)),0,(VLOOKUP(AM7,$AM$34:$AO$41,3,FALSE)))</f>
        <v>0</v>
      </c>
      <c r="AP7" s="55">
        <f t="shared" ref="AP7:AP23" si="27">IF(ISERROR(VLOOKUP(AM7,$AM$34:$AP$41,4,FALSE)),0,(VLOOKUP(AM7,$AM$34:$AP$41,4,FALSE)))</f>
        <v>0</v>
      </c>
      <c r="AQ7" s="55">
        <f t="shared" ref="AQ7:AQ23" si="28">AO7-AP7-AR7</f>
        <v>0</v>
      </c>
      <c r="AR7" s="55">
        <f t="shared" ref="AR7:AR23" si="29">IF(ISERROR(VLOOKUP(AM7,$AM$34:$AR$41,6,FALSE)),0,(VLOOKUP(AM7,$AM$34:$AR$41,6,FALSE)))</f>
        <v>0</v>
      </c>
      <c r="AS7" s="55">
        <f t="shared" ref="AS7:AS23" si="30">IF(ISERROR(VLOOKUP(AM7,$AM$34:$AS$41,7,FALSE)),0,(VLOOKUP(AM7,$AM$34:$AS$41,7,FALSE)))</f>
        <v>0</v>
      </c>
      <c r="AT7" s="55">
        <f t="shared" ref="AT7:AT23" si="31">IF(ISERROR(VLOOKUP(AM7,$AM$34:$AT$41,8,FALSE)),0,(VLOOKUP(AM7,$AM$34:$AT$41,8,FALSE)))</f>
        <v>0</v>
      </c>
      <c r="AU7" s="55">
        <f t="shared" ref="AU7:AU23" si="32">AS7-AT7</f>
        <v>0</v>
      </c>
      <c r="AV7" s="55">
        <f t="shared" ref="AV7:AV23" si="33">AP7*3+AQ7</f>
        <v>0</v>
      </c>
      <c r="AW7" s="55"/>
      <c r="AX7" s="54">
        <v>2</v>
      </c>
      <c r="AY7" s="55">
        <f t="shared" ref="AY7:AY23" si="34">IF(ISERROR(VLOOKUP(AX7,$AX$33:$AZ$36,2,FALSE)),0,(VLOOKUP(AX7,$AX$33:$AZ$36,2,FALSE)))</f>
        <v>0</v>
      </c>
      <c r="AZ7" s="55">
        <f t="shared" ref="AZ7:AZ23" si="35">IF(ISERROR(VLOOKUP(AX7,$AX$33:$BA$36,3,FALSE)),0,(VLOOKUP(AX7,$AX$33:$BA$36,3,FALSE)))</f>
        <v>0</v>
      </c>
      <c r="BA7" s="55">
        <f t="shared" ref="BA7:BA23" si="36">IF(ISERROR(VLOOKUP(AX7,$AX$33:$BA$36,4,FALSE)),0,(VLOOKUP(AX7,$AX$33:$BA$36,4,FALSE)))</f>
        <v>0</v>
      </c>
      <c r="BB7" s="55">
        <f t="shared" ref="BB7:BB23" si="37">AZ7-BA7-BC7</f>
        <v>0</v>
      </c>
      <c r="BC7" s="55">
        <f t="shared" ref="BC7:BC23" si="38">IF(ISERROR(VLOOKUP(AX7,$AX$33:$BC$36,6,FALSE)),0,(VLOOKUP(AX7,$AX$33:$BC$36,6,FALSE)))</f>
        <v>0</v>
      </c>
      <c r="BD7" s="55">
        <f t="shared" ref="BD7:BD23" si="39">IF(ISERROR(VLOOKUP(AX7,$AX$33:$BD$36,7,FALSE)),0,(VLOOKUP(AX7,$AX$33:$BD$36,7,FALSE)))</f>
        <v>0</v>
      </c>
      <c r="BE7" s="55">
        <f t="shared" ref="BE7:BE23" si="40">IF(ISERROR(VLOOKUP(AX7,$AX$33:$BE$36,8,FALSE)),0,(VLOOKUP(AX7,$AX$33:$BE$36,8,FALSE)))</f>
        <v>0</v>
      </c>
      <c r="BF7" s="55">
        <f t="shared" ref="BF7:BF23" si="41">BD7-BE7</f>
        <v>0</v>
      </c>
      <c r="BG7" s="55">
        <f t="shared" ref="BG7:BG23" si="42">BA7*3+BB7</f>
        <v>0</v>
      </c>
      <c r="BH7" s="44"/>
      <c r="BI7" s="44"/>
      <c r="BJ7" s="54">
        <v>2</v>
      </c>
      <c r="BK7" s="55">
        <f t="shared" ref="BK7:BK23" si="43">IF(ISERROR(VLOOKUP(BJ7,$BJ$33:$BL$36,2,FALSE)),0,(VLOOKUP(BJ7,$BJ$33:$BL$36,2,FALSE)))</f>
        <v>0</v>
      </c>
      <c r="BL7" s="55">
        <f t="shared" ref="BL7:BL23" si="44">IF(ISERROR(VLOOKUP(BJ7,$BJ$33:$BM$36,3,FALSE)),0,(VLOOKUP(BJ7,$BJ$33:$BM$36,3,FALSE)))</f>
        <v>0</v>
      </c>
      <c r="BM7" s="55">
        <f t="shared" ref="BM7:BM23" si="45">IF(ISERROR(VLOOKUP(BJ7,$BJ$33:$BM$36,4,FALSE)),0,(VLOOKUP(BJ7,$BJ$33:$BM$36,4,FALSE)))</f>
        <v>0</v>
      </c>
      <c r="BN7" s="55">
        <f t="shared" ref="BN7:BN23" si="46">BL7-BM7-BO7</f>
        <v>0</v>
      </c>
      <c r="BO7" s="55">
        <f t="shared" ref="BO7:BO23" si="47">IF(ISERROR(VLOOKUP(BJ7,$BJ$33:$BO$36,6,FALSE)),0,(VLOOKUP(BJ7,$BJ$33:$BO$36,6,FALSE)))</f>
        <v>0</v>
      </c>
      <c r="BP7" s="55">
        <f t="shared" ref="BP7:BP23" si="48">IF(ISERROR(VLOOKUP(BJ7,$BJ$33:$BP$36,7,FALSE)),0,(VLOOKUP(BJ7,$BJ$33:$BP$36,7,FALSE)))</f>
        <v>0</v>
      </c>
      <c r="BQ7" s="55">
        <f t="shared" ref="BQ7:BQ23" si="49">IF(ISERROR(VLOOKUP(BJ7,$BJ$33:$BQ$36,8,FALSE)),0,(VLOOKUP(BJ7,$BJ$33:$BQ$36,8,FALSE)))</f>
        <v>0</v>
      </c>
      <c r="BR7" s="55">
        <f t="shared" ref="BR7:BR23" si="50">BP7-BQ7</f>
        <v>0</v>
      </c>
      <c r="BS7" s="55">
        <f t="shared" ref="BS7:BS23" si="51">BM7*3+BN7</f>
        <v>0</v>
      </c>
      <c r="BT7" s="44"/>
      <c r="BU7" s="44"/>
      <c r="BV7" s="44"/>
      <c r="BW7" s="44"/>
      <c r="BX7" s="44"/>
      <c r="BY7" s="59"/>
      <c r="BZ7" s="48">
        <v>2</v>
      </c>
      <c r="CA7" s="48" t="str">
        <f t="shared" ref="CA7:CA23" si="52">Q7</f>
        <v>Itália</v>
      </c>
      <c r="CB7" s="48">
        <f t="shared" ref="CB7:CB29" si="53">R7+AO7+AZ7+BL7+AD7</f>
        <v>12</v>
      </c>
      <c r="CC7" s="48">
        <f t="shared" si="0"/>
        <v>0</v>
      </c>
      <c r="CD7" s="48">
        <f t="shared" si="1"/>
        <v>1</v>
      </c>
      <c r="CE7" s="48">
        <f t="shared" si="2"/>
        <v>11</v>
      </c>
      <c r="CF7" s="48">
        <f t="shared" si="3"/>
        <v>7</v>
      </c>
      <c r="CG7" s="48">
        <f t="shared" si="4"/>
        <v>31</v>
      </c>
      <c r="CH7" s="48">
        <f t="shared" si="5"/>
        <v>-24</v>
      </c>
      <c r="CI7" s="48">
        <f t="shared" si="6"/>
        <v>1</v>
      </c>
      <c r="CJ7" s="44"/>
      <c r="CK7" s="58"/>
      <c r="CL7" s="39">
        <f t="shared" ref="CL7:CL23" si="54">(10^10)*CI7+(10^8)*CC7+(10^6)*(50+CH7)+(10^4)*CF7+(10^2)*CB7+(13-BZ7)</f>
        <v>10026071211</v>
      </c>
      <c r="CM7" s="40"/>
      <c r="CN7" s="60">
        <v>2</v>
      </c>
      <c r="CO7" s="39">
        <f t="shared" ref="CO7:CO29" si="55">LARGE($CL$6:$CL$29,CN7)</f>
        <v>381263191599</v>
      </c>
      <c r="CP7" s="40"/>
      <c r="CQ7" s="60">
        <v>2</v>
      </c>
      <c r="CR7" s="39">
        <f t="shared" ref="CR7:CR29" si="56">MATCH(CO7,CL$6:CL$29,0)</f>
        <v>14</v>
      </c>
      <c r="CS7" s="60"/>
    </row>
    <row r="8" spans="2:97" ht="21" customHeight="1" x14ac:dyDescent="0.25">
      <c r="B8" s="53" t="s">
        <v>12</v>
      </c>
      <c r="C8" s="53" t="str">
        <f t="shared" si="7"/>
        <v>Inglaterra</v>
      </c>
      <c r="D8" s="53">
        <f t="shared" si="8"/>
        <v>14</v>
      </c>
      <c r="E8" s="53">
        <f t="shared" si="9"/>
        <v>9</v>
      </c>
      <c r="F8" s="53">
        <f t="shared" si="10"/>
        <v>3</v>
      </c>
      <c r="G8" s="53">
        <f t="shared" si="11"/>
        <v>2</v>
      </c>
      <c r="H8" s="53">
        <f t="shared" si="12"/>
        <v>17</v>
      </c>
      <c r="I8" s="53">
        <f t="shared" si="13"/>
        <v>9</v>
      </c>
      <c r="J8" s="53">
        <f t="shared" si="14"/>
        <v>8</v>
      </c>
      <c r="K8" s="53">
        <f t="shared" si="15"/>
        <v>30</v>
      </c>
      <c r="L8" s="59"/>
      <c r="M8" s="59"/>
      <c r="N8" s="59"/>
      <c r="O8" s="59"/>
      <c r="P8" s="48">
        <f>Classificação!Y12</f>
        <v>3</v>
      </c>
      <c r="Q8" s="48" t="str">
        <f>Classificação!P12</f>
        <v>Grécia</v>
      </c>
      <c r="R8" s="48">
        <f>Classificação!Q12</f>
        <v>12</v>
      </c>
      <c r="S8" s="48">
        <f>Classificação!R12</f>
        <v>5</v>
      </c>
      <c r="T8" s="48">
        <f>Classificação!S12</f>
        <v>3</v>
      </c>
      <c r="U8" s="48">
        <f>Classificação!T12</f>
        <v>4</v>
      </c>
      <c r="V8" s="48">
        <f>Classificação!U12</f>
        <v>17</v>
      </c>
      <c r="W8" s="48">
        <f>Classificação!V12</f>
        <v>13</v>
      </c>
      <c r="X8" s="48">
        <f>Classificação!W12</f>
        <v>4</v>
      </c>
      <c r="Y8" s="48">
        <f>Classificação!X12</f>
        <v>18</v>
      </c>
      <c r="Z8" s="44">
        <v>200545131710</v>
      </c>
      <c r="AA8" s="44"/>
      <c r="AB8" s="54">
        <v>3</v>
      </c>
      <c r="AC8" s="55" t="str">
        <f t="shared" ref="AC8" si="57">IF(ISERROR(VLOOKUP(AB8,$AB$34:$AD$49,2,FALSE)),0,(VLOOKUP(AB8,$AB$34:$AD$49,2,FALSE)))</f>
        <v>Grécia</v>
      </c>
      <c r="AD8" s="55">
        <f t="shared" si="17"/>
        <v>1</v>
      </c>
      <c r="AE8" s="55">
        <f t="shared" si="18"/>
        <v>1</v>
      </c>
      <c r="AF8" s="55">
        <f t="shared" si="19"/>
        <v>0</v>
      </c>
      <c r="AG8" s="55">
        <f t="shared" si="20"/>
        <v>0</v>
      </c>
      <c r="AH8" s="55">
        <f t="shared" si="21"/>
        <v>2</v>
      </c>
      <c r="AI8" s="55">
        <f t="shared" si="22"/>
        <v>0</v>
      </c>
      <c r="AJ8" s="55">
        <f t="shared" si="23"/>
        <v>2</v>
      </c>
      <c r="AK8" s="55">
        <f t="shared" si="24"/>
        <v>3</v>
      </c>
      <c r="AL8" s="55"/>
      <c r="AM8" s="54">
        <v>3</v>
      </c>
      <c r="AN8" s="55" t="str">
        <f t="shared" si="25"/>
        <v>Grécia</v>
      </c>
      <c r="AO8" s="55">
        <f t="shared" si="26"/>
        <v>1</v>
      </c>
      <c r="AP8" s="55">
        <f t="shared" si="27"/>
        <v>1</v>
      </c>
      <c r="AQ8" s="55">
        <f t="shared" si="28"/>
        <v>0</v>
      </c>
      <c r="AR8" s="55">
        <f t="shared" si="29"/>
        <v>0</v>
      </c>
      <c r="AS8" s="55">
        <f t="shared" si="30"/>
        <v>1</v>
      </c>
      <c r="AT8" s="55">
        <f t="shared" si="31"/>
        <v>0</v>
      </c>
      <c r="AU8" s="55">
        <f t="shared" si="32"/>
        <v>1</v>
      </c>
      <c r="AV8" s="55">
        <f t="shared" si="33"/>
        <v>3</v>
      </c>
      <c r="AW8" s="55"/>
      <c r="AX8" s="54">
        <v>3</v>
      </c>
      <c r="AY8" s="55">
        <f t="shared" si="34"/>
        <v>0</v>
      </c>
      <c r="AZ8" s="55">
        <f t="shared" si="35"/>
        <v>0</v>
      </c>
      <c r="BA8" s="55">
        <f t="shared" si="36"/>
        <v>0</v>
      </c>
      <c r="BB8" s="55">
        <f t="shared" si="37"/>
        <v>0</v>
      </c>
      <c r="BC8" s="55">
        <f t="shared" si="38"/>
        <v>0</v>
      </c>
      <c r="BD8" s="55">
        <f t="shared" si="39"/>
        <v>0</v>
      </c>
      <c r="BE8" s="55">
        <f t="shared" si="40"/>
        <v>0</v>
      </c>
      <c r="BF8" s="55">
        <f t="shared" si="41"/>
        <v>0</v>
      </c>
      <c r="BG8" s="55">
        <f t="shared" si="42"/>
        <v>0</v>
      </c>
      <c r="BH8" s="44"/>
      <c r="BI8" s="44"/>
      <c r="BJ8" s="54">
        <v>3</v>
      </c>
      <c r="BK8" s="55">
        <f t="shared" si="43"/>
        <v>0</v>
      </c>
      <c r="BL8" s="55">
        <f t="shared" si="44"/>
        <v>0</v>
      </c>
      <c r="BM8" s="55">
        <f t="shared" si="45"/>
        <v>0</v>
      </c>
      <c r="BN8" s="55">
        <f t="shared" si="46"/>
        <v>0</v>
      </c>
      <c r="BO8" s="55">
        <f t="shared" si="47"/>
        <v>0</v>
      </c>
      <c r="BP8" s="55">
        <f t="shared" si="48"/>
        <v>0</v>
      </c>
      <c r="BQ8" s="55">
        <f t="shared" si="49"/>
        <v>0</v>
      </c>
      <c r="BR8" s="55">
        <f t="shared" si="50"/>
        <v>0</v>
      </c>
      <c r="BS8" s="55">
        <f t="shared" si="51"/>
        <v>0</v>
      </c>
      <c r="BT8" s="44"/>
      <c r="BU8" s="44"/>
      <c r="BV8" s="44"/>
      <c r="BW8" s="44"/>
      <c r="BX8" s="44"/>
      <c r="BY8" s="59"/>
      <c r="BZ8" s="48">
        <v>3</v>
      </c>
      <c r="CA8" s="48" t="str">
        <f t="shared" si="52"/>
        <v>Grécia</v>
      </c>
      <c r="CB8" s="48">
        <f t="shared" si="53"/>
        <v>14</v>
      </c>
      <c r="CC8" s="48">
        <f t="shared" si="0"/>
        <v>7</v>
      </c>
      <c r="CD8" s="48">
        <f t="shared" si="1"/>
        <v>3</v>
      </c>
      <c r="CE8" s="48">
        <f t="shared" si="2"/>
        <v>4</v>
      </c>
      <c r="CF8" s="48">
        <f t="shared" si="3"/>
        <v>20</v>
      </c>
      <c r="CG8" s="48">
        <f t="shared" si="4"/>
        <v>13</v>
      </c>
      <c r="CH8" s="48">
        <f t="shared" si="5"/>
        <v>7</v>
      </c>
      <c r="CI8" s="48">
        <f t="shared" si="6"/>
        <v>24</v>
      </c>
      <c r="CJ8" s="44"/>
      <c r="CK8" s="58"/>
      <c r="CL8" s="39">
        <f t="shared" si="54"/>
        <v>240757201410</v>
      </c>
      <c r="CM8" s="40"/>
      <c r="CN8" s="60">
        <v>3</v>
      </c>
      <c r="CO8" s="39">
        <f t="shared" si="55"/>
        <v>300958171390</v>
      </c>
      <c r="CP8" s="40"/>
      <c r="CQ8" s="60">
        <v>3</v>
      </c>
      <c r="CR8" s="39">
        <f t="shared" si="56"/>
        <v>23</v>
      </c>
      <c r="CS8" s="60"/>
    </row>
    <row r="9" spans="2:97" ht="21" customHeight="1" x14ac:dyDescent="0.25">
      <c r="B9" s="68" t="s">
        <v>13</v>
      </c>
      <c r="C9" s="68" t="str">
        <f t="shared" si="7"/>
        <v>Noruega</v>
      </c>
      <c r="D9" s="68">
        <f t="shared" si="8"/>
        <v>13</v>
      </c>
      <c r="E9" s="68">
        <f t="shared" si="9"/>
        <v>7</v>
      </c>
      <c r="F9" s="68">
        <f t="shared" si="10"/>
        <v>4</v>
      </c>
      <c r="G9" s="68">
        <f t="shared" si="11"/>
        <v>2</v>
      </c>
      <c r="H9" s="68">
        <f t="shared" si="12"/>
        <v>21</v>
      </c>
      <c r="I9" s="68">
        <f t="shared" si="13"/>
        <v>9</v>
      </c>
      <c r="J9" s="68">
        <f t="shared" si="14"/>
        <v>12</v>
      </c>
      <c r="K9" s="68">
        <f t="shared" si="15"/>
        <v>25</v>
      </c>
      <c r="L9" s="59"/>
      <c r="M9" s="59"/>
      <c r="N9" s="59"/>
      <c r="O9" s="59"/>
      <c r="P9" s="48">
        <f>Classificação!Y13</f>
        <v>4</v>
      </c>
      <c r="Q9" s="48" t="str">
        <f>Classificação!P13</f>
        <v>Turquia</v>
      </c>
      <c r="R9" s="48">
        <f>Classificação!Q13</f>
        <v>12</v>
      </c>
      <c r="S9" s="48">
        <f>Classificação!R13</f>
        <v>5</v>
      </c>
      <c r="T9" s="48">
        <f>Classificação!S13</f>
        <v>2</v>
      </c>
      <c r="U9" s="48">
        <f>Classificação!T13</f>
        <v>5</v>
      </c>
      <c r="V9" s="48">
        <f>Classificação!U13</f>
        <v>12</v>
      </c>
      <c r="W9" s="48">
        <f>Classificação!V13</f>
        <v>17</v>
      </c>
      <c r="X9" s="48">
        <f>Classificação!W13</f>
        <v>-5</v>
      </c>
      <c r="Y9" s="48">
        <f>Classificação!X13</f>
        <v>17</v>
      </c>
      <c r="Z9" s="44">
        <v>16001709</v>
      </c>
      <c r="AA9" s="44"/>
      <c r="AB9" s="54">
        <v>4</v>
      </c>
      <c r="AC9" s="55" t="str">
        <f t="shared" ref="AC9" si="58">IF(ISERROR(VLOOKUP(AB9,$AB$34:$AD$49,2,FALSE)),0,(VLOOKUP(AB9,$AB$34:$AD$49,2,FALSE)))</f>
        <v>Turquia</v>
      </c>
      <c r="AD9" s="55">
        <f t="shared" si="17"/>
        <v>1</v>
      </c>
      <c r="AE9" s="55">
        <f t="shared" si="18"/>
        <v>0</v>
      </c>
      <c r="AF9" s="55">
        <f t="shared" si="19"/>
        <v>0</v>
      </c>
      <c r="AG9" s="55">
        <f t="shared" si="20"/>
        <v>1</v>
      </c>
      <c r="AH9" s="55">
        <f t="shared" si="21"/>
        <v>0</v>
      </c>
      <c r="AI9" s="55">
        <f t="shared" si="22"/>
        <v>1</v>
      </c>
      <c r="AJ9" s="55">
        <f t="shared" si="23"/>
        <v>-1</v>
      </c>
      <c r="AK9" s="55">
        <f t="shared" si="24"/>
        <v>0</v>
      </c>
      <c r="AL9" s="55"/>
      <c r="AM9" s="54">
        <v>4</v>
      </c>
      <c r="AN9" s="55">
        <f t="shared" si="25"/>
        <v>0</v>
      </c>
      <c r="AO9" s="55">
        <f t="shared" si="26"/>
        <v>0</v>
      </c>
      <c r="AP9" s="55">
        <f t="shared" si="27"/>
        <v>0</v>
      </c>
      <c r="AQ9" s="55">
        <f t="shared" si="28"/>
        <v>0</v>
      </c>
      <c r="AR9" s="55">
        <f t="shared" si="29"/>
        <v>0</v>
      </c>
      <c r="AS9" s="55">
        <f t="shared" si="30"/>
        <v>0</v>
      </c>
      <c r="AT9" s="55">
        <f t="shared" si="31"/>
        <v>0</v>
      </c>
      <c r="AU9" s="55">
        <f t="shared" si="32"/>
        <v>0</v>
      </c>
      <c r="AV9" s="55">
        <f t="shared" si="33"/>
        <v>0</v>
      </c>
      <c r="AW9" s="55"/>
      <c r="AX9" s="54">
        <v>4</v>
      </c>
      <c r="AY9" s="55">
        <f t="shared" si="34"/>
        <v>0</v>
      </c>
      <c r="AZ9" s="55">
        <f t="shared" si="35"/>
        <v>0</v>
      </c>
      <c r="BA9" s="55">
        <f t="shared" si="36"/>
        <v>0</v>
      </c>
      <c r="BB9" s="55">
        <f t="shared" si="37"/>
        <v>0</v>
      </c>
      <c r="BC9" s="55">
        <f t="shared" si="38"/>
        <v>0</v>
      </c>
      <c r="BD9" s="55">
        <f t="shared" si="39"/>
        <v>0</v>
      </c>
      <c r="BE9" s="55">
        <f t="shared" si="40"/>
        <v>0</v>
      </c>
      <c r="BF9" s="55">
        <f t="shared" si="41"/>
        <v>0</v>
      </c>
      <c r="BG9" s="55">
        <f t="shared" si="42"/>
        <v>0</v>
      </c>
      <c r="BH9" s="44"/>
      <c r="BI9" s="44"/>
      <c r="BJ9" s="54">
        <v>4</v>
      </c>
      <c r="BK9" s="55">
        <f t="shared" si="43"/>
        <v>0</v>
      </c>
      <c r="BL9" s="55">
        <f t="shared" si="44"/>
        <v>0</v>
      </c>
      <c r="BM9" s="55">
        <f t="shared" si="45"/>
        <v>0</v>
      </c>
      <c r="BN9" s="55">
        <f t="shared" si="46"/>
        <v>0</v>
      </c>
      <c r="BO9" s="55">
        <f t="shared" si="47"/>
        <v>0</v>
      </c>
      <c r="BP9" s="55">
        <f t="shared" si="48"/>
        <v>0</v>
      </c>
      <c r="BQ9" s="55">
        <f t="shared" si="49"/>
        <v>0</v>
      </c>
      <c r="BR9" s="55">
        <f t="shared" si="50"/>
        <v>0</v>
      </c>
      <c r="BS9" s="55">
        <f t="shared" si="51"/>
        <v>0</v>
      </c>
      <c r="BT9" s="44"/>
      <c r="BU9" s="44"/>
      <c r="BV9" s="44"/>
      <c r="BW9" s="44"/>
      <c r="BX9" s="44"/>
      <c r="BY9" s="59"/>
      <c r="BZ9" s="48">
        <v>4</v>
      </c>
      <c r="CA9" s="48" t="str">
        <f t="shared" si="52"/>
        <v>Turquia</v>
      </c>
      <c r="CB9" s="48">
        <f t="shared" si="53"/>
        <v>13</v>
      </c>
      <c r="CC9" s="48">
        <f t="shared" si="0"/>
        <v>5</v>
      </c>
      <c r="CD9" s="48">
        <f t="shared" si="1"/>
        <v>2</v>
      </c>
      <c r="CE9" s="48">
        <f t="shared" si="2"/>
        <v>6</v>
      </c>
      <c r="CF9" s="48">
        <f t="shared" si="3"/>
        <v>12</v>
      </c>
      <c r="CG9" s="48">
        <f t="shared" si="4"/>
        <v>18</v>
      </c>
      <c r="CH9" s="48">
        <f t="shared" si="5"/>
        <v>-6</v>
      </c>
      <c r="CI9" s="48">
        <f t="shared" si="6"/>
        <v>17</v>
      </c>
      <c r="CJ9" s="44"/>
      <c r="CK9" s="58"/>
      <c r="CL9" s="39">
        <f t="shared" si="54"/>
        <v>170544121309</v>
      </c>
      <c r="CM9" s="40"/>
      <c r="CN9" s="60">
        <v>4</v>
      </c>
      <c r="CO9" s="39">
        <f t="shared" si="55"/>
        <v>250762211293</v>
      </c>
      <c r="CP9" s="40"/>
      <c r="CQ9" s="62">
        <v>4</v>
      </c>
      <c r="CR9" s="39">
        <f t="shared" si="56"/>
        <v>20</v>
      </c>
      <c r="CS9" s="60"/>
    </row>
    <row r="10" spans="2:97" ht="21" customHeight="1" x14ac:dyDescent="0.25">
      <c r="B10" s="53" t="s">
        <v>14</v>
      </c>
      <c r="C10" s="53" t="str">
        <f t="shared" si="7"/>
        <v>Portugal</v>
      </c>
      <c r="D10" s="53">
        <f t="shared" si="8"/>
        <v>13</v>
      </c>
      <c r="E10" s="53">
        <f t="shared" si="9"/>
        <v>7</v>
      </c>
      <c r="F10" s="53">
        <f t="shared" si="10"/>
        <v>3</v>
      </c>
      <c r="G10" s="53">
        <f t="shared" si="11"/>
        <v>3</v>
      </c>
      <c r="H10" s="53">
        <f t="shared" si="12"/>
        <v>19</v>
      </c>
      <c r="I10" s="53">
        <f t="shared" si="13"/>
        <v>8</v>
      </c>
      <c r="J10" s="53">
        <f t="shared" si="14"/>
        <v>11</v>
      </c>
      <c r="K10" s="53">
        <f t="shared" si="15"/>
        <v>24</v>
      </c>
      <c r="L10" s="59"/>
      <c r="M10" s="59"/>
      <c r="N10" s="59"/>
      <c r="O10" s="59"/>
      <c r="P10" s="48">
        <f>Classificação!Y14</f>
        <v>5</v>
      </c>
      <c r="Q10" s="48" t="str">
        <f>Classificação!P14</f>
        <v>Rep. Tcheca</v>
      </c>
      <c r="R10" s="48">
        <f>Classificação!Q14</f>
        <v>12</v>
      </c>
      <c r="S10" s="48">
        <f>Classificação!R14</f>
        <v>5</v>
      </c>
      <c r="T10" s="48">
        <f>Classificação!S14</f>
        <v>3</v>
      </c>
      <c r="U10" s="48">
        <f>Classificação!T14</f>
        <v>4</v>
      </c>
      <c r="V10" s="48">
        <f>Classificação!U14</f>
        <v>13</v>
      </c>
      <c r="W10" s="48">
        <f>Classificação!V14</f>
        <v>11</v>
      </c>
      <c r="X10" s="48">
        <f>Classificação!W14</f>
        <v>2</v>
      </c>
      <c r="Y10" s="48">
        <f>Classificação!X14</f>
        <v>18</v>
      </c>
      <c r="Z10" s="44">
        <v>70126051708</v>
      </c>
      <c r="AA10" s="44"/>
      <c r="AB10" s="54">
        <v>5</v>
      </c>
      <c r="AC10" s="55" t="str">
        <f t="shared" ref="AC10" si="59">IF(ISERROR(VLOOKUP(AB10,$AB$34:$AD$49,2,FALSE)),0,(VLOOKUP(AB10,$AB$34:$AD$49,2,FALSE)))</f>
        <v>Rep. Tcheca</v>
      </c>
      <c r="AD10" s="55">
        <f t="shared" si="17"/>
        <v>1</v>
      </c>
      <c r="AE10" s="55">
        <f t="shared" si="18"/>
        <v>0</v>
      </c>
      <c r="AF10" s="55">
        <f t="shared" si="19"/>
        <v>1</v>
      </c>
      <c r="AG10" s="55">
        <f t="shared" si="20"/>
        <v>0</v>
      </c>
      <c r="AH10" s="55">
        <f t="shared" si="21"/>
        <v>0</v>
      </c>
      <c r="AI10" s="55">
        <f t="shared" si="22"/>
        <v>0</v>
      </c>
      <c r="AJ10" s="55">
        <f t="shared" si="23"/>
        <v>0</v>
      </c>
      <c r="AK10" s="55">
        <f t="shared" si="24"/>
        <v>1</v>
      </c>
      <c r="AL10" s="55"/>
      <c r="AM10" s="54">
        <v>5</v>
      </c>
      <c r="AN10" s="55">
        <f t="shared" si="25"/>
        <v>0</v>
      </c>
      <c r="AO10" s="55">
        <f t="shared" si="26"/>
        <v>0</v>
      </c>
      <c r="AP10" s="55">
        <f t="shared" si="27"/>
        <v>0</v>
      </c>
      <c r="AQ10" s="55">
        <f t="shared" si="28"/>
        <v>0</v>
      </c>
      <c r="AR10" s="55">
        <f t="shared" si="29"/>
        <v>0</v>
      </c>
      <c r="AS10" s="55">
        <f t="shared" si="30"/>
        <v>0</v>
      </c>
      <c r="AT10" s="55">
        <f t="shared" si="31"/>
        <v>0</v>
      </c>
      <c r="AU10" s="55">
        <f t="shared" si="32"/>
        <v>0</v>
      </c>
      <c r="AV10" s="55">
        <f t="shared" si="33"/>
        <v>0</v>
      </c>
      <c r="AW10" s="55"/>
      <c r="AX10" s="54">
        <v>5</v>
      </c>
      <c r="AY10" s="55">
        <f t="shared" si="34"/>
        <v>0</v>
      </c>
      <c r="AZ10" s="55">
        <f t="shared" si="35"/>
        <v>0</v>
      </c>
      <c r="BA10" s="55">
        <f t="shared" si="36"/>
        <v>0</v>
      </c>
      <c r="BB10" s="55">
        <f t="shared" si="37"/>
        <v>0</v>
      </c>
      <c r="BC10" s="55">
        <f t="shared" si="38"/>
        <v>0</v>
      </c>
      <c r="BD10" s="55">
        <f t="shared" si="39"/>
        <v>0</v>
      </c>
      <c r="BE10" s="55">
        <f t="shared" si="40"/>
        <v>0</v>
      </c>
      <c r="BF10" s="55">
        <f t="shared" si="41"/>
        <v>0</v>
      </c>
      <c r="BG10" s="55">
        <f t="shared" si="42"/>
        <v>0</v>
      </c>
      <c r="BH10" s="44"/>
      <c r="BI10" s="44"/>
      <c r="BJ10" s="54">
        <v>5</v>
      </c>
      <c r="BK10" s="55">
        <f t="shared" si="43"/>
        <v>0</v>
      </c>
      <c r="BL10" s="55">
        <f t="shared" si="44"/>
        <v>0</v>
      </c>
      <c r="BM10" s="55">
        <f t="shared" si="45"/>
        <v>0</v>
      </c>
      <c r="BN10" s="55">
        <f t="shared" si="46"/>
        <v>0</v>
      </c>
      <c r="BO10" s="55">
        <f t="shared" si="47"/>
        <v>0</v>
      </c>
      <c r="BP10" s="55">
        <f t="shared" si="48"/>
        <v>0</v>
      </c>
      <c r="BQ10" s="55">
        <f t="shared" si="49"/>
        <v>0</v>
      </c>
      <c r="BR10" s="55">
        <f t="shared" si="50"/>
        <v>0</v>
      </c>
      <c r="BS10" s="55">
        <f t="shared" si="51"/>
        <v>0</v>
      </c>
      <c r="BT10" s="44"/>
      <c r="BU10" s="44"/>
      <c r="BV10" s="44"/>
      <c r="BW10" s="44"/>
      <c r="BX10" s="44"/>
      <c r="BY10" s="59"/>
      <c r="BZ10" s="48">
        <v>5</v>
      </c>
      <c r="CA10" s="48" t="str">
        <f t="shared" si="52"/>
        <v>Rep. Tcheca</v>
      </c>
      <c r="CB10" s="48">
        <f t="shared" si="53"/>
        <v>13</v>
      </c>
      <c r="CC10" s="48">
        <f t="shared" si="0"/>
        <v>5</v>
      </c>
      <c r="CD10" s="48">
        <f t="shared" si="1"/>
        <v>4</v>
      </c>
      <c r="CE10" s="48">
        <f t="shared" si="2"/>
        <v>4</v>
      </c>
      <c r="CF10" s="48">
        <f t="shared" si="3"/>
        <v>13</v>
      </c>
      <c r="CG10" s="48">
        <f t="shared" si="4"/>
        <v>11</v>
      </c>
      <c r="CH10" s="48">
        <f t="shared" si="5"/>
        <v>2</v>
      </c>
      <c r="CI10" s="48">
        <f t="shared" si="6"/>
        <v>19</v>
      </c>
      <c r="CJ10" s="44"/>
      <c r="CK10" s="58"/>
      <c r="CL10" s="39">
        <f t="shared" si="54"/>
        <v>190552131308</v>
      </c>
      <c r="CM10" s="40"/>
      <c r="CN10" s="60">
        <v>5</v>
      </c>
      <c r="CO10" s="39">
        <f t="shared" si="55"/>
        <v>240761191292</v>
      </c>
      <c r="CP10" s="40"/>
      <c r="CQ10" s="62">
        <v>5</v>
      </c>
      <c r="CR10" s="39">
        <f t="shared" si="56"/>
        <v>21</v>
      </c>
      <c r="CS10" s="60"/>
    </row>
    <row r="11" spans="2:97" ht="21" customHeight="1" x14ac:dyDescent="0.25">
      <c r="B11" s="68" t="s">
        <v>15</v>
      </c>
      <c r="C11" s="68" t="str">
        <f t="shared" si="7"/>
        <v>Bélgica</v>
      </c>
      <c r="D11" s="68">
        <f t="shared" si="8"/>
        <v>14</v>
      </c>
      <c r="E11" s="68">
        <f t="shared" si="9"/>
        <v>7</v>
      </c>
      <c r="F11" s="68">
        <f t="shared" si="10"/>
        <v>3</v>
      </c>
      <c r="G11" s="68">
        <f t="shared" si="11"/>
        <v>4</v>
      </c>
      <c r="H11" s="68">
        <f t="shared" si="12"/>
        <v>18</v>
      </c>
      <c r="I11" s="68">
        <f t="shared" si="13"/>
        <v>10</v>
      </c>
      <c r="J11" s="68">
        <f t="shared" si="14"/>
        <v>8</v>
      </c>
      <c r="K11" s="68">
        <f t="shared" si="15"/>
        <v>24</v>
      </c>
      <c r="L11" s="59"/>
      <c r="M11" s="59"/>
      <c r="N11" s="59"/>
      <c r="O11" s="59"/>
      <c r="P11" s="48">
        <f>Classificação!Y15</f>
        <v>6</v>
      </c>
      <c r="Q11" s="48" t="str">
        <f>Classificação!P15</f>
        <v>Polônia</v>
      </c>
      <c r="R11" s="48">
        <f>Classificação!Q15</f>
        <v>12</v>
      </c>
      <c r="S11" s="48">
        <f>Classificação!R15</f>
        <v>2</v>
      </c>
      <c r="T11" s="48">
        <f>Classificação!S15</f>
        <v>6</v>
      </c>
      <c r="U11" s="48">
        <f>Classificação!T15</f>
        <v>4</v>
      </c>
      <c r="V11" s="48">
        <f>Classificação!U15</f>
        <v>5</v>
      </c>
      <c r="W11" s="48">
        <f>Classificação!V15</f>
        <v>11</v>
      </c>
      <c r="X11" s="48">
        <f>Classificação!W15</f>
        <v>-6</v>
      </c>
      <c r="Y11" s="48">
        <f>Classificação!X15</f>
        <v>12</v>
      </c>
      <c r="Z11" s="44">
        <v>210452111707</v>
      </c>
      <c r="AA11" s="44"/>
      <c r="AB11" s="54">
        <v>6</v>
      </c>
      <c r="AC11" s="55" t="str">
        <f t="shared" ref="AC11" si="60">IF(ISERROR(VLOOKUP(AB11,$AB$34:$AD$49,2,FALSE)),0,(VLOOKUP(AB11,$AB$34:$AD$49,2,FALSE)))</f>
        <v>Polônia</v>
      </c>
      <c r="AD11" s="55">
        <f t="shared" si="17"/>
        <v>1</v>
      </c>
      <c r="AE11" s="55">
        <f t="shared" si="18"/>
        <v>0</v>
      </c>
      <c r="AF11" s="55">
        <f t="shared" si="19"/>
        <v>1</v>
      </c>
      <c r="AG11" s="55">
        <f t="shared" si="20"/>
        <v>0</v>
      </c>
      <c r="AH11" s="55">
        <f t="shared" si="21"/>
        <v>0</v>
      </c>
      <c r="AI11" s="55">
        <f t="shared" si="22"/>
        <v>1</v>
      </c>
      <c r="AJ11" s="55">
        <f t="shared" si="23"/>
        <v>-1</v>
      </c>
      <c r="AK11" s="55">
        <f t="shared" si="24"/>
        <v>1</v>
      </c>
      <c r="AL11" s="55"/>
      <c r="AM11" s="54">
        <v>6</v>
      </c>
      <c r="AN11" s="55" t="str">
        <f t="shared" si="25"/>
        <v>Polônia</v>
      </c>
      <c r="AO11" s="55">
        <f t="shared" si="26"/>
        <v>1</v>
      </c>
      <c r="AP11" s="55">
        <f t="shared" si="27"/>
        <v>0</v>
      </c>
      <c r="AQ11" s="55">
        <f t="shared" si="28"/>
        <v>0</v>
      </c>
      <c r="AR11" s="55">
        <f t="shared" si="29"/>
        <v>1</v>
      </c>
      <c r="AS11" s="55">
        <f t="shared" si="30"/>
        <v>0</v>
      </c>
      <c r="AT11" s="55">
        <f t="shared" si="31"/>
        <v>2</v>
      </c>
      <c r="AU11" s="55">
        <f t="shared" si="32"/>
        <v>-2</v>
      </c>
      <c r="AV11" s="55">
        <f t="shared" si="33"/>
        <v>0</v>
      </c>
      <c r="AW11" s="55"/>
      <c r="AX11" s="54">
        <v>6</v>
      </c>
      <c r="AY11" s="55">
        <f t="shared" si="34"/>
        <v>0</v>
      </c>
      <c r="AZ11" s="55">
        <f t="shared" si="35"/>
        <v>0</v>
      </c>
      <c r="BA11" s="55">
        <f t="shared" si="36"/>
        <v>0</v>
      </c>
      <c r="BB11" s="55">
        <f t="shared" si="37"/>
        <v>0</v>
      </c>
      <c r="BC11" s="55">
        <f t="shared" si="38"/>
        <v>0</v>
      </c>
      <c r="BD11" s="55">
        <f t="shared" si="39"/>
        <v>0</v>
      </c>
      <c r="BE11" s="55">
        <f t="shared" si="40"/>
        <v>0</v>
      </c>
      <c r="BF11" s="55">
        <f t="shared" si="41"/>
        <v>0</v>
      </c>
      <c r="BG11" s="55">
        <f t="shared" si="42"/>
        <v>0</v>
      </c>
      <c r="BH11" s="44"/>
      <c r="BI11" s="44"/>
      <c r="BJ11" s="54">
        <v>6</v>
      </c>
      <c r="BK11" s="55">
        <f t="shared" si="43"/>
        <v>0</v>
      </c>
      <c r="BL11" s="55">
        <f t="shared" si="44"/>
        <v>0</v>
      </c>
      <c r="BM11" s="55">
        <f t="shared" si="45"/>
        <v>0</v>
      </c>
      <c r="BN11" s="55">
        <f t="shared" si="46"/>
        <v>0</v>
      </c>
      <c r="BO11" s="55">
        <f t="shared" si="47"/>
        <v>0</v>
      </c>
      <c r="BP11" s="55">
        <f t="shared" si="48"/>
        <v>0</v>
      </c>
      <c r="BQ11" s="55">
        <f t="shared" si="49"/>
        <v>0</v>
      </c>
      <c r="BR11" s="55">
        <f t="shared" si="50"/>
        <v>0</v>
      </c>
      <c r="BS11" s="55">
        <f t="shared" si="51"/>
        <v>0</v>
      </c>
      <c r="BT11" s="44"/>
      <c r="BU11" s="44"/>
      <c r="BV11" s="44"/>
      <c r="BW11" s="44"/>
      <c r="BX11" s="44"/>
      <c r="BY11" s="59"/>
      <c r="BZ11" s="48">
        <v>6</v>
      </c>
      <c r="CA11" s="48" t="str">
        <f t="shared" si="52"/>
        <v>Polônia</v>
      </c>
      <c r="CB11" s="48">
        <f t="shared" si="53"/>
        <v>14</v>
      </c>
      <c r="CC11" s="48">
        <f t="shared" si="0"/>
        <v>2</v>
      </c>
      <c r="CD11" s="48">
        <f t="shared" si="1"/>
        <v>7</v>
      </c>
      <c r="CE11" s="48">
        <f t="shared" si="2"/>
        <v>5</v>
      </c>
      <c r="CF11" s="48">
        <f t="shared" si="3"/>
        <v>5</v>
      </c>
      <c r="CG11" s="48">
        <f t="shared" si="4"/>
        <v>14</v>
      </c>
      <c r="CH11" s="48">
        <f t="shared" si="5"/>
        <v>-9</v>
      </c>
      <c r="CI11" s="48">
        <f t="shared" si="6"/>
        <v>13</v>
      </c>
      <c r="CJ11" s="44"/>
      <c r="CK11" s="58"/>
      <c r="CL11" s="39">
        <f t="shared" si="54"/>
        <v>130241051407</v>
      </c>
      <c r="CM11" s="40"/>
      <c r="CN11" s="60">
        <v>6</v>
      </c>
      <c r="CO11" s="39">
        <f t="shared" si="55"/>
        <v>240758181396</v>
      </c>
      <c r="CP11" s="40"/>
      <c r="CQ11" s="62">
        <v>6</v>
      </c>
      <c r="CR11" s="39">
        <f t="shared" si="56"/>
        <v>17</v>
      </c>
      <c r="CS11" s="60"/>
    </row>
    <row r="12" spans="2:97" ht="21" customHeight="1" x14ac:dyDescent="0.25">
      <c r="B12" s="53" t="s">
        <v>16</v>
      </c>
      <c r="C12" s="53" t="str">
        <f t="shared" si="7"/>
        <v>Grécia</v>
      </c>
      <c r="D12" s="53">
        <f t="shared" si="8"/>
        <v>14</v>
      </c>
      <c r="E12" s="53">
        <f t="shared" si="9"/>
        <v>7</v>
      </c>
      <c r="F12" s="53">
        <f t="shared" si="10"/>
        <v>3</v>
      </c>
      <c r="G12" s="53">
        <f t="shared" si="11"/>
        <v>4</v>
      </c>
      <c r="H12" s="53">
        <f t="shared" si="12"/>
        <v>20</v>
      </c>
      <c r="I12" s="53">
        <f t="shared" si="13"/>
        <v>13</v>
      </c>
      <c r="J12" s="53">
        <f t="shared" si="14"/>
        <v>7</v>
      </c>
      <c r="K12" s="53">
        <f t="shared" si="15"/>
        <v>24</v>
      </c>
      <c r="L12" s="59"/>
      <c r="M12" s="59"/>
      <c r="N12" s="59"/>
      <c r="O12" s="59"/>
      <c r="P12" s="48">
        <f>Classificação!Y16</f>
        <v>7</v>
      </c>
      <c r="Q12" s="48" t="str">
        <f>Classificação!P16</f>
        <v>Holanda</v>
      </c>
      <c r="R12" s="48">
        <f>Classificação!Q16</f>
        <v>12</v>
      </c>
      <c r="S12" s="48">
        <f>Classificação!R16</f>
        <v>0</v>
      </c>
      <c r="T12" s="48">
        <f>Classificação!S16</f>
        <v>1</v>
      </c>
      <c r="U12" s="48">
        <f>Classificação!T16</f>
        <v>11</v>
      </c>
      <c r="V12" s="48">
        <f>Classificação!U16</f>
        <v>4</v>
      </c>
      <c r="W12" s="48">
        <f>Classificação!V16</f>
        <v>25</v>
      </c>
      <c r="X12" s="48">
        <f>Classificação!W16</f>
        <v>-21</v>
      </c>
      <c r="Y12" s="48">
        <f>Classificação!X16</f>
        <v>1</v>
      </c>
      <c r="Z12" s="44">
        <v>320957171706</v>
      </c>
      <c r="AA12" s="44"/>
      <c r="AB12" s="54">
        <v>7</v>
      </c>
      <c r="AC12" s="55">
        <f t="shared" ref="AC12" si="61">IF(ISERROR(VLOOKUP(AB12,$AB$34:$AD$49,2,FALSE)),0,(VLOOKUP(AB12,$AB$34:$AD$49,2,FALSE)))</f>
        <v>0</v>
      </c>
      <c r="AD12" s="55">
        <f t="shared" si="17"/>
        <v>0</v>
      </c>
      <c r="AE12" s="55">
        <f t="shared" si="18"/>
        <v>0</v>
      </c>
      <c r="AF12" s="55">
        <f t="shared" si="19"/>
        <v>0</v>
      </c>
      <c r="AG12" s="55">
        <f t="shared" si="20"/>
        <v>0</v>
      </c>
      <c r="AH12" s="55">
        <f t="shared" si="21"/>
        <v>0</v>
      </c>
      <c r="AI12" s="55">
        <f t="shared" si="22"/>
        <v>0</v>
      </c>
      <c r="AJ12" s="55">
        <f t="shared" si="23"/>
        <v>0</v>
      </c>
      <c r="AK12" s="55">
        <f t="shared" si="24"/>
        <v>0</v>
      </c>
      <c r="AL12" s="55"/>
      <c r="AM12" s="54">
        <v>7</v>
      </c>
      <c r="AN12" s="55">
        <f t="shared" si="25"/>
        <v>0</v>
      </c>
      <c r="AO12" s="55">
        <f t="shared" si="26"/>
        <v>0</v>
      </c>
      <c r="AP12" s="55">
        <f t="shared" si="27"/>
        <v>0</v>
      </c>
      <c r="AQ12" s="55">
        <f t="shared" si="28"/>
        <v>0</v>
      </c>
      <c r="AR12" s="55">
        <f t="shared" si="29"/>
        <v>0</v>
      </c>
      <c r="AS12" s="55">
        <f t="shared" si="30"/>
        <v>0</v>
      </c>
      <c r="AT12" s="55">
        <f t="shared" si="31"/>
        <v>0</v>
      </c>
      <c r="AU12" s="55">
        <f t="shared" si="32"/>
        <v>0</v>
      </c>
      <c r="AV12" s="55">
        <f t="shared" si="33"/>
        <v>0</v>
      </c>
      <c r="AW12" s="55"/>
      <c r="AX12" s="54">
        <v>7</v>
      </c>
      <c r="AY12" s="55">
        <f t="shared" si="34"/>
        <v>0</v>
      </c>
      <c r="AZ12" s="55">
        <f t="shared" si="35"/>
        <v>0</v>
      </c>
      <c r="BA12" s="55">
        <f t="shared" si="36"/>
        <v>0</v>
      </c>
      <c r="BB12" s="55">
        <f t="shared" si="37"/>
        <v>0</v>
      </c>
      <c r="BC12" s="55">
        <f t="shared" si="38"/>
        <v>0</v>
      </c>
      <c r="BD12" s="55">
        <f t="shared" si="39"/>
        <v>0</v>
      </c>
      <c r="BE12" s="55">
        <f t="shared" si="40"/>
        <v>0</v>
      </c>
      <c r="BF12" s="55">
        <f t="shared" si="41"/>
        <v>0</v>
      </c>
      <c r="BG12" s="55">
        <f t="shared" si="42"/>
        <v>0</v>
      </c>
      <c r="BH12" s="44"/>
      <c r="BI12" s="44"/>
      <c r="BJ12" s="54">
        <v>7</v>
      </c>
      <c r="BK12" s="55">
        <f t="shared" si="43"/>
        <v>0</v>
      </c>
      <c r="BL12" s="55">
        <f t="shared" si="44"/>
        <v>0</v>
      </c>
      <c r="BM12" s="55">
        <f t="shared" si="45"/>
        <v>0</v>
      </c>
      <c r="BN12" s="55">
        <f t="shared" si="46"/>
        <v>0</v>
      </c>
      <c r="BO12" s="55">
        <f t="shared" si="47"/>
        <v>0</v>
      </c>
      <c r="BP12" s="55">
        <f t="shared" si="48"/>
        <v>0</v>
      </c>
      <c r="BQ12" s="55">
        <f t="shared" si="49"/>
        <v>0</v>
      </c>
      <c r="BR12" s="55">
        <f t="shared" si="50"/>
        <v>0</v>
      </c>
      <c r="BS12" s="55">
        <f t="shared" si="51"/>
        <v>0</v>
      </c>
      <c r="BT12" s="44"/>
      <c r="BU12" s="44"/>
      <c r="BV12" s="44"/>
      <c r="BW12" s="44"/>
      <c r="BX12" s="44"/>
      <c r="BY12" s="59"/>
      <c r="BZ12" s="48">
        <v>7</v>
      </c>
      <c r="CA12" s="48" t="str">
        <f t="shared" si="52"/>
        <v>Holanda</v>
      </c>
      <c r="CB12" s="48">
        <f t="shared" si="53"/>
        <v>12</v>
      </c>
      <c r="CC12" s="48">
        <f t="shared" si="0"/>
        <v>0</v>
      </c>
      <c r="CD12" s="48">
        <f t="shared" si="1"/>
        <v>1</v>
      </c>
      <c r="CE12" s="48">
        <f t="shared" si="2"/>
        <v>11</v>
      </c>
      <c r="CF12" s="48">
        <f t="shared" si="3"/>
        <v>4</v>
      </c>
      <c r="CG12" s="48">
        <f t="shared" si="4"/>
        <v>25</v>
      </c>
      <c r="CH12" s="48">
        <f t="shared" si="5"/>
        <v>-21</v>
      </c>
      <c r="CI12" s="48">
        <f t="shared" si="6"/>
        <v>1</v>
      </c>
      <c r="CJ12" s="44"/>
      <c r="CK12" s="58"/>
      <c r="CL12" s="39">
        <f t="shared" si="54"/>
        <v>10029041206</v>
      </c>
      <c r="CM12" s="40"/>
      <c r="CN12" s="60">
        <v>7</v>
      </c>
      <c r="CO12" s="39">
        <f t="shared" si="55"/>
        <v>240757201410</v>
      </c>
      <c r="CP12" s="40"/>
      <c r="CQ12" s="62">
        <v>7</v>
      </c>
      <c r="CR12" s="39">
        <f t="shared" si="56"/>
        <v>3</v>
      </c>
      <c r="CS12" s="60"/>
    </row>
    <row r="13" spans="2:97" ht="21" customHeight="1" x14ac:dyDescent="0.25">
      <c r="B13" s="68" t="s">
        <v>17</v>
      </c>
      <c r="C13" s="68" t="str">
        <f t="shared" si="7"/>
        <v>Eslôvenia</v>
      </c>
      <c r="D13" s="68">
        <f t="shared" si="8"/>
        <v>16</v>
      </c>
      <c r="E13" s="68">
        <f t="shared" si="9"/>
        <v>7</v>
      </c>
      <c r="F13" s="68">
        <f t="shared" si="10"/>
        <v>3</v>
      </c>
      <c r="G13" s="68">
        <f t="shared" si="11"/>
        <v>6</v>
      </c>
      <c r="H13" s="68">
        <f t="shared" si="12"/>
        <v>12</v>
      </c>
      <c r="I13" s="68">
        <f t="shared" si="13"/>
        <v>14</v>
      </c>
      <c r="J13" s="68">
        <f t="shared" si="14"/>
        <v>-2</v>
      </c>
      <c r="K13" s="68">
        <f t="shared" si="15"/>
        <v>24</v>
      </c>
      <c r="L13" s="59"/>
      <c r="M13" s="59"/>
      <c r="N13" s="59"/>
      <c r="O13" s="59"/>
      <c r="P13" s="48">
        <f>Classificação!Y17</f>
        <v>8</v>
      </c>
      <c r="Q13" s="48" t="str">
        <f>Classificação!P17</f>
        <v>Alemanha</v>
      </c>
      <c r="R13" s="48">
        <f>Classificação!Q17</f>
        <v>12</v>
      </c>
      <c r="S13" s="48">
        <f>Classificação!R17</f>
        <v>3</v>
      </c>
      <c r="T13" s="48">
        <f>Classificação!S17</f>
        <v>4</v>
      </c>
      <c r="U13" s="48">
        <f>Classificação!T17</f>
        <v>5</v>
      </c>
      <c r="V13" s="48">
        <f>Classificação!U17</f>
        <v>9</v>
      </c>
      <c r="W13" s="48">
        <f>Classificação!V17</f>
        <v>13</v>
      </c>
      <c r="X13" s="48">
        <f>Classificação!W17</f>
        <v>-4</v>
      </c>
      <c r="Y13" s="48">
        <f>Classificação!X17</f>
        <v>13</v>
      </c>
      <c r="Z13" s="44">
        <v>250654161705</v>
      </c>
      <c r="AA13" s="44"/>
      <c r="AB13" s="54">
        <v>8</v>
      </c>
      <c r="AC13" s="55" t="str">
        <f t="shared" ref="AC13" si="62">IF(ISERROR(VLOOKUP(AB13,$AB$34:$AD$49,2,FALSE)),0,(VLOOKUP(AB13,$AB$34:$AD$49,2,FALSE)))</f>
        <v>Alemanha</v>
      </c>
      <c r="AD13" s="55">
        <f t="shared" si="17"/>
        <v>1</v>
      </c>
      <c r="AE13" s="55">
        <f t="shared" si="18"/>
        <v>0</v>
      </c>
      <c r="AF13" s="55">
        <f t="shared" si="19"/>
        <v>0</v>
      </c>
      <c r="AG13" s="55">
        <f t="shared" si="20"/>
        <v>1</v>
      </c>
      <c r="AH13" s="55">
        <f t="shared" si="21"/>
        <v>0</v>
      </c>
      <c r="AI13" s="55">
        <f t="shared" si="22"/>
        <v>0</v>
      </c>
      <c r="AJ13" s="55">
        <f t="shared" si="23"/>
        <v>0</v>
      </c>
      <c r="AK13" s="55">
        <f t="shared" si="24"/>
        <v>0</v>
      </c>
      <c r="AL13" s="55"/>
      <c r="AM13" s="54">
        <v>8</v>
      </c>
      <c r="AN13" s="55">
        <f t="shared" si="25"/>
        <v>0</v>
      </c>
      <c r="AO13" s="55">
        <f t="shared" si="26"/>
        <v>0</v>
      </c>
      <c r="AP13" s="55">
        <f t="shared" si="27"/>
        <v>0</v>
      </c>
      <c r="AQ13" s="55">
        <f t="shared" si="28"/>
        <v>0</v>
      </c>
      <c r="AR13" s="55">
        <f t="shared" si="29"/>
        <v>0</v>
      </c>
      <c r="AS13" s="55">
        <f t="shared" si="30"/>
        <v>0</v>
      </c>
      <c r="AT13" s="55">
        <f t="shared" si="31"/>
        <v>0</v>
      </c>
      <c r="AU13" s="55">
        <f t="shared" si="32"/>
        <v>0</v>
      </c>
      <c r="AV13" s="55">
        <f t="shared" si="33"/>
        <v>0</v>
      </c>
      <c r="AW13" s="55"/>
      <c r="AX13" s="54">
        <v>8</v>
      </c>
      <c r="AY13" s="55">
        <f t="shared" si="34"/>
        <v>0</v>
      </c>
      <c r="AZ13" s="55">
        <f t="shared" si="35"/>
        <v>0</v>
      </c>
      <c r="BA13" s="55">
        <f t="shared" si="36"/>
        <v>0</v>
      </c>
      <c r="BB13" s="55">
        <f t="shared" si="37"/>
        <v>0</v>
      </c>
      <c r="BC13" s="55">
        <f t="shared" si="38"/>
        <v>0</v>
      </c>
      <c r="BD13" s="55">
        <f t="shared" si="39"/>
        <v>0</v>
      </c>
      <c r="BE13" s="55">
        <f t="shared" si="40"/>
        <v>0</v>
      </c>
      <c r="BF13" s="55">
        <f t="shared" si="41"/>
        <v>0</v>
      </c>
      <c r="BG13" s="55">
        <f t="shared" si="42"/>
        <v>0</v>
      </c>
      <c r="BH13" s="44"/>
      <c r="BI13" s="44"/>
      <c r="BJ13" s="54">
        <v>8</v>
      </c>
      <c r="BK13" s="55">
        <f t="shared" si="43"/>
        <v>0</v>
      </c>
      <c r="BL13" s="55">
        <f t="shared" si="44"/>
        <v>0</v>
      </c>
      <c r="BM13" s="55">
        <f t="shared" si="45"/>
        <v>0</v>
      </c>
      <c r="BN13" s="55">
        <f t="shared" si="46"/>
        <v>0</v>
      </c>
      <c r="BO13" s="55">
        <f t="shared" si="47"/>
        <v>0</v>
      </c>
      <c r="BP13" s="55">
        <f t="shared" si="48"/>
        <v>0</v>
      </c>
      <c r="BQ13" s="55">
        <f t="shared" si="49"/>
        <v>0</v>
      </c>
      <c r="BR13" s="55">
        <f t="shared" si="50"/>
        <v>0</v>
      </c>
      <c r="BS13" s="55">
        <f t="shared" si="51"/>
        <v>0</v>
      </c>
      <c r="BT13" s="44"/>
      <c r="BU13" s="44"/>
      <c r="BV13" s="44"/>
      <c r="BW13" s="44"/>
      <c r="BX13" s="44"/>
      <c r="BY13" s="59"/>
      <c r="BZ13" s="48">
        <v>8</v>
      </c>
      <c r="CA13" s="48" t="str">
        <f t="shared" si="52"/>
        <v>Alemanha</v>
      </c>
      <c r="CB13" s="48">
        <f t="shared" si="53"/>
        <v>13</v>
      </c>
      <c r="CC13" s="48">
        <f t="shared" si="0"/>
        <v>3</v>
      </c>
      <c r="CD13" s="48">
        <f t="shared" si="1"/>
        <v>4</v>
      </c>
      <c r="CE13" s="48">
        <f t="shared" si="2"/>
        <v>6</v>
      </c>
      <c r="CF13" s="48">
        <f t="shared" si="3"/>
        <v>9</v>
      </c>
      <c r="CG13" s="48">
        <f t="shared" si="4"/>
        <v>13</v>
      </c>
      <c r="CH13" s="48">
        <f t="shared" si="5"/>
        <v>-4</v>
      </c>
      <c r="CI13" s="48">
        <f t="shared" si="6"/>
        <v>13</v>
      </c>
      <c r="CJ13" s="44"/>
      <c r="CK13" s="58"/>
      <c r="CL13" s="39">
        <f t="shared" si="54"/>
        <v>130346091305</v>
      </c>
      <c r="CM13" s="40"/>
      <c r="CN13" s="60">
        <v>8</v>
      </c>
      <c r="CO13" s="39">
        <f t="shared" si="55"/>
        <v>240748121603</v>
      </c>
      <c r="CP13" s="40"/>
      <c r="CQ13" s="62">
        <v>8</v>
      </c>
      <c r="CR13" s="39">
        <f t="shared" si="56"/>
        <v>10</v>
      </c>
      <c r="CS13" s="60"/>
    </row>
    <row r="14" spans="2:97" ht="21" customHeight="1" x14ac:dyDescent="0.25">
      <c r="B14" s="53" t="s">
        <v>18</v>
      </c>
      <c r="C14" s="53" t="str">
        <f t="shared" si="7"/>
        <v>País de Gales</v>
      </c>
      <c r="D14" s="53">
        <f t="shared" si="8"/>
        <v>13</v>
      </c>
      <c r="E14" s="53">
        <f t="shared" si="9"/>
        <v>6</v>
      </c>
      <c r="F14" s="53">
        <f t="shared" si="10"/>
        <v>4</v>
      </c>
      <c r="G14" s="53">
        <f t="shared" si="11"/>
        <v>3</v>
      </c>
      <c r="H14" s="53">
        <f t="shared" si="12"/>
        <v>18</v>
      </c>
      <c r="I14" s="53">
        <f t="shared" si="13"/>
        <v>10</v>
      </c>
      <c r="J14" s="53">
        <f t="shared" si="14"/>
        <v>8</v>
      </c>
      <c r="K14" s="53">
        <f t="shared" si="15"/>
        <v>22</v>
      </c>
      <c r="L14" s="59"/>
      <c r="M14" s="59"/>
      <c r="N14" s="59"/>
      <c r="O14" s="59"/>
      <c r="P14" s="48">
        <f>Classificação!Y18</f>
        <v>9</v>
      </c>
      <c r="Q14" s="48" t="str">
        <f>Classificação!P18</f>
        <v>Suíça</v>
      </c>
      <c r="R14" s="48">
        <f>Classificação!Q18</f>
        <v>12</v>
      </c>
      <c r="S14" s="48">
        <f>Classificação!R18</f>
        <v>3</v>
      </c>
      <c r="T14" s="48">
        <f>Classificação!S18</f>
        <v>2</v>
      </c>
      <c r="U14" s="48">
        <f>Classificação!T18</f>
        <v>7</v>
      </c>
      <c r="V14" s="48">
        <f>Classificação!U18</f>
        <v>5</v>
      </c>
      <c r="W14" s="48">
        <f>Classificação!V18</f>
        <v>18</v>
      </c>
      <c r="X14" s="48">
        <f>Classificação!W18</f>
        <v>-13</v>
      </c>
      <c r="Y14" s="48">
        <f>Classificação!X18</f>
        <v>11</v>
      </c>
      <c r="Z14" s="44">
        <v>150339091704</v>
      </c>
      <c r="AA14" s="44"/>
      <c r="AB14" s="54">
        <v>9</v>
      </c>
      <c r="AC14" s="55" t="str">
        <f t="shared" ref="AC14" si="63">IF(ISERROR(VLOOKUP(AB14,$AB$34:$AD$49,2,FALSE)),0,(VLOOKUP(AB14,$AB$34:$AD$49,2,FALSE)))</f>
        <v>Suíça</v>
      </c>
      <c r="AD14" s="55">
        <f t="shared" si="17"/>
        <v>1</v>
      </c>
      <c r="AE14" s="55">
        <f t="shared" si="18"/>
        <v>0</v>
      </c>
      <c r="AF14" s="55">
        <f t="shared" si="19"/>
        <v>0</v>
      </c>
      <c r="AG14" s="55">
        <f t="shared" si="20"/>
        <v>1</v>
      </c>
      <c r="AH14" s="55">
        <f t="shared" si="21"/>
        <v>0</v>
      </c>
      <c r="AI14" s="55">
        <f t="shared" si="22"/>
        <v>0</v>
      </c>
      <c r="AJ14" s="55">
        <f t="shared" si="23"/>
        <v>0</v>
      </c>
      <c r="AK14" s="55">
        <f t="shared" si="24"/>
        <v>0</v>
      </c>
      <c r="AL14" s="55"/>
      <c r="AM14" s="54">
        <v>9</v>
      </c>
      <c r="AN14" s="55">
        <f t="shared" si="25"/>
        <v>0</v>
      </c>
      <c r="AO14" s="55">
        <f t="shared" si="26"/>
        <v>0</v>
      </c>
      <c r="AP14" s="55">
        <f t="shared" si="27"/>
        <v>0</v>
      </c>
      <c r="AQ14" s="55">
        <f>AO14-AP14-AR14</f>
        <v>0</v>
      </c>
      <c r="AR14" s="55">
        <f t="shared" si="29"/>
        <v>0</v>
      </c>
      <c r="AS14" s="55">
        <f t="shared" si="30"/>
        <v>0</v>
      </c>
      <c r="AT14" s="55">
        <f t="shared" si="31"/>
        <v>0</v>
      </c>
      <c r="AU14" s="55">
        <f t="shared" si="32"/>
        <v>0</v>
      </c>
      <c r="AV14" s="55">
        <f>AP14*3+AQ14</f>
        <v>0</v>
      </c>
      <c r="AW14" s="55"/>
      <c r="AX14" s="54">
        <v>9</v>
      </c>
      <c r="AY14" s="55">
        <f t="shared" si="34"/>
        <v>0</v>
      </c>
      <c r="AZ14" s="55">
        <f t="shared" si="35"/>
        <v>0</v>
      </c>
      <c r="BA14" s="55">
        <f t="shared" si="36"/>
        <v>0</v>
      </c>
      <c r="BB14" s="55">
        <f t="shared" si="37"/>
        <v>0</v>
      </c>
      <c r="BC14" s="55">
        <f t="shared" si="38"/>
        <v>0</v>
      </c>
      <c r="BD14" s="55">
        <f t="shared" si="39"/>
        <v>0</v>
      </c>
      <c r="BE14" s="55">
        <f t="shared" si="40"/>
        <v>0</v>
      </c>
      <c r="BF14" s="55">
        <f t="shared" si="41"/>
        <v>0</v>
      </c>
      <c r="BG14" s="55">
        <f t="shared" si="42"/>
        <v>0</v>
      </c>
      <c r="BH14" s="44"/>
      <c r="BI14" s="44"/>
      <c r="BJ14" s="54">
        <v>9</v>
      </c>
      <c r="BK14" s="55">
        <f t="shared" si="43"/>
        <v>0</v>
      </c>
      <c r="BL14" s="55">
        <f t="shared" si="44"/>
        <v>0</v>
      </c>
      <c r="BM14" s="55">
        <f>IF(ISERROR(VLOOKUP(BJ14,$BJ$33:$BM$36,4,FALSE)),0,(VLOOKUP(BJ14,$BJ$33:$BM$36,4,FALSE)))</f>
        <v>0</v>
      </c>
      <c r="BN14" s="55">
        <f t="shared" si="46"/>
        <v>0</v>
      </c>
      <c r="BO14" s="55">
        <f t="shared" si="47"/>
        <v>0</v>
      </c>
      <c r="BP14" s="55">
        <f t="shared" si="48"/>
        <v>0</v>
      </c>
      <c r="BQ14" s="55">
        <f t="shared" si="49"/>
        <v>0</v>
      </c>
      <c r="BR14" s="55">
        <f t="shared" si="50"/>
        <v>0</v>
      </c>
      <c r="BS14" s="55">
        <f t="shared" si="51"/>
        <v>0</v>
      </c>
      <c r="BT14" s="44"/>
      <c r="BU14" s="44"/>
      <c r="BV14" s="44"/>
      <c r="BW14" s="44"/>
      <c r="BX14" s="44"/>
      <c r="BY14" s="59"/>
      <c r="BZ14" s="48">
        <v>9</v>
      </c>
      <c r="CA14" s="48" t="str">
        <f t="shared" si="52"/>
        <v>Suíça</v>
      </c>
      <c r="CB14" s="48">
        <f t="shared" si="53"/>
        <v>13</v>
      </c>
      <c r="CC14" s="48">
        <f t="shared" si="0"/>
        <v>3</v>
      </c>
      <c r="CD14" s="48">
        <f t="shared" si="1"/>
        <v>2</v>
      </c>
      <c r="CE14" s="48">
        <f t="shared" si="2"/>
        <v>8</v>
      </c>
      <c r="CF14" s="48">
        <f t="shared" si="3"/>
        <v>5</v>
      </c>
      <c r="CG14" s="48">
        <f t="shared" si="4"/>
        <v>18</v>
      </c>
      <c r="CH14" s="48">
        <f t="shared" si="5"/>
        <v>-13</v>
      </c>
      <c r="CI14" s="48">
        <f t="shared" si="6"/>
        <v>11</v>
      </c>
      <c r="CJ14" s="44"/>
      <c r="CK14" s="58"/>
      <c r="CL14" s="39">
        <f t="shared" si="54"/>
        <v>110337051304</v>
      </c>
      <c r="CM14" s="40"/>
      <c r="CN14" s="60">
        <v>9</v>
      </c>
      <c r="CO14" s="39">
        <f t="shared" si="55"/>
        <v>220658181298</v>
      </c>
      <c r="CP14" s="40"/>
      <c r="CQ14" s="62">
        <v>9</v>
      </c>
      <c r="CR14" s="39">
        <f t="shared" si="56"/>
        <v>15</v>
      </c>
      <c r="CS14" s="60"/>
    </row>
    <row r="15" spans="2:97" ht="21" customHeight="1" x14ac:dyDescent="0.25">
      <c r="B15" s="68" t="s">
        <v>40</v>
      </c>
      <c r="C15" s="68" t="str">
        <f t="shared" si="7"/>
        <v>Rússia</v>
      </c>
      <c r="D15" s="68">
        <f t="shared" si="8"/>
        <v>13</v>
      </c>
      <c r="E15" s="68">
        <f t="shared" si="9"/>
        <v>5</v>
      </c>
      <c r="F15" s="68">
        <f t="shared" si="10"/>
        <v>4</v>
      </c>
      <c r="G15" s="68">
        <f t="shared" si="11"/>
        <v>4</v>
      </c>
      <c r="H15" s="68">
        <f t="shared" si="12"/>
        <v>19</v>
      </c>
      <c r="I15" s="68">
        <f t="shared" si="13"/>
        <v>13</v>
      </c>
      <c r="J15" s="68">
        <f t="shared" si="14"/>
        <v>6</v>
      </c>
      <c r="K15" s="68">
        <f t="shared" si="15"/>
        <v>19</v>
      </c>
      <c r="L15" s="59"/>
      <c r="M15" s="59"/>
      <c r="N15" s="59"/>
      <c r="O15" s="59"/>
      <c r="P15" s="48">
        <f>Classificação!Y19</f>
        <v>10</v>
      </c>
      <c r="Q15" s="48" t="str">
        <f>Classificação!P19</f>
        <v>Eslôvenia</v>
      </c>
      <c r="R15" s="48">
        <f>Classificação!Q19</f>
        <v>12</v>
      </c>
      <c r="S15" s="48">
        <f>Classificação!R19</f>
        <v>5</v>
      </c>
      <c r="T15" s="48">
        <f>Classificação!S19</f>
        <v>3</v>
      </c>
      <c r="U15" s="48">
        <f>Classificação!T19</f>
        <v>4</v>
      </c>
      <c r="V15" s="48">
        <f>Classificação!U19</f>
        <v>8</v>
      </c>
      <c r="W15" s="48">
        <f>Classificação!V19</f>
        <v>9</v>
      </c>
      <c r="X15" s="48">
        <f>Classificação!W19</f>
        <v>-1</v>
      </c>
      <c r="Y15" s="48">
        <f>Classificação!X19</f>
        <v>18</v>
      </c>
      <c r="Z15" s="44">
        <v>310959141703</v>
      </c>
      <c r="AA15" s="44"/>
      <c r="AB15" s="54">
        <v>10</v>
      </c>
      <c r="AC15" s="55" t="str">
        <f t="shared" ref="AC15" si="64">IF(ISERROR(VLOOKUP(AB15,$AB$34:$AD$49,2,FALSE)),0,(VLOOKUP(AB15,$AB$34:$AD$49,2,FALSE)))</f>
        <v>Eslôvenia</v>
      </c>
      <c r="AD15" s="55">
        <f t="shared" si="17"/>
        <v>1</v>
      </c>
      <c r="AE15" s="55">
        <f t="shared" si="18"/>
        <v>1</v>
      </c>
      <c r="AF15" s="55">
        <f t="shared" si="19"/>
        <v>0</v>
      </c>
      <c r="AG15" s="55">
        <f t="shared" si="20"/>
        <v>0</v>
      </c>
      <c r="AH15" s="55">
        <f t="shared" si="21"/>
        <v>1</v>
      </c>
      <c r="AI15" s="55">
        <f t="shared" si="22"/>
        <v>0</v>
      </c>
      <c r="AJ15" s="55">
        <f t="shared" si="23"/>
        <v>1</v>
      </c>
      <c r="AK15" s="55">
        <f t="shared" si="24"/>
        <v>3</v>
      </c>
      <c r="AL15" s="55"/>
      <c r="AM15" s="54">
        <v>10</v>
      </c>
      <c r="AN15" s="55" t="str">
        <f t="shared" si="25"/>
        <v>Eslôvenia</v>
      </c>
      <c r="AO15" s="55">
        <f t="shared" si="26"/>
        <v>1</v>
      </c>
      <c r="AP15" s="55">
        <f t="shared" si="27"/>
        <v>0</v>
      </c>
      <c r="AQ15" s="55">
        <f t="shared" si="28"/>
        <v>0</v>
      </c>
      <c r="AR15" s="55">
        <f t="shared" si="29"/>
        <v>1</v>
      </c>
      <c r="AS15" s="55">
        <f t="shared" si="30"/>
        <v>0</v>
      </c>
      <c r="AT15" s="55">
        <f t="shared" si="31"/>
        <v>2</v>
      </c>
      <c r="AU15" s="55">
        <f t="shared" si="32"/>
        <v>-2</v>
      </c>
      <c r="AV15" s="55">
        <f t="shared" si="33"/>
        <v>0</v>
      </c>
      <c r="AW15" s="55"/>
      <c r="AX15" s="54">
        <v>10</v>
      </c>
      <c r="AY15" s="55" t="str">
        <f t="shared" si="34"/>
        <v>Grécia</v>
      </c>
      <c r="AZ15" s="55">
        <f t="shared" si="35"/>
        <v>1</v>
      </c>
      <c r="BA15" s="55">
        <f t="shared" si="36"/>
        <v>0</v>
      </c>
      <c r="BB15" s="55">
        <f t="shared" si="37"/>
        <v>0</v>
      </c>
      <c r="BC15" s="55">
        <f t="shared" si="38"/>
        <v>1</v>
      </c>
      <c r="BD15" s="55">
        <f t="shared" si="39"/>
        <v>1</v>
      </c>
      <c r="BE15" s="55">
        <f t="shared" si="40"/>
        <v>3</v>
      </c>
      <c r="BF15" s="55">
        <f t="shared" si="41"/>
        <v>-2</v>
      </c>
      <c r="BG15" s="55">
        <f t="shared" si="42"/>
        <v>0</v>
      </c>
      <c r="BH15" s="44"/>
      <c r="BI15" s="44"/>
      <c r="BJ15" s="54">
        <v>10</v>
      </c>
      <c r="BK15" s="55" t="str">
        <f t="shared" si="43"/>
        <v>Grécia</v>
      </c>
      <c r="BL15" s="55">
        <f t="shared" si="44"/>
        <v>1</v>
      </c>
      <c r="BM15" s="55">
        <f t="shared" si="45"/>
        <v>1</v>
      </c>
      <c r="BN15" s="55">
        <f t="shared" si="46"/>
        <v>0</v>
      </c>
      <c r="BO15" s="55">
        <f t="shared" si="47"/>
        <v>0</v>
      </c>
      <c r="BP15" s="55">
        <f t="shared" si="48"/>
        <v>2</v>
      </c>
      <c r="BQ15" s="55">
        <f t="shared" si="49"/>
        <v>0</v>
      </c>
      <c r="BR15" s="55">
        <f t="shared" si="50"/>
        <v>2</v>
      </c>
      <c r="BS15" s="55">
        <f t="shared" si="51"/>
        <v>3</v>
      </c>
      <c r="BT15" s="44"/>
      <c r="BU15" s="44"/>
      <c r="BV15" s="44"/>
      <c r="BW15" s="44"/>
      <c r="BX15" s="44"/>
      <c r="BY15" s="59"/>
      <c r="BZ15" s="48">
        <v>10</v>
      </c>
      <c r="CA15" s="48" t="str">
        <f t="shared" si="52"/>
        <v>Eslôvenia</v>
      </c>
      <c r="CB15" s="48">
        <f t="shared" si="53"/>
        <v>16</v>
      </c>
      <c r="CC15" s="48">
        <f t="shared" si="0"/>
        <v>7</v>
      </c>
      <c r="CD15" s="48">
        <f t="shared" si="1"/>
        <v>3</v>
      </c>
      <c r="CE15" s="48">
        <f t="shared" si="2"/>
        <v>6</v>
      </c>
      <c r="CF15" s="48">
        <f t="shared" si="3"/>
        <v>12</v>
      </c>
      <c r="CG15" s="48">
        <f t="shared" si="4"/>
        <v>14</v>
      </c>
      <c r="CH15" s="48">
        <f t="shared" si="5"/>
        <v>-2</v>
      </c>
      <c r="CI15" s="48">
        <f t="shared" si="6"/>
        <v>24</v>
      </c>
      <c r="CJ15" s="44"/>
      <c r="CK15" s="58"/>
      <c r="CL15" s="39">
        <f t="shared" si="54"/>
        <v>240748121603</v>
      </c>
      <c r="CM15" s="40"/>
      <c r="CN15" s="60">
        <v>10</v>
      </c>
      <c r="CO15" s="39">
        <f t="shared" si="55"/>
        <v>190556191294</v>
      </c>
      <c r="CP15" s="40"/>
      <c r="CQ15" s="62">
        <v>10</v>
      </c>
      <c r="CR15" s="39">
        <f t="shared" si="56"/>
        <v>19</v>
      </c>
      <c r="CS15" s="60"/>
    </row>
    <row r="16" spans="2:97" ht="21" customHeight="1" x14ac:dyDescent="0.25">
      <c r="B16" s="53" t="s">
        <v>41</v>
      </c>
      <c r="C16" s="53" t="str">
        <f t="shared" si="7"/>
        <v>Rep. Tcheca</v>
      </c>
      <c r="D16" s="53">
        <f t="shared" si="8"/>
        <v>13</v>
      </c>
      <c r="E16" s="53">
        <f t="shared" si="9"/>
        <v>5</v>
      </c>
      <c r="F16" s="53">
        <f t="shared" si="10"/>
        <v>4</v>
      </c>
      <c r="G16" s="53">
        <f t="shared" si="11"/>
        <v>4</v>
      </c>
      <c r="H16" s="53">
        <f t="shared" si="12"/>
        <v>13</v>
      </c>
      <c r="I16" s="53">
        <f t="shared" si="13"/>
        <v>11</v>
      </c>
      <c r="J16" s="53">
        <f t="shared" si="14"/>
        <v>2</v>
      </c>
      <c r="K16" s="53">
        <f t="shared" si="15"/>
        <v>19</v>
      </c>
      <c r="L16" s="59"/>
      <c r="M16" s="59"/>
      <c r="N16" s="59"/>
      <c r="O16" s="59"/>
      <c r="P16" s="48">
        <f>Classificação!Y20</f>
        <v>11</v>
      </c>
      <c r="Q16" s="48" t="str">
        <f>Classificação!P20</f>
        <v>Hungria</v>
      </c>
      <c r="R16" s="48">
        <f>Classificação!Q20</f>
        <v>12</v>
      </c>
      <c r="S16" s="48">
        <f>Classificação!R20</f>
        <v>2</v>
      </c>
      <c r="T16" s="48">
        <f>Classificação!S20</f>
        <v>3</v>
      </c>
      <c r="U16" s="48">
        <f>Classificação!T20</f>
        <v>7</v>
      </c>
      <c r="V16" s="48">
        <f>Classificação!U20</f>
        <v>7</v>
      </c>
      <c r="W16" s="48">
        <f>Classificação!V20</f>
        <v>17</v>
      </c>
      <c r="X16" s="48">
        <f>Classificação!W20</f>
        <v>-10</v>
      </c>
      <c r="Y16" s="48">
        <f>Classificação!X20</f>
        <v>9</v>
      </c>
      <c r="Z16" s="44">
        <v>240555141702</v>
      </c>
      <c r="AA16" s="44"/>
      <c r="AB16" s="54">
        <v>11</v>
      </c>
      <c r="AC16" s="55">
        <f t="shared" ref="AC16" si="65">IF(ISERROR(VLOOKUP(AB16,$AB$34:$AD$49,2,FALSE)),0,(VLOOKUP(AB16,$AB$34:$AD$49,2,FALSE)))</f>
        <v>0</v>
      </c>
      <c r="AD16" s="55">
        <f t="shared" si="17"/>
        <v>0</v>
      </c>
      <c r="AE16" s="55">
        <f t="shared" si="18"/>
        <v>0</v>
      </c>
      <c r="AF16" s="55">
        <f t="shared" si="19"/>
        <v>0</v>
      </c>
      <c r="AG16" s="55">
        <f t="shared" si="20"/>
        <v>0</v>
      </c>
      <c r="AH16" s="55">
        <f t="shared" si="21"/>
        <v>0</v>
      </c>
      <c r="AI16" s="55">
        <f t="shared" si="22"/>
        <v>0</v>
      </c>
      <c r="AJ16" s="55">
        <f t="shared" si="23"/>
        <v>0</v>
      </c>
      <c r="AK16" s="55">
        <f t="shared" si="24"/>
        <v>0</v>
      </c>
      <c r="AL16" s="55"/>
      <c r="AM16" s="54">
        <v>11</v>
      </c>
      <c r="AN16" s="55">
        <f t="shared" si="25"/>
        <v>0</v>
      </c>
      <c r="AO16" s="55">
        <f t="shared" si="26"/>
        <v>0</v>
      </c>
      <c r="AP16" s="55">
        <f t="shared" si="27"/>
        <v>0</v>
      </c>
      <c r="AQ16" s="55">
        <f t="shared" si="28"/>
        <v>0</v>
      </c>
      <c r="AR16" s="55">
        <f t="shared" si="29"/>
        <v>0</v>
      </c>
      <c r="AS16" s="55">
        <f t="shared" si="30"/>
        <v>0</v>
      </c>
      <c r="AT16" s="55">
        <f t="shared" si="31"/>
        <v>0</v>
      </c>
      <c r="AU16" s="55">
        <f t="shared" si="32"/>
        <v>0</v>
      </c>
      <c r="AV16" s="55">
        <f t="shared" si="33"/>
        <v>0</v>
      </c>
      <c r="AW16" s="55"/>
      <c r="AX16" s="54">
        <v>11</v>
      </c>
      <c r="AY16" s="55">
        <f t="shared" si="34"/>
        <v>0</v>
      </c>
      <c r="AZ16" s="55">
        <f t="shared" si="35"/>
        <v>0</v>
      </c>
      <c r="BA16" s="55">
        <f t="shared" si="36"/>
        <v>0</v>
      </c>
      <c r="BB16" s="55">
        <f t="shared" si="37"/>
        <v>0</v>
      </c>
      <c r="BC16" s="55">
        <f t="shared" si="38"/>
        <v>0</v>
      </c>
      <c r="BD16" s="55">
        <f t="shared" si="39"/>
        <v>0</v>
      </c>
      <c r="BE16" s="55">
        <f t="shared" si="40"/>
        <v>0</v>
      </c>
      <c r="BF16" s="55">
        <f t="shared" si="41"/>
        <v>0</v>
      </c>
      <c r="BG16" s="55">
        <f t="shared" si="42"/>
        <v>0</v>
      </c>
      <c r="BH16" s="44"/>
      <c r="BI16" s="44"/>
      <c r="BJ16" s="54">
        <v>11</v>
      </c>
      <c r="BK16" s="55">
        <f t="shared" si="43"/>
        <v>0</v>
      </c>
      <c r="BL16" s="55">
        <f t="shared" si="44"/>
        <v>0</v>
      </c>
      <c r="BM16" s="55">
        <f t="shared" si="45"/>
        <v>0</v>
      </c>
      <c r="BN16" s="55">
        <f t="shared" si="46"/>
        <v>0</v>
      </c>
      <c r="BO16" s="55">
        <f t="shared" si="47"/>
        <v>0</v>
      </c>
      <c r="BP16" s="55">
        <f t="shared" si="48"/>
        <v>0</v>
      </c>
      <c r="BQ16" s="55">
        <f t="shared" si="49"/>
        <v>0</v>
      </c>
      <c r="BR16" s="55">
        <f t="shared" si="50"/>
        <v>0</v>
      </c>
      <c r="BS16" s="55">
        <f t="shared" si="51"/>
        <v>0</v>
      </c>
      <c r="BT16" s="44"/>
      <c r="BU16" s="44"/>
      <c r="BV16" s="44"/>
      <c r="BW16" s="44"/>
      <c r="BX16" s="44"/>
      <c r="BY16" s="59"/>
      <c r="BZ16" s="48">
        <v>11</v>
      </c>
      <c r="CA16" s="48" t="str">
        <f t="shared" si="52"/>
        <v>Hungria</v>
      </c>
      <c r="CB16" s="48">
        <f t="shared" si="53"/>
        <v>12</v>
      </c>
      <c r="CC16" s="48">
        <f t="shared" si="0"/>
        <v>2</v>
      </c>
      <c r="CD16" s="48">
        <f t="shared" si="1"/>
        <v>3</v>
      </c>
      <c r="CE16" s="48">
        <f t="shared" si="2"/>
        <v>7</v>
      </c>
      <c r="CF16" s="48">
        <f t="shared" si="3"/>
        <v>7</v>
      </c>
      <c r="CG16" s="48">
        <f t="shared" si="4"/>
        <v>17</v>
      </c>
      <c r="CH16" s="48">
        <f t="shared" si="5"/>
        <v>-10</v>
      </c>
      <c r="CI16" s="48">
        <f t="shared" si="6"/>
        <v>9</v>
      </c>
      <c r="CJ16" s="44"/>
      <c r="CK16" s="58"/>
      <c r="CL16" s="39">
        <f t="shared" si="54"/>
        <v>90240071202</v>
      </c>
      <c r="CM16" s="40"/>
      <c r="CN16" s="60">
        <v>11</v>
      </c>
      <c r="CO16" s="39">
        <f t="shared" si="55"/>
        <v>190552131308</v>
      </c>
      <c r="CP16" s="40"/>
      <c r="CQ16" s="62">
        <v>11</v>
      </c>
      <c r="CR16" s="39">
        <f t="shared" si="56"/>
        <v>5</v>
      </c>
      <c r="CS16" s="60"/>
    </row>
    <row r="17" spans="2:97" ht="21" customHeight="1" x14ac:dyDescent="0.25">
      <c r="B17" s="68" t="s">
        <v>42</v>
      </c>
      <c r="C17" s="68" t="str">
        <f t="shared" si="7"/>
        <v>Suécia</v>
      </c>
      <c r="D17" s="68">
        <f t="shared" si="8"/>
        <v>12</v>
      </c>
      <c r="E17" s="68">
        <f t="shared" si="9"/>
        <v>5</v>
      </c>
      <c r="F17" s="68">
        <f t="shared" si="10"/>
        <v>4</v>
      </c>
      <c r="G17" s="68">
        <f t="shared" si="11"/>
        <v>3</v>
      </c>
      <c r="H17" s="68">
        <f t="shared" si="12"/>
        <v>12</v>
      </c>
      <c r="I17" s="68">
        <f t="shared" si="13"/>
        <v>13</v>
      </c>
      <c r="J17" s="68">
        <f t="shared" si="14"/>
        <v>-1</v>
      </c>
      <c r="K17" s="68">
        <f t="shared" si="15"/>
        <v>19</v>
      </c>
      <c r="L17" s="59"/>
      <c r="M17" s="59"/>
      <c r="N17" s="59"/>
      <c r="O17" s="59"/>
      <c r="P17" s="48">
        <f>Classificação!Y21</f>
        <v>12</v>
      </c>
      <c r="Q17" s="48" t="str">
        <f>Classificação!P21</f>
        <v>Austria</v>
      </c>
      <c r="R17" s="48">
        <f>Classificação!Q21</f>
        <v>12</v>
      </c>
      <c r="S17" s="48">
        <f>Classificação!R21</f>
        <v>3</v>
      </c>
      <c r="T17" s="48">
        <f>Classificação!S21</f>
        <v>4</v>
      </c>
      <c r="U17" s="48">
        <f>Classificação!T21</f>
        <v>5</v>
      </c>
      <c r="V17" s="48">
        <f>Classificação!U21</f>
        <v>10</v>
      </c>
      <c r="W17" s="48">
        <f>Classificação!V21</f>
        <v>12</v>
      </c>
      <c r="X17" s="48">
        <f>Classificação!W21</f>
        <v>-2</v>
      </c>
      <c r="Y17" s="48">
        <f>Classificação!X21</f>
        <v>13</v>
      </c>
      <c r="Z17" s="44">
        <v>310968281701</v>
      </c>
      <c r="AA17" s="44"/>
      <c r="AB17" s="54">
        <v>12</v>
      </c>
      <c r="AC17" s="55" t="str">
        <f t="shared" ref="AC17" si="66">IF(ISERROR(VLOOKUP(AB17,$AB$34:$AD$49,2,FALSE)),0,(VLOOKUP(AB17,$AB$34:$AD$49,2,FALSE)))</f>
        <v>Austria</v>
      </c>
      <c r="AD17" s="55">
        <f t="shared" si="17"/>
        <v>1</v>
      </c>
      <c r="AE17" s="55">
        <f t="shared" si="18"/>
        <v>1</v>
      </c>
      <c r="AF17" s="55">
        <f t="shared" si="19"/>
        <v>0</v>
      </c>
      <c r="AG17" s="55">
        <f t="shared" si="20"/>
        <v>0</v>
      </c>
      <c r="AH17" s="55">
        <f t="shared" si="21"/>
        <v>1</v>
      </c>
      <c r="AI17" s="55">
        <f t="shared" si="22"/>
        <v>2</v>
      </c>
      <c r="AJ17" s="55">
        <f t="shared" si="23"/>
        <v>-1</v>
      </c>
      <c r="AK17" s="55">
        <f t="shared" si="24"/>
        <v>3</v>
      </c>
      <c r="AL17" s="55"/>
      <c r="AM17" s="54">
        <v>12</v>
      </c>
      <c r="AN17" s="55" t="str">
        <f t="shared" si="25"/>
        <v>Austria</v>
      </c>
      <c r="AO17" s="55">
        <f t="shared" si="26"/>
        <v>1</v>
      </c>
      <c r="AP17" s="55">
        <f t="shared" si="27"/>
        <v>0</v>
      </c>
      <c r="AQ17" s="55">
        <f t="shared" si="28"/>
        <v>0</v>
      </c>
      <c r="AR17" s="55">
        <f t="shared" si="29"/>
        <v>1</v>
      </c>
      <c r="AS17" s="55">
        <f t="shared" si="30"/>
        <v>0</v>
      </c>
      <c r="AT17" s="55">
        <f t="shared" si="31"/>
        <v>1</v>
      </c>
      <c r="AU17" s="55">
        <f t="shared" si="32"/>
        <v>-1</v>
      </c>
      <c r="AV17" s="55">
        <f t="shared" si="33"/>
        <v>0</v>
      </c>
      <c r="AW17" s="55"/>
      <c r="AX17" s="54">
        <v>12</v>
      </c>
      <c r="AY17" s="55">
        <f t="shared" si="34"/>
        <v>0</v>
      </c>
      <c r="AZ17" s="55">
        <f t="shared" si="35"/>
        <v>0</v>
      </c>
      <c r="BA17" s="55">
        <f t="shared" si="36"/>
        <v>0</v>
      </c>
      <c r="BB17" s="55">
        <f t="shared" si="37"/>
        <v>0</v>
      </c>
      <c r="BC17" s="55">
        <f t="shared" si="38"/>
        <v>0</v>
      </c>
      <c r="BD17" s="55">
        <f t="shared" si="39"/>
        <v>0</v>
      </c>
      <c r="BE17" s="55">
        <f t="shared" si="40"/>
        <v>0</v>
      </c>
      <c r="BF17" s="55">
        <f t="shared" si="41"/>
        <v>0</v>
      </c>
      <c r="BG17" s="55">
        <f t="shared" si="42"/>
        <v>0</v>
      </c>
      <c r="BH17" s="44"/>
      <c r="BI17" s="44"/>
      <c r="BJ17" s="54">
        <v>12</v>
      </c>
      <c r="BK17" s="55">
        <f t="shared" si="43"/>
        <v>0</v>
      </c>
      <c r="BL17" s="55">
        <f t="shared" si="44"/>
        <v>0</v>
      </c>
      <c r="BM17" s="55">
        <f t="shared" si="45"/>
        <v>0</v>
      </c>
      <c r="BN17" s="55">
        <f t="shared" si="46"/>
        <v>0</v>
      </c>
      <c r="BO17" s="55">
        <f t="shared" si="47"/>
        <v>0</v>
      </c>
      <c r="BP17" s="55">
        <f t="shared" si="48"/>
        <v>0</v>
      </c>
      <c r="BQ17" s="55">
        <f t="shared" si="49"/>
        <v>0</v>
      </c>
      <c r="BR17" s="55">
        <f t="shared" si="50"/>
        <v>0</v>
      </c>
      <c r="BS17" s="55">
        <f t="shared" si="51"/>
        <v>0</v>
      </c>
      <c r="BT17" s="44"/>
      <c r="BU17" s="44"/>
      <c r="BV17" s="44"/>
      <c r="BW17" s="44"/>
      <c r="BX17" s="44"/>
      <c r="BY17" s="59"/>
      <c r="BZ17" s="48">
        <v>12</v>
      </c>
      <c r="CA17" s="48" t="str">
        <f t="shared" si="52"/>
        <v>Austria</v>
      </c>
      <c r="CB17" s="48">
        <f t="shared" si="53"/>
        <v>14</v>
      </c>
      <c r="CC17" s="48">
        <f t="shared" si="0"/>
        <v>4</v>
      </c>
      <c r="CD17" s="48">
        <f t="shared" si="1"/>
        <v>4</v>
      </c>
      <c r="CE17" s="48">
        <f t="shared" si="2"/>
        <v>6</v>
      </c>
      <c r="CF17" s="48">
        <f t="shared" si="3"/>
        <v>11</v>
      </c>
      <c r="CG17" s="48">
        <f t="shared" si="4"/>
        <v>15</v>
      </c>
      <c r="CH17" s="48">
        <f t="shared" si="5"/>
        <v>-4</v>
      </c>
      <c r="CI17" s="48">
        <f t="shared" si="6"/>
        <v>16</v>
      </c>
      <c r="CJ17" s="44"/>
      <c r="CK17" s="58"/>
      <c r="CL17" s="39">
        <f t="shared" si="54"/>
        <v>160446111401</v>
      </c>
      <c r="CM17" s="40"/>
      <c r="CN17" s="60">
        <v>12</v>
      </c>
      <c r="CO17" s="39">
        <f t="shared" si="55"/>
        <v>190549121189</v>
      </c>
      <c r="CP17" s="40"/>
      <c r="CQ17" s="62">
        <v>12</v>
      </c>
      <c r="CR17" s="39">
        <f t="shared" si="56"/>
        <v>24</v>
      </c>
      <c r="CS17" s="60"/>
    </row>
    <row r="18" spans="2:97" ht="21" customHeight="1" x14ac:dyDescent="0.25">
      <c r="B18" s="53" t="s">
        <v>43</v>
      </c>
      <c r="C18" s="53" t="str">
        <f t="shared" si="7"/>
        <v>Turquia</v>
      </c>
      <c r="D18" s="53">
        <f t="shared" si="8"/>
        <v>13</v>
      </c>
      <c r="E18" s="53">
        <f t="shared" si="9"/>
        <v>5</v>
      </c>
      <c r="F18" s="53">
        <f t="shared" si="10"/>
        <v>2</v>
      </c>
      <c r="G18" s="53">
        <f t="shared" si="11"/>
        <v>6</v>
      </c>
      <c r="H18" s="53">
        <f t="shared" si="12"/>
        <v>12</v>
      </c>
      <c r="I18" s="53">
        <f t="shared" si="13"/>
        <v>18</v>
      </c>
      <c r="J18" s="53">
        <f t="shared" si="14"/>
        <v>-6</v>
      </c>
      <c r="K18" s="53">
        <f t="shared" si="15"/>
        <v>17</v>
      </c>
      <c r="L18" s="59"/>
      <c r="M18" s="59"/>
      <c r="N18" s="59"/>
      <c r="O18" s="59"/>
      <c r="P18" s="48">
        <f>Classificação!Y27</f>
        <v>13</v>
      </c>
      <c r="Q18" s="48" t="str">
        <f>Classificação!P27</f>
        <v>Irlanda</v>
      </c>
      <c r="R18" s="48">
        <f>Classificação!Q27</f>
        <v>12</v>
      </c>
      <c r="S18" s="48">
        <f>Classificação!R27</f>
        <v>10</v>
      </c>
      <c r="T18" s="48">
        <f>Classificação!S27</f>
        <v>1</v>
      </c>
      <c r="U18" s="48">
        <f>Classificação!T27</f>
        <v>1</v>
      </c>
      <c r="V18" s="48">
        <f>Classificação!U27</f>
        <v>34</v>
      </c>
      <c r="W18" s="48">
        <f>Classificação!V27</f>
        <v>8</v>
      </c>
      <c r="X18" s="48">
        <f>Classificação!W27</f>
        <v>26</v>
      </c>
      <c r="Y18" s="48">
        <f>Classificação!X27</f>
        <v>31</v>
      </c>
      <c r="Z18" s="44">
        <v>200540091700</v>
      </c>
      <c r="AA18" s="44"/>
      <c r="AB18" s="54">
        <v>13</v>
      </c>
      <c r="AC18" s="55" t="str">
        <f t="shared" ref="AC18" si="67">IF(ISERROR(VLOOKUP(AB18,$AB$34:$AD$49,2,FALSE)),0,(VLOOKUP(AB18,$AB$34:$AD$49,2,FALSE)))</f>
        <v>Irlanda</v>
      </c>
      <c r="AD18" s="55">
        <f t="shared" si="17"/>
        <v>1</v>
      </c>
      <c r="AE18" s="55">
        <f t="shared" si="18"/>
        <v>1</v>
      </c>
      <c r="AF18" s="55">
        <f t="shared" si="19"/>
        <v>0</v>
      </c>
      <c r="AG18" s="55">
        <f t="shared" si="20"/>
        <v>0</v>
      </c>
      <c r="AH18" s="55">
        <f t="shared" si="21"/>
        <v>5</v>
      </c>
      <c r="AI18" s="55">
        <f t="shared" si="22"/>
        <v>1</v>
      </c>
      <c r="AJ18" s="55">
        <f t="shared" si="23"/>
        <v>4</v>
      </c>
      <c r="AK18" s="55">
        <f t="shared" si="24"/>
        <v>3</v>
      </c>
      <c r="AL18" s="55"/>
      <c r="AM18" s="54">
        <v>13</v>
      </c>
      <c r="AN18" s="55" t="str">
        <f t="shared" si="25"/>
        <v>Irlanda</v>
      </c>
      <c r="AO18" s="55">
        <f t="shared" si="26"/>
        <v>1</v>
      </c>
      <c r="AP18" s="55">
        <f t="shared" si="27"/>
        <v>1</v>
      </c>
      <c r="AQ18" s="55">
        <f t="shared" si="28"/>
        <v>0</v>
      </c>
      <c r="AR18" s="55">
        <f t="shared" si="29"/>
        <v>0</v>
      </c>
      <c r="AS18" s="55">
        <f t="shared" si="30"/>
        <v>2</v>
      </c>
      <c r="AT18" s="55">
        <f t="shared" si="31"/>
        <v>0</v>
      </c>
      <c r="AU18" s="55">
        <f t="shared" si="32"/>
        <v>2</v>
      </c>
      <c r="AV18" s="55">
        <f t="shared" si="33"/>
        <v>3</v>
      </c>
      <c r="AW18" s="55"/>
      <c r="AX18" s="54">
        <v>13</v>
      </c>
      <c r="AY18" s="55" t="str">
        <f t="shared" si="34"/>
        <v>Irlanda</v>
      </c>
      <c r="AZ18" s="55">
        <f t="shared" si="35"/>
        <v>1</v>
      </c>
      <c r="BA18" s="55">
        <f t="shared" si="36"/>
        <v>1</v>
      </c>
      <c r="BB18" s="55">
        <f t="shared" si="37"/>
        <v>0</v>
      </c>
      <c r="BC18" s="55">
        <f t="shared" si="38"/>
        <v>0</v>
      </c>
      <c r="BD18" s="55">
        <f t="shared" si="39"/>
        <v>3</v>
      </c>
      <c r="BE18" s="55">
        <f t="shared" si="40"/>
        <v>1</v>
      </c>
      <c r="BF18" s="55">
        <f t="shared" si="41"/>
        <v>2</v>
      </c>
      <c r="BG18" s="55">
        <f t="shared" si="42"/>
        <v>3</v>
      </c>
      <c r="BH18" s="44"/>
      <c r="BI18" s="44"/>
      <c r="BJ18" s="54">
        <v>13</v>
      </c>
      <c r="BK18" s="55" t="str">
        <f t="shared" si="43"/>
        <v>Irlanda</v>
      </c>
      <c r="BL18" s="55">
        <f t="shared" si="44"/>
        <v>1</v>
      </c>
      <c r="BM18" s="55">
        <f t="shared" si="45"/>
        <v>0</v>
      </c>
      <c r="BN18" s="55">
        <f t="shared" si="46"/>
        <v>0</v>
      </c>
      <c r="BO18" s="55">
        <f t="shared" si="47"/>
        <v>1</v>
      </c>
      <c r="BP18" s="55">
        <f t="shared" si="48"/>
        <v>0</v>
      </c>
      <c r="BQ18" s="55">
        <f t="shared" si="49"/>
        <v>1</v>
      </c>
      <c r="BR18" s="55">
        <f t="shared" si="50"/>
        <v>-1</v>
      </c>
      <c r="BS18" s="55">
        <f t="shared" si="51"/>
        <v>0</v>
      </c>
      <c r="BT18" s="44"/>
      <c r="BU18" s="44"/>
      <c r="BV18" s="44"/>
      <c r="BW18" s="44"/>
      <c r="BX18" s="44"/>
      <c r="BY18" s="59"/>
      <c r="BZ18" s="48">
        <v>13</v>
      </c>
      <c r="CA18" s="48" t="str">
        <f t="shared" si="52"/>
        <v>Irlanda</v>
      </c>
      <c r="CB18" s="48">
        <f t="shared" si="53"/>
        <v>16</v>
      </c>
      <c r="CC18" s="48">
        <f t="shared" si="0"/>
        <v>13</v>
      </c>
      <c r="CD18" s="48">
        <f t="shared" si="1"/>
        <v>1</v>
      </c>
      <c r="CE18" s="48">
        <f t="shared" si="2"/>
        <v>2</v>
      </c>
      <c r="CF18" s="48">
        <f t="shared" si="3"/>
        <v>44</v>
      </c>
      <c r="CG18" s="48">
        <f t="shared" si="4"/>
        <v>11</v>
      </c>
      <c r="CH18" s="48">
        <f t="shared" si="5"/>
        <v>33</v>
      </c>
      <c r="CI18" s="48">
        <f t="shared" si="6"/>
        <v>40</v>
      </c>
      <c r="CJ18" s="44"/>
      <c r="CK18" s="58"/>
      <c r="CL18" s="39">
        <f t="shared" si="54"/>
        <v>401383441600</v>
      </c>
      <c r="CM18" s="40"/>
      <c r="CN18" s="60">
        <v>13</v>
      </c>
      <c r="CO18" s="39">
        <f t="shared" si="55"/>
        <v>170544121309</v>
      </c>
      <c r="CP18" s="40"/>
      <c r="CQ18" s="62">
        <v>13</v>
      </c>
      <c r="CR18" s="39">
        <f t="shared" si="56"/>
        <v>4</v>
      </c>
      <c r="CS18" s="60"/>
    </row>
    <row r="19" spans="2:97" ht="21" customHeight="1" x14ac:dyDescent="0.25">
      <c r="B19" s="68" t="s">
        <v>44</v>
      </c>
      <c r="C19" s="68" t="str">
        <f t="shared" si="7"/>
        <v>Espanha</v>
      </c>
      <c r="D19" s="68">
        <f t="shared" si="8"/>
        <v>12</v>
      </c>
      <c r="E19" s="68">
        <f t="shared" si="9"/>
        <v>4</v>
      </c>
      <c r="F19" s="68">
        <f t="shared" si="10"/>
        <v>5</v>
      </c>
      <c r="G19" s="68">
        <f t="shared" si="11"/>
        <v>3</v>
      </c>
      <c r="H19" s="68">
        <f t="shared" si="12"/>
        <v>11</v>
      </c>
      <c r="I19" s="68">
        <f t="shared" si="13"/>
        <v>6</v>
      </c>
      <c r="J19" s="68">
        <f t="shared" si="14"/>
        <v>5</v>
      </c>
      <c r="K19" s="68">
        <f t="shared" si="15"/>
        <v>17</v>
      </c>
      <c r="L19" s="59"/>
      <c r="M19" s="59"/>
      <c r="N19" s="59"/>
      <c r="O19" s="59"/>
      <c r="P19" s="48">
        <f>Classificação!Y28</f>
        <v>14</v>
      </c>
      <c r="Q19" s="48" t="str">
        <f>Classificação!P28</f>
        <v>Escócia</v>
      </c>
      <c r="R19" s="48">
        <f>Classificação!Q28</f>
        <v>12</v>
      </c>
      <c r="S19" s="48">
        <f>Classificação!R28</f>
        <v>8</v>
      </c>
      <c r="T19" s="48">
        <f>Classificação!S28</f>
        <v>2</v>
      </c>
      <c r="U19" s="48">
        <f>Classificação!T28</f>
        <v>2</v>
      </c>
      <c r="V19" s="48">
        <f>Classificação!U28</f>
        <v>14</v>
      </c>
      <c r="W19" s="48">
        <f>Classificação!V28</f>
        <v>6</v>
      </c>
      <c r="X19" s="48">
        <f>Classificação!W28</f>
        <v>8</v>
      </c>
      <c r="Y19" s="48">
        <f>Classificação!X28</f>
        <v>26</v>
      </c>
      <c r="Z19" s="44">
        <v>240555171699</v>
      </c>
      <c r="AA19" s="44"/>
      <c r="AB19" s="54">
        <v>14</v>
      </c>
      <c r="AC19" s="55" t="str">
        <f t="shared" ref="AC19" si="68">IF(ISERROR(VLOOKUP(AB19,$AB$34:$AD$49,2,FALSE)),0,(VLOOKUP(AB19,$AB$34:$AD$49,2,FALSE)))</f>
        <v>Escócia</v>
      </c>
      <c r="AD19" s="55">
        <f t="shared" si="17"/>
        <v>1</v>
      </c>
      <c r="AE19" s="55">
        <f t="shared" si="18"/>
        <v>1</v>
      </c>
      <c r="AF19" s="55">
        <f t="shared" si="19"/>
        <v>0</v>
      </c>
      <c r="AG19" s="55">
        <f t="shared" si="20"/>
        <v>0</v>
      </c>
      <c r="AH19" s="55">
        <f t="shared" si="21"/>
        <v>1</v>
      </c>
      <c r="AI19" s="55">
        <f t="shared" si="22"/>
        <v>0</v>
      </c>
      <c r="AJ19" s="55">
        <f t="shared" si="23"/>
        <v>1</v>
      </c>
      <c r="AK19" s="55">
        <f t="shared" si="24"/>
        <v>3</v>
      </c>
      <c r="AL19" s="55"/>
      <c r="AM19" s="54">
        <v>14</v>
      </c>
      <c r="AN19" s="55" t="str">
        <f t="shared" si="25"/>
        <v>Escócia</v>
      </c>
      <c r="AO19" s="55">
        <f t="shared" si="26"/>
        <v>1</v>
      </c>
      <c r="AP19" s="55">
        <f t="shared" si="27"/>
        <v>1</v>
      </c>
      <c r="AQ19" s="55">
        <f t="shared" si="28"/>
        <v>0</v>
      </c>
      <c r="AR19" s="55">
        <f t="shared" si="29"/>
        <v>0</v>
      </c>
      <c r="AS19" s="55">
        <f t="shared" si="30"/>
        <v>1</v>
      </c>
      <c r="AT19" s="55">
        <f t="shared" si="31"/>
        <v>0</v>
      </c>
      <c r="AU19" s="55">
        <f t="shared" si="32"/>
        <v>1</v>
      </c>
      <c r="AV19" s="55">
        <f t="shared" si="33"/>
        <v>3</v>
      </c>
      <c r="AW19" s="55"/>
      <c r="AX19" s="54">
        <v>14</v>
      </c>
      <c r="AY19" s="55" t="str">
        <f t="shared" si="34"/>
        <v>Escócia</v>
      </c>
      <c r="AZ19" s="55">
        <f t="shared" si="35"/>
        <v>1</v>
      </c>
      <c r="BA19" s="55">
        <f t="shared" si="36"/>
        <v>1</v>
      </c>
      <c r="BB19" s="55">
        <f t="shared" si="37"/>
        <v>0</v>
      </c>
      <c r="BC19" s="55">
        <f t="shared" si="38"/>
        <v>0</v>
      </c>
      <c r="BD19" s="55">
        <f t="shared" si="39"/>
        <v>2</v>
      </c>
      <c r="BE19" s="55">
        <f t="shared" si="40"/>
        <v>0</v>
      </c>
      <c r="BF19" s="55">
        <f t="shared" si="41"/>
        <v>2</v>
      </c>
      <c r="BG19" s="55">
        <f t="shared" si="42"/>
        <v>3</v>
      </c>
      <c r="BH19" s="44"/>
      <c r="BI19" s="44"/>
      <c r="BJ19" s="54">
        <v>14</v>
      </c>
      <c r="BK19" s="55" t="str">
        <f t="shared" si="43"/>
        <v>Escócia</v>
      </c>
      <c r="BL19" s="55">
        <f t="shared" si="44"/>
        <v>1</v>
      </c>
      <c r="BM19" s="55">
        <f t="shared" si="45"/>
        <v>1</v>
      </c>
      <c r="BN19" s="55">
        <f t="shared" si="46"/>
        <v>0</v>
      </c>
      <c r="BO19" s="55">
        <f t="shared" si="47"/>
        <v>0</v>
      </c>
      <c r="BP19" s="55">
        <f t="shared" si="48"/>
        <v>1</v>
      </c>
      <c r="BQ19" s="55">
        <f t="shared" si="49"/>
        <v>0</v>
      </c>
      <c r="BR19" s="55">
        <f t="shared" si="50"/>
        <v>1</v>
      </c>
      <c r="BS19" s="55">
        <f t="shared" si="51"/>
        <v>3</v>
      </c>
      <c r="BT19" s="44"/>
      <c r="BU19" s="44"/>
      <c r="BV19" s="44"/>
      <c r="BW19" s="44"/>
      <c r="BX19" s="44"/>
      <c r="BY19" s="59"/>
      <c r="BZ19" s="48">
        <v>14</v>
      </c>
      <c r="CA19" s="48" t="str">
        <f t="shared" si="52"/>
        <v>Escócia</v>
      </c>
      <c r="CB19" s="48">
        <f t="shared" si="53"/>
        <v>16</v>
      </c>
      <c r="CC19" s="48">
        <f t="shared" si="0"/>
        <v>12</v>
      </c>
      <c r="CD19" s="48">
        <f t="shared" si="1"/>
        <v>2</v>
      </c>
      <c r="CE19" s="48">
        <f t="shared" si="2"/>
        <v>2</v>
      </c>
      <c r="CF19" s="48">
        <f t="shared" si="3"/>
        <v>19</v>
      </c>
      <c r="CG19" s="48">
        <f t="shared" si="4"/>
        <v>6</v>
      </c>
      <c r="CH19" s="48">
        <f t="shared" si="5"/>
        <v>13</v>
      </c>
      <c r="CI19" s="48">
        <f t="shared" si="6"/>
        <v>38</v>
      </c>
      <c r="CJ19" s="44"/>
      <c r="CK19" s="58"/>
      <c r="CL19" s="39">
        <f t="shared" si="54"/>
        <v>381263191599</v>
      </c>
      <c r="CM19" s="40"/>
      <c r="CN19" s="60">
        <v>14</v>
      </c>
      <c r="CO19" s="39">
        <f t="shared" si="55"/>
        <v>170455111191</v>
      </c>
      <c r="CP19" s="40"/>
      <c r="CQ19" s="62">
        <v>14</v>
      </c>
      <c r="CR19" s="39">
        <f t="shared" si="56"/>
        <v>22</v>
      </c>
      <c r="CS19" s="60"/>
    </row>
    <row r="20" spans="2:97" ht="21" customHeight="1" x14ac:dyDescent="0.25">
      <c r="B20" s="53" t="s">
        <v>45</v>
      </c>
      <c r="C20" s="53" t="str">
        <f t="shared" si="7"/>
        <v>Austria</v>
      </c>
      <c r="D20" s="53">
        <f t="shared" si="8"/>
        <v>14</v>
      </c>
      <c r="E20" s="53">
        <f t="shared" si="9"/>
        <v>4</v>
      </c>
      <c r="F20" s="53">
        <f t="shared" si="10"/>
        <v>4</v>
      </c>
      <c r="G20" s="53">
        <f t="shared" si="11"/>
        <v>6</v>
      </c>
      <c r="H20" s="53">
        <f t="shared" si="12"/>
        <v>11</v>
      </c>
      <c r="I20" s="53">
        <f t="shared" si="13"/>
        <v>15</v>
      </c>
      <c r="J20" s="53">
        <f t="shared" si="14"/>
        <v>-4</v>
      </c>
      <c r="K20" s="53">
        <f t="shared" si="15"/>
        <v>16</v>
      </c>
      <c r="L20" s="59"/>
      <c r="M20" s="59"/>
      <c r="N20" s="59"/>
      <c r="O20" s="59"/>
      <c r="P20" s="48">
        <f>Classificação!Y29</f>
        <v>15</v>
      </c>
      <c r="Q20" s="48" t="str">
        <f>Classificação!P29</f>
        <v>País de Gales</v>
      </c>
      <c r="R20" s="48">
        <f>Classificação!Q29</f>
        <v>12</v>
      </c>
      <c r="S20" s="48">
        <f>Classificação!R29</f>
        <v>6</v>
      </c>
      <c r="T20" s="48">
        <f>Classificação!S29</f>
        <v>4</v>
      </c>
      <c r="U20" s="48">
        <f>Classificação!T29</f>
        <v>2</v>
      </c>
      <c r="V20" s="48">
        <f>Classificação!U29</f>
        <v>18</v>
      </c>
      <c r="W20" s="48">
        <f>Classificação!V29</f>
        <v>9</v>
      </c>
      <c r="X20" s="48">
        <f>Classificação!W29</f>
        <v>9</v>
      </c>
      <c r="Y20" s="48">
        <f>Classificação!X29</f>
        <v>22</v>
      </c>
      <c r="Z20" s="44">
        <v>210549151698</v>
      </c>
      <c r="AA20" s="44"/>
      <c r="AB20" s="54">
        <v>15</v>
      </c>
      <c r="AC20" s="55" t="str">
        <f t="shared" ref="AC20" si="69">IF(ISERROR(VLOOKUP(AB20,$AB$34:$AD$49,2,FALSE)),0,(VLOOKUP(AB20,$AB$34:$AD$49,2,FALSE)))</f>
        <v>País de Gales</v>
      </c>
      <c r="AD20" s="55">
        <f t="shared" si="17"/>
        <v>1</v>
      </c>
      <c r="AE20" s="55">
        <f t="shared" si="18"/>
        <v>0</v>
      </c>
      <c r="AF20" s="55">
        <f t="shared" si="19"/>
        <v>0</v>
      </c>
      <c r="AG20" s="55">
        <f t="shared" si="20"/>
        <v>1</v>
      </c>
      <c r="AH20" s="55">
        <f t="shared" si="21"/>
        <v>0</v>
      </c>
      <c r="AI20" s="55">
        <f t="shared" si="22"/>
        <v>1</v>
      </c>
      <c r="AJ20" s="55">
        <f t="shared" si="23"/>
        <v>-1</v>
      </c>
      <c r="AK20" s="55">
        <f t="shared" si="24"/>
        <v>0</v>
      </c>
      <c r="AL20" s="55"/>
      <c r="AM20" s="54">
        <v>15</v>
      </c>
      <c r="AN20" s="55">
        <f t="shared" si="25"/>
        <v>0</v>
      </c>
      <c r="AO20" s="55">
        <f t="shared" si="26"/>
        <v>0</v>
      </c>
      <c r="AP20" s="55">
        <f t="shared" si="27"/>
        <v>0</v>
      </c>
      <c r="AQ20" s="55">
        <f t="shared" si="28"/>
        <v>0</v>
      </c>
      <c r="AR20" s="55">
        <f t="shared" si="29"/>
        <v>0</v>
      </c>
      <c r="AS20" s="55">
        <f t="shared" si="30"/>
        <v>0</v>
      </c>
      <c r="AT20" s="55">
        <f t="shared" si="31"/>
        <v>0</v>
      </c>
      <c r="AU20" s="55">
        <f t="shared" si="32"/>
        <v>0</v>
      </c>
      <c r="AV20" s="55">
        <f t="shared" si="33"/>
        <v>0</v>
      </c>
      <c r="AW20" s="55"/>
      <c r="AX20" s="54">
        <v>15</v>
      </c>
      <c r="AY20" s="55">
        <f t="shared" si="34"/>
        <v>0</v>
      </c>
      <c r="AZ20" s="55">
        <f t="shared" si="35"/>
        <v>0</v>
      </c>
      <c r="BA20" s="55">
        <f t="shared" si="36"/>
        <v>0</v>
      </c>
      <c r="BB20" s="55">
        <f t="shared" si="37"/>
        <v>0</v>
      </c>
      <c r="BC20" s="55">
        <f t="shared" si="38"/>
        <v>0</v>
      </c>
      <c r="BD20" s="55">
        <f t="shared" si="39"/>
        <v>0</v>
      </c>
      <c r="BE20" s="55">
        <f t="shared" si="40"/>
        <v>0</v>
      </c>
      <c r="BF20" s="55">
        <f t="shared" si="41"/>
        <v>0</v>
      </c>
      <c r="BG20" s="55">
        <f t="shared" si="42"/>
        <v>0</v>
      </c>
      <c r="BH20" s="44"/>
      <c r="BI20" s="44"/>
      <c r="BJ20" s="54">
        <v>15</v>
      </c>
      <c r="BK20" s="55">
        <f t="shared" si="43"/>
        <v>0</v>
      </c>
      <c r="BL20" s="55">
        <f t="shared" si="44"/>
        <v>0</v>
      </c>
      <c r="BM20" s="55">
        <f t="shared" si="45"/>
        <v>0</v>
      </c>
      <c r="BN20" s="55">
        <f t="shared" si="46"/>
        <v>0</v>
      </c>
      <c r="BO20" s="55">
        <f t="shared" si="47"/>
        <v>0</v>
      </c>
      <c r="BP20" s="55">
        <f t="shared" si="48"/>
        <v>0</v>
      </c>
      <c r="BQ20" s="55">
        <f t="shared" si="49"/>
        <v>0</v>
      </c>
      <c r="BR20" s="55">
        <f t="shared" si="50"/>
        <v>0</v>
      </c>
      <c r="BS20" s="55">
        <f t="shared" si="51"/>
        <v>0</v>
      </c>
      <c r="BT20" s="44"/>
      <c r="BU20" s="44"/>
      <c r="BV20" s="44"/>
      <c r="BW20" s="44"/>
      <c r="BX20" s="44"/>
      <c r="BY20" s="59"/>
      <c r="BZ20" s="48">
        <v>15</v>
      </c>
      <c r="CA20" s="48" t="str">
        <f t="shared" si="52"/>
        <v>País de Gales</v>
      </c>
      <c r="CB20" s="48">
        <f t="shared" si="53"/>
        <v>13</v>
      </c>
      <c r="CC20" s="48">
        <f t="shared" si="0"/>
        <v>6</v>
      </c>
      <c r="CD20" s="48">
        <f t="shared" si="1"/>
        <v>4</v>
      </c>
      <c r="CE20" s="48">
        <f t="shared" si="2"/>
        <v>3</v>
      </c>
      <c r="CF20" s="48">
        <f t="shared" si="3"/>
        <v>18</v>
      </c>
      <c r="CG20" s="48">
        <f t="shared" si="4"/>
        <v>10</v>
      </c>
      <c r="CH20" s="48">
        <f t="shared" si="5"/>
        <v>8</v>
      </c>
      <c r="CI20" s="48">
        <f t="shared" si="6"/>
        <v>22</v>
      </c>
      <c r="CJ20" s="44"/>
      <c r="CK20" s="58"/>
      <c r="CL20" s="39">
        <f t="shared" si="54"/>
        <v>220658181298</v>
      </c>
      <c r="CM20" s="40"/>
      <c r="CN20" s="60">
        <v>15</v>
      </c>
      <c r="CO20" s="39">
        <f t="shared" si="55"/>
        <v>160446111401</v>
      </c>
      <c r="CP20" s="40"/>
      <c r="CQ20" s="62">
        <v>15</v>
      </c>
      <c r="CR20" s="39">
        <f t="shared" si="56"/>
        <v>12</v>
      </c>
      <c r="CS20" s="60"/>
    </row>
    <row r="21" spans="2:97" ht="21" customHeight="1" x14ac:dyDescent="0.25">
      <c r="B21" s="68" t="s">
        <v>46</v>
      </c>
      <c r="C21" s="68" t="str">
        <f t="shared" si="7"/>
        <v>França</v>
      </c>
      <c r="D21" s="68">
        <f t="shared" si="8"/>
        <v>12</v>
      </c>
      <c r="E21" s="68">
        <f t="shared" si="9"/>
        <v>4</v>
      </c>
      <c r="F21" s="68">
        <f t="shared" si="10"/>
        <v>3</v>
      </c>
      <c r="G21" s="68">
        <f t="shared" si="11"/>
        <v>5</v>
      </c>
      <c r="H21" s="68">
        <f t="shared" si="12"/>
        <v>12</v>
      </c>
      <c r="I21" s="68">
        <f t="shared" si="13"/>
        <v>13</v>
      </c>
      <c r="J21" s="68">
        <f t="shared" si="14"/>
        <v>-1</v>
      </c>
      <c r="K21" s="68">
        <f t="shared" si="15"/>
        <v>15</v>
      </c>
      <c r="L21" s="59"/>
      <c r="M21" s="59"/>
      <c r="N21" s="59"/>
      <c r="O21" s="59"/>
      <c r="P21" s="48">
        <f>Classificação!Y30</f>
        <v>16</v>
      </c>
      <c r="Q21" s="48" t="str">
        <f>Classificação!P30</f>
        <v>Dinamarca</v>
      </c>
      <c r="R21" s="48">
        <f>Classificação!Q30</f>
        <v>12</v>
      </c>
      <c r="S21" s="48">
        <f>Classificação!R30</f>
        <v>3</v>
      </c>
      <c r="T21" s="48">
        <f>Classificação!S30</f>
        <v>2</v>
      </c>
      <c r="U21" s="48">
        <f>Classificação!T30</f>
        <v>7</v>
      </c>
      <c r="V21" s="48">
        <f>Classificação!U30</f>
        <v>13</v>
      </c>
      <c r="W21" s="48">
        <f>Classificação!V30</f>
        <v>16</v>
      </c>
      <c r="X21" s="48">
        <f>Classificação!W30</f>
        <v>-3</v>
      </c>
      <c r="Y21" s="48">
        <f>Classificação!X30</f>
        <v>11</v>
      </c>
      <c r="Z21" s="44">
        <v>381268281697</v>
      </c>
      <c r="AA21" s="44"/>
      <c r="AB21" s="54">
        <v>16</v>
      </c>
      <c r="AC21" s="55">
        <f t="shared" ref="AC21" si="70">IF(ISERROR(VLOOKUP(AB21,$AB$34:$AD$49,2,FALSE)),0,(VLOOKUP(AB21,$AB$34:$AD$49,2,FALSE)))</f>
        <v>0</v>
      </c>
      <c r="AD21" s="55">
        <f t="shared" si="17"/>
        <v>0</v>
      </c>
      <c r="AE21" s="55">
        <f t="shared" si="18"/>
        <v>0</v>
      </c>
      <c r="AF21" s="55">
        <f t="shared" si="19"/>
        <v>0</v>
      </c>
      <c r="AG21" s="55">
        <f t="shared" si="20"/>
        <v>0</v>
      </c>
      <c r="AH21" s="55">
        <f t="shared" si="21"/>
        <v>0</v>
      </c>
      <c r="AI21" s="55">
        <f t="shared" si="22"/>
        <v>0</v>
      </c>
      <c r="AJ21" s="55">
        <f t="shared" si="23"/>
        <v>0</v>
      </c>
      <c r="AK21" s="55">
        <f t="shared" si="24"/>
        <v>0</v>
      </c>
      <c r="AL21" s="55"/>
      <c r="AM21" s="54">
        <v>16</v>
      </c>
      <c r="AN21" s="55">
        <f t="shared" si="25"/>
        <v>0</v>
      </c>
      <c r="AO21" s="55">
        <f t="shared" si="26"/>
        <v>0</v>
      </c>
      <c r="AP21" s="55">
        <f t="shared" si="27"/>
        <v>0</v>
      </c>
      <c r="AQ21" s="55">
        <f t="shared" si="28"/>
        <v>0</v>
      </c>
      <c r="AR21" s="55">
        <f t="shared" si="29"/>
        <v>0</v>
      </c>
      <c r="AS21" s="55">
        <f t="shared" si="30"/>
        <v>0</v>
      </c>
      <c r="AT21" s="55">
        <f t="shared" si="31"/>
        <v>0</v>
      </c>
      <c r="AU21" s="55">
        <f t="shared" si="32"/>
        <v>0</v>
      </c>
      <c r="AV21" s="55">
        <f t="shared" si="33"/>
        <v>0</v>
      </c>
      <c r="AW21" s="55"/>
      <c r="AX21" s="54">
        <v>16</v>
      </c>
      <c r="AY21" s="55">
        <f t="shared" si="34"/>
        <v>0</v>
      </c>
      <c r="AZ21" s="55">
        <f t="shared" si="35"/>
        <v>0</v>
      </c>
      <c r="BA21" s="55">
        <f t="shared" si="36"/>
        <v>0</v>
      </c>
      <c r="BB21" s="55">
        <f t="shared" si="37"/>
        <v>0</v>
      </c>
      <c r="BC21" s="55">
        <f t="shared" si="38"/>
        <v>0</v>
      </c>
      <c r="BD21" s="55">
        <f t="shared" si="39"/>
        <v>0</v>
      </c>
      <c r="BE21" s="55">
        <f t="shared" si="40"/>
        <v>0</v>
      </c>
      <c r="BF21" s="55">
        <f t="shared" si="41"/>
        <v>0</v>
      </c>
      <c r="BG21" s="55">
        <f t="shared" si="42"/>
        <v>0</v>
      </c>
      <c r="BH21" s="44"/>
      <c r="BI21" s="44"/>
      <c r="BJ21" s="54">
        <v>16</v>
      </c>
      <c r="BK21" s="55">
        <f t="shared" si="43"/>
        <v>0</v>
      </c>
      <c r="BL21" s="55">
        <f t="shared" si="44"/>
        <v>0</v>
      </c>
      <c r="BM21" s="55">
        <f t="shared" si="45"/>
        <v>0</v>
      </c>
      <c r="BN21" s="55">
        <f t="shared" si="46"/>
        <v>0</v>
      </c>
      <c r="BO21" s="55">
        <f t="shared" si="47"/>
        <v>0</v>
      </c>
      <c r="BP21" s="55">
        <f t="shared" si="48"/>
        <v>0</v>
      </c>
      <c r="BQ21" s="55">
        <f t="shared" si="49"/>
        <v>0</v>
      </c>
      <c r="BR21" s="55">
        <f t="shared" si="50"/>
        <v>0</v>
      </c>
      <c r="BS21" s="55">
        <f t="shared" si="51"/>
        <v>0</v>
      </c>
      <c r="BT21" s="44"/>
      <c r="BU21" s="44"/>
      <c r="BV21" s="44"/>
      <c r="BW21" s="44"/>
      <c r="BX21" s="44"/>
      <c r="BY21" s="59"/>
      <c r="BZ21" s="48">
        <v>16</v>
      </c>
      <c r="CA21" s="48" t="str">
        <f t="shared" si="52"/>
        <v>Dinamarca</v>
      </c>
      <c r="CB21" s="48">
        <f t="shared" si="53"/>
        <v>12</v>
      </c>
      <c r="CC21" s="48">
        <f t="shared" si="0"/>
        <v>3</v>
      </c>
      <c r="CD21" s="48">
        <f t="shared" si="1"/>
        <v>2</v>
      </c>
      <c r="CE21" s="48">
        <f t="shared" si="2"/>
        <v>7</v>
      </c>
      <c r="CF21" s="48">
        <f t="shared" si="3"/>
        <v>13</v>
      </c>
      <c r="CG21" s="48">
        <f t="shared" si="4"/>
        <v>16</v>
      </c>
      <c r="CH21" s="48">
        <f t="shared" si="5"/>
        <v>-3</v>
      </c>
      <c r="CI21" s="48">
        <f t="shared" si="6"/>
        <v>11</v>
      </c>
      <c r="CJ21" s="44"/>
      <c r="CK21" s="58"/>
      <c r="CL21" s="39">
        <f t="shared" si="54"/>
        <v>110347131197</v>
      </c>
      <c r="CM21" s="40"/>
      <c r="CN21" s="60">
        <v>16</v>
      </c>
      <c r="CO21" s="39">
        <f t="shared" si="55"/>
        <v>150449121195</v>
      </c>
      <c r="CP21" s="40"/>
      <c r="CQ21" s="62">
        <v>16</v>
      </c>
      <c r="CR21" s="39">
        <f t="shared" si="56"/>
        <v>18</v>
      </c>
      <c r="CS21" s="60"/>
    </row>
    <row r="22" spans="2:97" ht="21" customHeight="1" x14ac:dyDescent="0.25">
      <c r="B22" s="53" t="s">
        <v>47</v>
      </c>
      <c r="C22" s="53" t="str">
        <f t="shared" si="7"/>
        <v>Alemanha</v>
      </c>
      <c r="D22" s="53">
        <f t="shared" si="8"/>
        <v>13</v>
      </c>
      <c r="E22" s="53">
        <f t="shared" si="9"/>
        <v>3</v>
      </c>
      <c r="F22" s="53">
        <f t="shared" si="10"/>
        <v>4</v>
      </c>
      <c r="G22" s="53">
        <f t="shared" si="11"/>
        <v>6</v>
      </c>
      <c r="H22" s="53">
        <f t="shared" si="12"/>
        <v>9</v>
      </c>
      <c r="I22" s="53">
        <f t="shared" si="13"/>
        <v>13</v>
      </c>
      <c r="J22" s="53">
        <f t="shared" si="14"/>
        <v>-4</v>
      </c>
      <c r="K22" s="53">
        <f t="shared" si="15"/>
        <v>13</v>
      </c>
      <c r="L22" s="59"/>
      <c r="M22" s="59"/>
      <c r="N22" s="59"/>
      <c r="O22" s="59"/>
      <c r="P22" s="48">
        <f>Classificação!Y31</f>
        <v>17</v>
      </c>
      <c r="Q22" s="48" t="str">
        <f>Classificação!P31</f>
        <v>Bélgica</v>
      </c>
      <c r="R22" s="48">
        <f>Classificação!Q31</f>
        <v>12</v>
      </c>
      <c r="S22" s="48">
        <f>Classificação!R31</f>
        <v>7</v>
      </c>
      <c r="T22" s="48">
        <f>Classificação!S31</f>
        <v>2</v>
      </c>
      <c r="U22" s="48">
        <f>Classificação!T31</f>
        <v>3</v>
      </c>
      <c r="V22" s="48">
        <f>Classificação!U31</f>
        <v>16</v>
      </c>
      <c r="W22" s="48">
        <f>Classificação!V31</f>
        <v>7</v>
      </c>
      <c r="X22" s="48">
        <f>Classificação!W31</f>
        <v>9</v>
      </c>
      <c r="Y22" s="48">
        <f>Classificação!X31</f>
        <v>23</v>
      </c>
      <c r="Z22" s="44">
        <v>320964181696</v>
      </c>
      <c r="AA22" s="44"/>
      <c r="AB22" s="54">
        <v>17</v>
      </c>
      <c r="AC22" s="55" t="str">
        <f t="shared" ref="AC22" si="71">IF(ISERROR(VLOOKUP(AB22,$AB$34:$AD$49,2,FALSE)),0,(VLOOKUP(AB22,$AB$34:$AD$49,2,FALSE)))</f>
        <v>Bélgica</v>
      </c>
      <c r="AD22" s="55">
        <f t="shared" si="17"/>
        <v>1</v>
      </c>
      <c r="AE22" s="55">
        <f t="shared" si="18"/>
        <v>0</v>
      </c>
      <c r="AF22" s="55">
        <f t="shared" si="19"/>
        <v>1</v>
      </c>
      <c r="AG22" s="55">
        <f t="shared" si="20"/>
        <v>0</v>
      </c>
      <c r="AH22" s="55">
        <f t="shared" si="21"/>
        <v>2</v>
      </c>
      <c r="AI22" s="55">
        <f t="shared" si="22"/>
        <v>2</v>
      </c>
      <c r="AJ22" s="55">
        <f t="shared" si="23"/>
        <v>0</v>
      </c>
      <c r="AK22" s="55">
        <f t="shared" si="24"/>
        <v>1</v>
      </c>
      <c r="AL22" s="55"/>
      <c r="AM22" s="54">
        <v>17</v>
      </c>
      <c r="AN22" s="55" t="str">
        <f t="shared" si="25"/>
        <v>Bélgica</v>
      </c>
      <c r="AO22" s="55">
        <f t="shared" si="26"/>
        <v>1</v>
      </c>
      <c r="AP22" s="55">
        <f t="shared" si="27"/>
        <v>0</v>
      </c>
      <c r="AQ22" s="55">
        <f t="shared" si="28"/>
        <v>0</v>
      </c>
      <c r="AR22" s="55">
        <f t="shared" si="29"/>
        <v>1</v>
      </c>
      <c r="AS22" s="55">
        <f t="shared" si="30"/>
        <v>0</v>
      </c>
      <c r="AT22" s="55">
        <f t="shared" si="31"/>
        <v>1</v>
      </c>
      <c r="AU22" s="55">
        <f t="shared" si="32"/>
        <v>-1</v>
      </c>
      <c r="AV22" s="55">
        <f t="shared" si="33"/>
        <v>0</v>
      </c>
      <c r="AW22" s="55"/>
      <c r="AX22" s="54">
        <v>17</v>
      </c>
      <c r="AY22" s="55">
        <f t="shared" si="34"/>
        <v>0</v>
      </c>
      <c r="AZ22" s="55">
        <f t="shared" si="35"/>
        <v>0</v>
      </c>
      <c r="BA22" s="55">
        <f t="shared" si="36"/>
        <v>0</v>
      </c>
      <c r="BB22" s="55">
        <f t="shared" si="37"/>
        <v>0</v>
      </c>
      <c r="BC22" s="55">
        <f t="shared" si="38"/>
        <v>0</v>
      </c>
      <c r="BD22" s="55">
        <f t="shared" si="39"/>
        <v>0</v>
      </c>
      <c r="BE22" s="55">
        <f t="shared" si="40"/>
        <v>0</v>
      </c>
      <c r="BF22" s="55">
        <f t="shared" si="41"/>
        <v>0</v>
      </c>
      <c r="BG22" s="55">
        <f t="shared" si="42"/>
        <v>0</v>
      </c>
      <c r="BH22" s="44"/>
      <c r="BI22" s="44"/>
      <c r="BJ22" s="54">
        <v>17</v>
      </c>
      <c r="BK22" s="55">
        <f t="shared" si="43"/>
        <v>0</v>
      </c>
      <c r="BL22" s="55">
        <f t="shared" si="44"/>
        <v>0</v>
      </c>
      <c r="BM22" s="55">
        <f t="shared" si="45"/>
        <v>0</v>
      </c>
      <c r="BN22" s="55">
        <f t="shared" si="46"/>
        <v>0</v>
      </c>
      <c r="BO22" s="55">
        <f t="shared" si="47"/>
        <v>0</v>
      </c>
      <c r="BP22" s="55">
        <f t="shared" si="48"/>
        <v>0</v>
      </c>
      <c r="BQ22" s="55">
        <f t="shared" si="49"/>
        <v>0</v>
      </c>
      <c r="BR22" s="55">
        <f t="shared" si="50"/>
        <v>0</v>
      </c>
      <c r="BS22" s="55">
        <f t="shared" si="51"/>
        <v>0</v>
      </c>
      <c r="BT22" s="44"/>
      <c r="BU22" s="44"/>
      <c r="BV22" s="44"/>
      <c r="BW22" s="44"/>
      <c r="BX22" s="44"/>
      <c r="BY22" s="59"/>
      <c r="BZ22" s="48">
        <v>17</v>
      </c>
      <c r="CA22" s="48" t="str">
        <f t="shared" si="52"/>
        <v>Bélgica</v>
      </c>
      <c r="CB22" s="48">
        <f t="shared" si="53"/>
        <v>14</v>
      </c>
      <c r="CC22" s="48">
        <f t="shared" si="0"/>
        <v>7</v>
      </c>
      <c r="CD22" s="48">
        <f t="shared" si="1"/>
        <v>3</v>
      </c>
      <c r="CE22" s="48">
        <f t="shared" si="2"/>
        <v>4</v>
      </c>
      <c r="CF22" s="48">
        <f t="shared" si="3"/>
        <v>18</v>
      </c>
      <c r="CG22" s="48">
        <f t="shared" si="4"/>
        <v>10</v>
      </c>
      <c r="CH22" s="48">
        <f t="shared" si="5"/>
        <v>8</v>
      </c>
      <c r="CI22" s="48">
        <f t="shared" si="6"/>
        <v>24</v>
      </c>
      <c r="CJ22" s="44"/>
      <c r="CK22" s="58"/>
      <c r="CL22" s="39">
        <f t="shared" si="54"/>
        <v>240758181396</v>
      </c>
      <c r="CM22" s="40"/>
      <c r="CN22" s="60">
        <v>17</v>
      </c>
      <c r="CO22" s="39">
        <f t="shared" si="55"/>
        <v>130346091305</v>
      </c>
      <c r="CP22" s="40"/>
      <c r="CQ22" s="62">
        <v>17</v>
      </c>
      <c r="CR22" s="39">
        <f t="shared" si="56"/>
        <v>8</v>
      </c>
      <c r="CS22" s="60"/>
    </row>
    <row r="23" spans="2:97" ht="21" customHeight="1" x14ac:dyDescent="0.25">
      <c r="B23" s="68" t="s">
        <v>48</v>
      </c>
      <c r="C23" s="68" t="str">
        <f t="shared" si="7"/>
        <v>Polônia</v>
      </c>
      <c r="D23" s="68">
        <f t="shared" si="8"/>
        <v>14</v>
      </c>
      <c r="E23" s="68">
        <f t="shared" si="9"/>
        <v>2</v>
      </c>
      <c r="F23" s="68">
        <f t="shared" si="10"/>
        <v>7</v>
      </c>
      <c r="G23" s="68">
        <f t="shared" si="11"/>
        <v>5</v>
      </c>
      <c r="H23" s="68">
        <f t="shared" si="12"/>
        <v>5</v>
      </c>
      <c r="I23" s="68">
        <f t="shared" si="13"/>
        <v>14</v>
      </c>
      <c r="J23" s="68">
        <f t="shared" si="14"/>
        <v>-9</v>
      </c>
      <c r="K23" s="68">
        <f t="shared" si="15"/>
        <v>13</v>
      </c>
      <c r="L23" s="59"/>
      <c r="M23" s="59"/>
      <c r="N23" s="59"/>
      <c r="O23" s="59"/>
      <c r="P23" s="48">
        <f>Classificação!Y32</f>
        <v>18</v>
      </c>
      <c r="Q23" s="48" t="str">
        <f>Classificação!P32</f>
        <v>França</v>
      </c>
      <c r="R23" s="48">
        <f>Classificação!Q32</f>
        <v>12</v>
      </c>
      <c r="S23" s="48">
        <f>Classificação!R32</f>
        <v>4</v>
      </c>
      <c r="T23" s="48">
        <f>Classificação!S32</f>
        <v>3</v>
      </c>
      <c r="U23" s="48">
        <f>Classificação!T32</f>
        <v>5</v>
      </c>
      <c r="V23" s="48">
        <f>Classificação!U32</f>
        <v>12</v>
      </c>
      <c r="W23" s="48">
        <f>Classificação!V32</f>
        <v>13</v>
      </c>
      <c r="X23" s="48">
        <f>Classificação!W32</f>
        <v>-1</v>
      </c>
      <c r="Y23" s="48">
        <f>Classificação!X32</f>
        <v>15</v>
      </c>
      <c r="Z23" s="44">
        <v>170445171695</v>
      </c>
      <c r="AA23" s="44"/>
      <c r="AB23" s="54">
        <v>18</v>
      </c>
      <c r="AC23" s="55">
        <f t="shared" ref="AC23" si="72">IF(ISERROR(VLOOKUP(AB23,$AB$34:$AD$49,2,FALSE)),0,(VLOOKUP(AB23,$AB$34:$AD$49,2,FALSE)))</f>
        <v>0</v>
      </c>
      <c r="AD23" s="55">
        <f t="shared" si="17"/>
        <v>0</v>
      </c>
      <c r="AE23" s="55">
        <f t="shared" si="18"/>
        <v>0</v>
      </c>
      <c r="AF23" s="55">
        <f t="shared" si="19"/>
        <v>0</v>
      </c>
      <c r="AG23" s="55">
        <f t="shared" si="20"/>
        <v>0</v>
      </c>
      <c r="AH23" s="55">
        <f t="shared" si="21"/>
        <v>0</v>
      </c>
      <c r="AI23" s="55">
        <f t="shared" si="22"/>
        <v>0</v>
      </c>
      <c r="AJ23" s="55">
        <f t="shared" si="23"/>
        <v>0</v>
      </c>
      <c r="AK23" s="55">
        <f t="shared" si="24"/>
        <v>0</v>
      </c>
      <c r="AL23" s="55"/>
      <c r="AM23" s="54">
        <v>18</v>
      </c>
      <c r="AN23" s="55">
        <f t="shared" si="25"/>
        <v>0</v>
      </c>
      <c r="AO23" s="55">
        <f t="shared" si="26"/>
        <v>0</v>
      </c>
      <c r="AP23" s="55">
        <f t="shared" si="27"/>
        <v>0</v>
      </c>
      <c r="AQ23" s="55">
        <f t="shared" si="28"/>
        <v>0</v>
      </c>
      <c r="AR23" s="55">
        <f t="shared" si="29"/>
        <v>0</v>
      </c>
      <c r="AS23" s="55">
        <f t="shared" si="30"/>
        <v>0</v>
      </c>
      <c r="AT23" s="55">
        <f t="shared" si="31"/>
        <v>0</v>
      </c>
      <c r="AU23" s="55">
        <f t="shared" si="32"/>
        <v>0</v>
      </c>
      <c r="AV23" s="55">
        <f t="shared" si="33"/>
        <v>0</v>
      </c>
      <c r="AW23" s="55"/>
      <c r="AX23" s="54">
        <v>18</v>
      </c>
      <c r="AY23" s="55">
        <f t="shared" si="34"/>
        <v>0</v>
      </c>
      <c r="AZ23" s="55">
        <f t="shared" si="35"/>
        <v>0</v>
      </c>
      <c r="BA23" s="55">
        <f t="shared" si="36"/>
        <v>0</v>
      </c>
      <c r="BB23" s="55">
        <f t="shared" si="37"/>
        <v>0</v>
      </c>
      <c r="BC23" s="55">
        <f t="shared" si="38"/>
        <v>0</v>
      </c>
      <c r="BD23" s="55">
        <f t="shared" si="39"/>
        <v>0</v>
      </c>
      <c r="BE23" s="55">
        <f t="shared" si="40"/>
        <v>0</v>
      </c>
      <c r="BF23" s="55">
        <f t="shared" si="41"/>
        <v>0</v>
      </c>
      <c r="BG23" s="55">
        <f t="shared" si="42"/>
        <v>0</v>
      </c>
      <c r="BH23" s="59"/>
      <c r="BI23" s="59"/>
      <c r="BJ23" s="54">
        <v>18</v>
      </c>
      <c r="BK23" s="55">
        <f t="shared" si="43"/>
        <v>0</v>
      </c>
      <c r="BL23" s="55">
        <f t="shared" si="44"/>
        <v>0</v>
      </c>
      <c r="BM23" s="55">
        <f t="shared" si="45"/>
        <v>0</v>
      </c>
      <c r="BN23" s="55">
        <f t="shared" si="46"/>
        <v>0</v>
      </c>
      <c r="BO23" s="55">
        <f t="shared" si="47"/>
        <v>0</v>
      </c>
      <c r="BP23" s="55">
        <f t="shared" si="48"/>
        <v>0</v>
      </c>
      <c r="BQ23" s="55">
        <f t="shared" si="49"/>
        <v>0</v>
      </c>
      <c r="BR23" s="55">
        <f t="shared" si="50"/>
        <v>0</v>
      </c>
      <c r="BS23" s="55">
        <f t="shared" si="51"/>
        <v>0</v>
      </c>
      <c r="BT23" s="59"/>
      <c r="BU23" s="59"/>
      <c r="BV23" s="59"/>
      <c r="BW23" s="59"/>
      <c r="BX23" s="59"/>
      <c r="BY23" s="59"/>
      <c r="BZ23" s="63">
        <v>18</v>
      </c>
      <c r="CA23" s="48" t="str">
        <f t="shared" si="52"/>
        <v>França</v>
      </c>
      <c r="CB23" s="48">
        <f t="shared" si="53"/>
        <v>12</v>
      </c>
      <c r="CC23" s="48">
        <f t="shared" si="0"/>
        <v>4</v>
      </c>
      <c r="CD23" s="48">
        <f t="shared" si="1"/>
        <v>3</v>
      </c>
      <c r="CE23" s="48">
        <f t="shared" si="2"/>
        <v>5</v>
      </c>
      <c r="CF23" s="48">
        <f t="shared" si="3"/>
        <v>12</v>
      </c>
      <c r="CG23" s="48">
        <f t="shared" si="4"/>
        <v>13</v>
      </c>
      <c r="CH23" s="48">
        <f t="shared" si="5"/>
        <v>-1</v>
      </c>
      <c r="CI23" s="48">
        <f t="shared" si="6"/>
        <v>15</v>
      </c>
      <c r="CJ23" s="59"/>
      <c r="CK23" s="60"/>
      <c r="CL23" s="39">
        <f t="shared" si="54"/>
        <v>150449121195</v>
      </c>
      <c r="CM23" s="60"/>
      <c r="CN23" s="60">
        <v>18</v>
      </c>
      <c r="CO23" s="39">
        <f t="shared" si="55"/>
        <v>130241051407</v>
      </c>
      <c r="CP23" s="60"/>
      <c r="CQ23" s="62">
        <v>18</v>
      </c>
      <c r="CR23" s="39">
        <f t="shared" si="56"/>
        <v>6</v>
      </c>
      <c r="CS23" s="60"/>
    </row>
    <row r="24" spans="2:97" ht="21" customHeight="1" x14ac:dyDescent="0.25">
      <c r="B24" s="110" t="s">
        <v>77</v>
      </c>
      <c r="C24" s="53" t="str">
        <f t="shared" si="7"/>
        <v>Dinamarca</v>
      </c>
      <c r="D24" s="53">
        <f t="shared" si="8"/>
        <v>12</v>
      </c>
      <c r="E24" s="53">
        <f t="shared" si="9"/>
        <v>3</v>
      </c>
      <c r="F24" s="53">
        <f t="shared" si="10"/>
        <v>2</v>
      </c>
      <c r="G24" s="53">
        <f t="shared" si="11"/>
        <v>7</v>
      </c>
      <c r="H24" s="53">
        <f t="shared" si="12"/>
        <v>13</v>
      </c>
      <c r="I24" s="53">
        <f t="shared" si="13"/>
        <v>16</v>
      </c>
      <c r="J24" s="110">
        <f t="shared" ref="J24:J26" si="73">H24-I24</f>
        <v>-3</v>
      </c>
      <c r="K24" s="110">
        <f t="shared" ref="K24:K26" si="74">E24*3+F24</f>
        <v>11</v>
      </c>
      <c r="L24" s="59"/>
      <c r="M24" s="59"/>
      <c r="N24" s="59"/>
      <c r="O24" s="59"/>
      <c r="P24" s="48">
        <f>Classificação!Y33</f>
        <v>19</v>
      </c>
      <c r="Q24" s="48" t="str">
        <f>Classificação!P33</f>
        <v>Rússia</v>
      </c>
      <c r="R24" s="48">
        <f>Classificação!Q33</f>
        <v>12</v>
      </c>
      <c r="S24" s="48">
        <f>Classificação!R33</f>
        <v>5</v>
      </c>
      <c r="T24" s="48">
        <f>Classificação!S33</f>
        <v>4</v>
      </c>
      <c r="U24" s="48">
        <f>Classificação!T33</f>
        <v>3</v>
      </c>
      <c r="V24" s="48">
        <f>Classificação!U33</f>
        <v>18</v>
      </c>
      <c r="W24" s="48">
        <f>Classificação!V33</f>
        <v>8</v>
      </c>
      <c r="X24" s="48">
        <f>Classificação!W33</f>
        <v>10</v>
      </c>
      <c r="Y24" s="48">
        <f>Classificação!X33</f>
        <v>19</v>
      </c>
      <c r="Z24" s="44">
        <v>170445171695</v>
      </c>
      <c r="AA24" s="44"/>
      <c r="AB24" s="54">
        <v>19</v>
      </c>
      <c r="AC24" s="55" t="str">
        <f t="shared" ref="AC24:AC26" si="75">IF(ISERROR(VLOOKUP(AB24,$AB$34:$AD$49,2,FALSE)),0,(VLOOKUP(AB24,$AB$34:$AD$49,2,FALSE)))</f>
        <v>Rússia</v>
      </c>
      <c r="AD24" s="55">
        <f t="shared" ref="AD24:AD26" si="76">IF(ISERROR(VLOOKUP(AB24,$AB$34:$AD$49,3,FALSE)),0,(VLOOKUP(AB24,$AB$34:$AD$49,3,FALSE)))</f>
        <v>1</v>
      </c>
      <c r="AE24" s="55">
        <f t="shared" ref="AE24:AE26" si="77">IF(ISERROR(VLOOKUP(AB24,$AB$34:$AE$49,4,FALSE)),0,(VLOOKUP(AB24,$AB$34:$AE$49,4,FALSE)))</f>
        <v>0</v>
      </c>
      <c r="AF24" s="55">
        <f t="shared" ref="AF24:AF26" si="78">AD24-AE24-AG24</f>
        <v>0</v>
      </c>
      <c r="AG24" s="55">
        <f t="shared" ref="AG24:AG26" si="79">IF(ISERROR(VLOOKUP(AB24,$AB$34:$AG$49,6,FALSE)),0,(VLOOKUP(AB24,$AB$34:$AG$49,6,FALSE)))</f>
        <v>1</v>
      </c>
      <c r="AH24" s="55">
        <f t="shared" ref="AH24:AH26" si="80">IF(ISERROR(VLOOKUP(AB24,$AB$34:$AH$49,7,FALSE)),0,(VLOOKUP(AB24,$AB$34:$AH$49,7,FALSE)))</f>
        <v>1</v>
      </c>
      <c r="AI24" s="55">
        <f t="shared" ref="AI24:AI26" si="81">IF(ISERROR(VLOOKUP(AB24,$AB$34:$AI$49,8,FALSE)),0,(VLOOKUP(AB24,$AB$34:$AI$49,8,FALSE)))</f>
        <v>5</v>
      </c>
      <c r="AJ24" s="55">
        <f t="shared" ref="AJ24:AJ26" si="82">AH24-AI24</f>
        <v>-4</v>
      </c>
      <c r="AK24" s="55">
        <f t="shared" ref="AK24:AK26" si="83">AE24*3+AF24</f>
        <v>0</v>
      </c>
      <c r="AL24" s="55"/>
      <c r="AM24" s="54">
        <v>19</v>
      </c>
      <c r="AN24" s="55">
        <f t="shared" ref="AN24:AN26" si="84">IF(ISERROR(VLOOKUP(AM24,$AM$34:$AO$41,2,FALSE)),0,(VLOOKUP(AM24,$AM$34:$AO$41,2,FALSE)))</f>
        <v>0</v>
      </c>
      <c r="AO24" s="55">
        <f t="shared" ref="AO24:AO26" si="85">IF(ISERROR(VLOOKUP(AM24,$AM$34:$AO$41,3,FALSE)),0,(VLOOKUP(AM24,$AM$34:$AO$41,3,FALSE)))</f>
        <v>0</v>
      </c>
      <c r="AP24" s="55">
        <f t="shared" ref="AP24:AP26" si="86">IF(ISERROR(VLOOKUP(AM24,$AM$34:$AP$41,4,FALSE)),0,(VLOOKUP(AM24,$AM$34:$AP$41,4,FALSE)))</f>
        <v>0</v>
      </c>
      <c r="AQ24" s="55">
        <f t="shared" ref="AQ24:AQ26" si="87">AO24-AP24-AR24</f>
        <v>0</v>
      </c>
      <c r="AR24" s="55">
        <f t="shared" ref="AR24:AR26" si="88">IF(ISERROR(VLOOKUP(AM24,$AM$34:$AR$41,6,FALSE)),0,(VLOOKUP(AM24,$AM$34:$AR$41,6,FALSE)))</f>
        <v>0</v>
      </c>
      <c r="AS24" s="55">
        <f t="shared" ref="AS24:AS26" si="89">IF(ISERROR(VLOOKUP(AM24,$AM$34:$AS$41,7,FALSE)),0,(VLOOKUP(AM24,$AM$34:$AS$41,7,FALSE)))</f>
        <v>0</v>
      </c>
      <c r="AT24" s="55">
        <f t="shared" ref="AT24:AT26" si="90">IF(ISERROR(VLOOKUP(AM24,$AM$34:$AT$41,8,FALSE)),0,(VLOOKUP(AM24,$AM$34:$AT$41,8,FALSE)))</f>
        <v>0</v>
      </c>
      <c r="AU24" s="55">
        <f t="shared" ref="AU24:AU26" si="91">AS24-AT24</f>
        <v>0</v>
      </c>
      <c r="AV24" s="55">
        <f t="shared" ref="AV24:AV26" si="92">AP24*3+AQ24</f>
        <v>0</v>
      </c>
      <c r="AW24" s="55"/>
      <c r="AX24" s="54">
        <v>18</v>
      </c>
      <c r="AY24" s="55">
        <f t="shared" ref="AY24:AY26" si="93">IF(ISERROR(VLOOKUP(AX24,$AX$33:$AZ$36,2,FALSE)),0,(VLOOKUP(AX24,$AX$33:$AZ$36,2,FALSE)))</f>
        <v>0</v>
      </c>
      <c r="AZ24" s="55">
        <f t="shared" ref="AZ24:AZ26" si="94">IF(ISERROR(VLOOKUP(AX24,$AX$33:$BA$36,3,FALSE)),0,(VLOOKUP(AX24,$AX$33:$BA$36,3,FALSE)))</f>
        <v>0</v>
      </c>
      <c r="BA24" s="55">
        <f t="shared" ref="BA24:BA26" si="95">IF(ISERROR(VLOOKUP(AX24,$AX$33:$BA$36,4,FALSE)),0,(VLOOKUP(AX24,$AX$33:$BA$36,4,FALSE)))</f>
        <v>0</v>
      </c>
      <c r="BB24" s="55">
        <f t="shared" ref="BB24:BB26" si="96">AZ24-BA24-BC24</f>
        <v>0</v>
      </c>
      <c r="BC24" s="55">
        <f t="shared" ref="BC24:BC26" si="97">IF(ISERROR(VLOOKUP(AX24,$AX$33:$BC$36,6,FALSE)),0,(VLOOKUP(AX24,$AX$33:$BC$36,6,FALSE)))</f>
        <v>0</v>
      </c>
      <c r="BD24" s="55">
        <f t="shared" ref="BD24:BD26" si="98">IF(ISERROR(VLOOKUP(AX24,$AX$33:$BD$36,7,FALSE)),0,(VLOOKUP(AX24,$AX$33:$BD$36,7,FALSE)))</f>
        <v>0</v>
      </c>
      <c r="BE24" s="55">
        <f t="shared" ref="BE24:BE26" si="99">IF(ISERROR(VLOOKUP(AX24,$AX$33:$BE$36,8,FALSE)),0,(VLOOKUP(AX24,$AX$33:$BE$36,8,FALSE)))</f>
        <v>0</v>
      </c>
      <c r="BF24" s="55">
        <f t="shared" ref="BF24:BF26" si="100">BD24-BE24</f>
        <v>0</v>
      </c>
      <c r="BG24" s="55">
        <f t="shared" ref="BG24:BG26" si="101">BA24*3+BB24</f>
        <v>0</v>
      </c>
      <c r="BH24" s="59"/>
      <c r="BI24" s="59"/>
      <c r="BJ24" s="54">
        <v>18</v>
      </c>
      <c r="BK24" s="55">
        <f t="shared" ref="BK24:BK26" si="102">IF(ISERROR(VLOOKUP(BJ24,$BJ$33:$BL$36,2,FALSE)),0,(VLOOKUP(BJ24,$BJ$33:$BL$36,2,FALSE)))</f>
        <v>0</v>
      </c>
      <c r="BL24" s="55">
        <f t="shared" ref="BL24:BL26" si="103">IF(ISERROR(VLOOKUP(BJ24,$BJ$33:$BM$36,3,FALSE)),0,(VLOOKUP(BJ24,$BJ$33:$BM$36,3,FALSE)))</f>
        <v>0</v>
      </c>
      <c r="BM24" s="55">
        <f t="shared" ref="BM24:BM26" si="104">IF(ISERROR(VLOOKUP(BJ24,$BJ$33:$BM$36,4,FALSE)),0,(VLOOKUP(BJ24,$BJ$33:$BM$36,4,FALSE)))</f>
        <v>0</v>
      </c>
      <c r="BN24" s="55">
        <f t="shared" ref="BN24:BN26" si="105">BL24-BM24-BO24</f>
        <v>0</v>
      </c>
      <c r="BO24" s="55">
        <f t="shared" ref="BO24:BO26" si="106">IF(ISERROR(VLOOKUP(BJ24,$BJ$33:$BO$36,6,FALSE)),0,(VLOOKUP(BJ24,$BJ$33:$BO$36,6,FALSE)))</f>
        <v>0</v>
      </c>
      <c r="BP24" s="55">
        <f t="shared" ref="BP24:BP26" si="107">IF(ISERROR(VLOOKUP(BJ24,$BJ$33:$BP$36,7,FALSE)),0,(VLOOKUP(BJ24,$BJ$33:$BP$36,7,FALSE)))</f>
        <v>0</v>
      </c>
      <c r="BQ24" s="55">
        <f t="shared" ref="BQ24:BQ26" si="108">IF(ISERROR(VLOOKUP(BJ24,$BJ$33:$BQ$36,8,FALSE)),0,(VLOOKUP(BJ24,$BJ$33:$BQ$36,8,FALSE)))</f>
        <v>0</v>
      </c>
      <c r="BR24" s="55">
        <f t="shared" ref="BR24:BR26" si="109">BP24-BQ24</f>
        <v>0</v>
      </c>
      <c r="BS24" s="55">
        <f t="shared" ref="BS24:BS26" si="110">BM24*3+BN24</f>
        <v>0</v>
      </c>
      <c r="BT24" s="59"/>
      <c r="BU24" s="59"/>
      <c r="BV24" s="59"/>
      <c r="BW24" s="59"/>
      <c r="BX24" s="59"/>
      <c r="BY24" s="59"/>
      <c r="BZ24" s="63">
        <v>19</v>
      </c>
      <c r="CA24" s="48" t="str">
        <f t="shared" ref="CA24:CA26" si="111">Q24</f>
        <v>Rússia</v>
      </c>
      <c r="CB24" s="48">
        <f t="shared" si="53"/>
        <v>13</v>
      </c>
      <c r="CC24" s="48">
        <f t="shared" si="0"/>
        <v>5</v>
      </c>
      <c r="CD24" s="48">
        <f t="shared" si="1"/>
        <v>4</v>
      </c>
      <c r="CE24" s="48">
        <f t="shared" si="2"/>
        <v>4</v>
      </c>
      <c r="CF24" s="48">
        <f t="shared" si="3"/>
        <v>19</v>
      </c>
      <c r="CG24" s="48">
        <f t="shared" si="4"/>
        <v>13</v>
      </c>
      <c r="CH24" s="48">
        <f t="shared" si="5"/>
        <v>6</v>
      </c>
      <c r="CI24" s="48">
        <f t="shared" si="6"/>
        <v>19</v>
      </c>
      <c r="CJ24" s="59"/>
      <c r="CK24" s="60"/>
      <c r="CL24" s="39">
        <f t="shared" ref="CL24:CL26" si="112">(10^10)*CI24+(10^8)*CC24+(10^6)*(50+CH24)+(10^4)*CF24+(10^2)*CB24+(13-BZ24)</f>
        <v>190556191294</v>
      </c>
      <c r="CM24" s="60"/>
      <c r="CN24" s="60">
        <v>19</v>
      </c>
      <c r="CO24" s="39">
        <f t="shared" si="55"/>
        <v>110347131197</v>
      </c>
      <c r="CP24" s="60"/>
      <c r="CQ24" s="62">
        <v>19</v>
      </c>
      <c r="CR24" s="39">
        <f t="shared" si="56"/>
        <v>16</v>
      </c>
      <c r="CS24" s="60"/>
    </row>
    <row r="25" spans="2:97" ht="21" customHeight="1" x14ac:dyDescent="0.25">
      <c r="B25" s="68" t="s">
        <v>78</v>
      </c>
      <c r="C25" s="68" t="str">
        <f t="shared" si="7"/>
        <v>Suíça</v>
      </c>
      <c r="D25" s="68">
        <f t="shared" si="8"/>
        <v>13</v>
      </c>
      <c r="E25" s="68">
        <f t="shared" si="9"/>
        <v>3</v>
      </c>
      <c r="F25" s="68">
        <f t="shared" si="10"/>
        <v>2</v>
      </c>
      <c r="G25" s="68">
        <f t="shared" si="11"/>
        <v>8</v>
      </c>
      <c r="H25" s="68">
        <f t="shared" si="12"/>
        <v>5</v>
      </c>
      <c r="I25" s="68">
        <f t="shared" si="13"/>
        <v>18</v>
      </c>
      <c r="J25" s="68">
        <f t="shared" si="73"/>
        <v>-13</v>
      </c>
      <c r="K25" s="68">
        <f t="shared" si="74"/>
        <v>11</v>
      </c>
      <c r="L25" s="59"/>
      <c r="M25" s="59"/>
      <c r="N25" s="59"/>
      <c r="O25" s="59"/>
      <c r="P25" s="48">
        <f>Classificação!Y34</f>
        <v>20</v>
      </c>
      <c r="Q25" s="48" t="str">
        <f>Classificação!P34</f>
        <v>Noruega</v>
      </c>
      <c r="R25" s="48">
        <f>Classificação!Q34</f>
        <v>12</v>
      </c>
      <c r="S25" s="48">
        <f>Classificação!R34</f>
        <v>7</v>
      </c>
      <c r="T25" s="48">
        <f>Classificação!S34</f>
        <v>3</v>
      </c>
      <c r="U25" s="48">
        <f>Classificação!T34</f>
        <v>2</v>
      </c>
      <c r="V25" s="48">
        <f>Classificação!U34</f>
        <v>19</v>
      </c>
      <c r="W25" s="48">
        <f>Classificação!V34</f>
        <v>7</v>
      </c>
      <c r="X25" s="48">
        <f>Classificação!W34</f>
        <v>12</v>
      </c>
      <c r="Y25" s="48">
        <f>Classificação!X34</f>
        <v>24</v>
      </c>
      <c r="Z25" s="44">
        <v>170445171695</v>
      </c>
      <c r="AA25" s="44"/>
      <c r="AB25" s="54">
        <v>20</v>
      </c>
      <c r="AC25" s="55" t="str">
        <f t="shared" si="75"/>
        <v>Noruega</v>
      </c>
      <c r="AD25" s="55">
        <f t="shared" si="76"/>
        <v>1</v>
      </c>
      <c r="AE25" s="55">
        <f t="shared" si="77"/>
        <v>0</v>
      </c>
      <c r="AF25" s="55">
        <f t="shared" si="78"/>
        <v>1</v>
      </c>
      <c r="AG25" s="55">
        <f t="shared" si="79"/>
        <v>0</v>
      </c>
      <c r="AH25" s="55">
        <f t="shared" si="80"/>
        <v>2</v>
      </c>
      <c r="AI25" s="55">
        <f t="shared" si="81"/>
        <v>2</v>
      </c>
      <c r="AJ25" s="55">
        <f t="shared" si="82"/>
        <v>0</v>
      </c>
      <c r="AK25" s="55">
        <f t="shared" si="83"/>
        <v>1</v>
      </c>
      <c r="AL25" s="55"/>
      <c r="AM25" s="54">
        <v>20</v>
      </c>
      <c r="AN25" s="55">
        <f t="shared" si="84"/>
        <v>0</v>
      </c>
      <c r="AO25" s="55">
        <f t="shared" si="85"/>
        <v>0</v>
      </c>
      <c r="AP25" s="55">
        <f t="shared" si="86"/>
        <v>0</v>
      </c>
      <c r="AQ25" s="55">
        <f t="shared" si="87"/>
        <v>0</v>
      </c>
      <c r="AR25" s="55">
        <f t="shared" si="88"/>
        <v>0</v>
      </c>
      <c r="AS25" s="55">
        <f t="shared" si="89"/>
        <v>0</v>
      </c>
      <c r="AT25" s="55">
        <f t="shared" si="90"/>
        <v>0</v>
      </c>
      <c r="AU25" s="55">
        <f t="shared" si="91"/>
        <v>0</v>
      </c>
      <c r="AV25" s="55">
        <f t="shared" si="92"/>
        <v>0</v>
      </c>
      <c r="AW25" s="55"/>
      <c r="AX25" s="54">
        <v>18</v>
      </c>
      <c r="AY25" s="55">
        <f t="shared" si="93"/>
        <v>0</v>
      </c>
      <c r="AZ25" s="55">
        <f t="shared" si="94"/>
        <v>0</v>
      </c>
      <c r="BA25" s="55">
        <f t="shared" si="95"/>
        <v>0</v>
      </c>
      <c r="BB25" s="55">
        <f t="shared" si="96"/>
        <v>0</v>
      </c>
      <c r="BC25" s="55">
        <f t="shared" si="97"/>
        <v>0</v>
      </c>
      <c r="BD25" s="55">
        <f t="shared" si="98"/>
        <v>0</v>
      </c>
      <c r="BE25" s="55">
        <f t="shared" si="99"/>
        <v>0</v>
      </c>
      <c r="BF25" s="55">
        <f t="shared" si="100"/>
        <v>0</v>
      </c>
      <c r="BG25" s="55">
        <f t="shared" si="101"/>
        <v>0</v>
      </c>
      <c r="BH25" s="59"/>
      <c r="BI25" s="59"/>
      <c r="BJ25" s="54">
        <v>18</v>
      </c>
      <c r="BK25" s="55">
        <f t="shared" si="102"/>
        <v>0</v>
      </c>
      <c r="BL25" s="55">
        <f t="shared" si="103"/>
        <v>0</v>
      </c>
      <c r="BM25" s="55">
        <f t="shared" si="104"/>
        <v>0</v>
      </c>
      <c r="BN25" s="55">
        <f t="shared" si="105"/>
        <v>0</v>
      </c>
      <c r="BO25" s="55">
        <f t="shared" si="106"/>
        <v>0</v>
      </c>
      <c r="BP25" s="55">
        <f t="shared" si="107"/>
        <v>0</v>
      </c>
      <c r="BQ25" s="55">
        <f t="shared" si="108"/>
        <v>0</v>
      </c>
      <c r="BR25" s="55">
        <f t="shared" si="109"/>
        <v>0</v>
      </c>
      <c r="BS25" s="55">
        <f t="shared" si="110"/>
        <v>0</v>
      </c>
      <c r="BT25" s="59"/>
      <c r="BU25" s="59"/>
      <c r="BV25" s="59"/>
      <c r="BW25" s="59"/>
      <c r="BX25" s="59"/>
      <c r="BY25" s="59"/>
      <c r="BZ25" s="63">
        <v>20</v>
      </c>
      <c r="CA25" s="48" t="str">
        <f t="shared" si="111"/>
        <v>Noruega</v>
      </c>
      <c r="CB25" s="48">
        <f t="shared" si="53"/>
        <v>13</v>
      </c>
      <c r="CC25" s="48">
        <f t="shared" si="0"/>
        <v>7</v>
      </c>
      <c r="CD25" s="48">
        <f t="shared" si="1"/>
        <v>4</v>
      </c>
      <c r="CE25" s="48">
        <f t="shared" si="2"/>
        <v>2</v>
      </c>
      <c r="CF25" s="48">
        <f t="shared" si="3"/>
        <v>21</v>
      </c>
      <c r="CG25" s="48">
        <f t="shared" si="4"/>
        <v>9</v>
      </c>
      <c r="CH25" s="48">
        <f t="shared" si="5"/>
        <v>12</v>
      </c>
      <c r="CI25" s="48">
        <f t="shared" si="6"/>
        <v>25</v>
      </c>
      <c r="CJ25" s="59"/>
      <c r="CK25" s="60"/>
      <c r="CL25" s="39">
        <f t="shared" si="112"/>
        <v>250762211293</v>
      </c>
      <c r="CM25" s="60"/>
      <c r="CN25" s="60">
        <v>20</v>
      </c>
      <c r="CO25" s="39">
        <f t="shared" si="55"/>
        <v>110337051304</v>
      </c>
      <c r="CP25" s="60"/>
      <c r="CQ25" s="62">
        <v>20</v>
      </c>
      <c r="CR25" s="39">
        <f t="shared" si="56"/>
        <v>9</v>
      </c>
      <c r="CS25" s="60"/>
    </row>
    <row r="26" spans="2:97" ht="21" customHeight="1" x14ac:dyDescent="0.25">
      <c r="B26" s="110" t="s">
        <v>79</v>
      </c>
      <c r="C26" s="53" t="str">
        <f t="shared" si="7"/>
        <v>Islândia</v>
      </c>
      <c r="D26" s="53">
        <f t="shared" si="8"/>
        <v>12</v>
      </c>
      <c r="E26" s="53">
        <f t="shared" si="9"/>
        <v>2</v>
      </c>
      <c r="F26" s="53">
        <f t="shared" si="10"/>
        <v>4</v>
      </c>
      <c r="G26" s="53">
        <f t="shared" si="11"/>
        <v>6</v>
      </c>
      <c r="H26" s="53">
        <f t="shared" si="12"/>
        <v>10</v>
      </c>
      <c r="I26" s="53">
        <f t="shared" si="13"/>
        <v>21</v>
      </c>
      <c r="J26" s="110">
        <f t="shared" si="73"/>
        <v>-11</v>
      </c>
      <c r="K26" s="110">
        <f t="shared" si="74"/>
        <v>10</v>
      </c>
      <c r="L26" s="59"/>
      <c r="M26" s="59"/>
      <c r="N26" s="59"/>
      <c r="O26" s="59"/>
      <c r="P26" s="48">
        <f>Classificação!Y35</f>
        <v>21</v>
      </c>
      <c r="Q26" s="48" t="str">
        <f>Classificação!P35</f>
        <v>Portugal</v>
      </c>
      <c r="R26" s="48">
        <f>Classificação!Q35</f>
        <v>12</v>
      </c>
      <c r="S26" s="48">
        <f>Classificação!R35</f>
        <v>7</v>
      </c>
      <c r="T26" s="48">
        <f>Classificação!S35</f>
        <v>3</v>
      </c>
      <c r="U26" s="48">
        <f>Classificação!T35</f>
        <v>2</v>
      </c>
      <c r="V26" s="48">
        <f>Classificação!U35</f>
        <v>18</v>
      </c>
      <c r="W26" s="48">
        <f>Classificação!V35</f>
        <v>6</v>
      </c>
      <c r="X26" s="48">
        <f>Classificação!W35</f>
        <v>12</v>
      </c>
      <c r="Y26" s="48">
        <f>Classificação!X35</f>
        <v>24</v>
      </c>
      <c r="Z26" s="44">
        <v>170445171695</v>
      </c>
      <c r="AA26" s="44"/>
      <c r="AB26" s="54">
        <v>21</v>
      </c>
      <c r="AC26" s="55" t="str">
        <f t="shared" si="75"/>
        <v>Portugal</v>
      </c>
      <c r="AD26" s="55">
        <f t="shared" si="76"/>
        <v>1</v>
      </c>
      <c r="AE26" s="55">
        <f t="shared" si="77"/>
        <v>0</v>
      </c>
      <c r="AF26" s="55">
        <f t="shared" si="78"/>
        <v>0</v>
      </c>
      <c r="AG26" s="55">
        <f t="shared" si="79"/>
        <v>1</v>
      </c>
      <c r="AH26" s="55">
        <f t="shared" si="80"/>
        <v>1</v>
      </c>
      <c r="AI26" s="55">
        <f t="shared" si="81"/>
        <v>2</v>
      </c>
      <c r="AJ26" s="55">
        <f t="shared" si="82"/>
        <v>-1</v>
      </c>
      <c r="AK26" s="55">
        <f t="shared" si="83"/>
        <v>0</v>
      </c>
      <c r="AL26" s="55"/>
      <c r="AM26" s="54">
        <v>21</v>
      </c>
      <c r="AN26" s="55">
        <f t="shared" si="84"/>
        <v>0</v>
      </c>
      <c r="AO26" s="55">
        <f t="shared" si="85"/>
        <v>0</v>
      </c>
      <c r="AP26" s="55">
        <f t="shared" si="86"/>
        <v>0</v>
      </c>
      <c r="AQ26" s="55">
        <f t="shared" si="87"/>
        <v>0</v>
      </c>
      <c r="AR26" s="55">
        <f t="shared" si="88"/>
        <v>0</v>
      </c>
      <c r="AS26" s="55">
        <f t="shared" si="89"/>
        <v>0</v>
      </c>
      <c r="AT26" s="55">
        <f t="shared" si="90"/>
        <v>0</v>
      </c>
      <c r="AU26" s="55">
        <f t="shared" si="91"/>
        <v>0</v>
      </c>
      <c r="AV26" s="55">
        <f t="shared" si="92"/>
        <v>0</v>
      </c>
      <c r="AW26" s="55"/>
      <c r="AX26" s="54">
        <v>18</v>
      </c>
      <c r="AY26" s="55">
        <f t="shared" si="93"/>
        <v>0</v>
      </c>
      <c r="AZ26" s="55">
        <f t="shared" si="94"/>
        <v>0</v>
      </c>
      <c r="BA26" s="55">
        <f t="shared" si="95"/>
        <v>0</v>
      </c>
      <c r="BB26" s="55">
        <f t="shared" si="96"/>
        <v>0</v>
      </c>
      <c r="BC26" s="55">
        <f t="shared" si="97"/>
        <v>0</v>
      </c>
      <c r="BD26" s="55">
        <f t="shared" si="98"/>
        <v>0</v>
      </c>
      <c r="BE26" s="55">
        <f t="shared" si="99"/>
        <v>0</v>
      </c>
      <c r="BF26" s="55">
        <f t="shared" si="100"/>
        <v>0</v>
      </c>
      <c r="BG26" s="55">
        <f t="shared" si="101"/>
        <v>0</v>
      </c>
      <c r="BH26" s="59"/>
      <c r="BI26" s="59"/>
      <c r="BJ26" s="54">
        <v>18</v>
      </c>
      <c r="BK26" s="55">
        <f t="shared" si="102"/>
        <v>0</v>
      </c>
      <c r="BL26" s="55">
        <f t="shared" si="103"/>
        <v>0</v>
      </c>
      <c r="BM26" s="55">
        <f t="shared" si="104"/>
        <v>0</v>
      </c>
      <c r="BN26" s="55">
        <f t="shared" si="105"/>
        <v>0</v>
      </c>
      <c r="BO26" s="55">
        <f t="shared" si="106"/>
        <v>0</v>
      </c>
      <c r="BP26" s="55">
        <f t="shared" si="107"/>
        <v>0</v>
      </c>
      <c r="BQ26" s="55">
        <f t="shared" si="108"/>
        <v>0</v>
      </c>
      <c r="BR26" s="55">
        <f t="shared" si="109"/>
        <v>0</v>
      </c>
      <c r="BS26" s="55">
        <f t="shared" si="110"/>
        <v>0</v>
      </c>
      <c r="BT26" s="59"/>
      <c r="BU26" s="59"/>
      <c r="BV26" s="59"/>
      <c r="BW26" s="59"/>
      <c r="BX26" s="59"/>
      <c r="BY26" s="59"/>
      <c r="BZ26" s="63">
        <v>21</v>
      </c>
      <c r="CA26" s="48" t="str">
        <f t="shared" si="111"/>
        <v>Portugal</v>
      </c>
      <c r="CB26" s="48">
        <f t="shared" si="53"/>
        <v>13</v>
      </c>
      <c r="CC26" s="48">
        <f t="shared" si="0"/>
        <v>7</v>
      </c>
      <c r="CD26" s="48">
        <f t="shared" si="1"/>
        <v>3</v>
      </c>
      <c r="CE26" s="48">
        <f t="shared" si="2"/>
        <v>3</v>
      </c>
      <c r="CF26" s="48">
        <f t="shared" si="3"/>
        <v>19</v>
      </c>
      <c r="CG26" s="48">
        <f t="shared" si="4"/>
        <v>8</v>
      </c>
      <c r="CH26" s="48">
        <f t="shared" si="5"/>
        <v>11</v>
      </c>
      <c r="CI26" s="48">
        <f t="shared" si="6"/>
        <v>24</v>
      </c>
      <c r="CJ26" s="59"/>
      <c r="CK26" s="60"/>
      <c r="CL26" s="39">
        <f t="shared" si="112"/>
        <v>240761191292</v>
      </c>
      <c r="CM26" s="60"/>
      <c r="CN26" s="60">
        <v>21</v>
      </c>
      <c r="CO26" s="39">
        <f t="shared" si="55"/>
        <v>100239101212</v>
      </c>
      <c r="CP26" s="60"/>
      <c r="CQ26" s="62">
        <v>21</v>
      </c>
      <c r="CR26" s="39">
        <f t="shared" si="56"/>
        <v>1</v>
      </c>
      <c r="CS26" s="60"/>
    </row>
    <row r="27" spans="2:97" ht="21" customHeight="1" x14ac:dyDescent="0.25">
      <c r="B27" s="68" t="s">
        <v>80</v>
      </c>
      <c r="C27" s="68" t="str">
        <f t="shared" si="7"/>
        <v>Hungria</v>
      </c>
      <c r="D27" s="68">
        <f t="shared" si="8"/>
        <v>12</v>
      </c>
      <c r="E27" s="68">
        <f t="shared" si="9"/>
        <v>2</v>
      </c>
      <c r="F27" s="68">
        <f t="shared" si="10"/>
        <v>3</v>
      </c>
      <c r="G27" s="68">
        <f t="shared" si="11"/>
        <v>7</v>
      </c>
      <c r="H27" s="68">
        <f t="shared" si="12"/>
        <v>7</v>
      </c>
      <c r="I27" s="68">
        <f t="shared" si="13"/>
        <v>17</v>
      </c>
      <c r="J27" s="68">
        <f t="shared" ref="J27:J29" si="113">H27-I27</f>
        <v>-10</v>
      </c>
      <c r="K27" s="68">
        <f t="shared" ref="K27:K29" si="114">E27*3+F27</f>
        <v>9</v>
      </c>
      <c r="L27" s="59"/>
      <c r="M27" s="59"/>
      <c r="N27" s="59"/>
      <c r="O27" s="59"/>
      <c r="P27" s="48">
        <f>Classificação!Y36</f>
        <v>22</v>
      </c>
      <c r="Q27" s="48" t="str">
        <f>Classificação!P36</f>
        <v>Espanha</v>
      </c>
      <c r="R27" s="48">
        <f>Classificação!Q36</f>
        <v>12</v>
      </c>
      <c r="S27" s="48">
        <f>Classificação!R36</f>
        <v>4</v>
      </c>
      <c r="T27" s="48">
        <f>Classificação!S36</f>
        <v>5</v>
      </c>
      <c r="U27" s="48">
        <f>Classificação!T36</f>
        <v>3</v>
      </c>
      <c r="V27" s="48">
        <f>Classificação!U36</f>
        <v>11</v>
      </c>
      <c r="W27" s="48">
        <f>Classificação!V36</f>
        <v>6</v>
      </c>
      <c r="X27" s="48">
        <f>Classificação!W36</f>
        <v>5</v>
      </c>
      <c r="Y27" s="48">
        <f>Classificação!X36</f>
        <v>17</v>
      </c>
      <c r="Z27" s="44">
        <v>170445171695</v>
      </c>
      <c r="AA27" s="44"/>
      <c r="AB27" s="54">
        <v>22</v>
      </c>
      <c r="AC27" s="55">
        <f t="shared" ref="AC27:AC29" si="115">IF(ISERROR(VLOOKUP(AB27,$AB$34:$AD$49,2,FALSE)),0,(VLOOKUP(AB27,$AB$34:$AD$49,2,FALSE)))</f>
        <v>0</v>
      </c>
      <c r="AD27" s="55">
        <f t="shared" ref="AD27:AD29" si="116">IF(ISERROR(VLOOKUP(AB27,$AB$34:$AD$49,3,FALSE)),0,(VLOOKUP(AB27,$AB$34:$AD$49,3,FALSE)))</f>
        <v>0</v>
      </c>
      <c r="AE27" s="55">
        <f t="shared" ref="AE27:AE29" si="117">IF(ISERROR(VLOOKUP(AB27,$AB$34:$AE$49,4,FALSE)),0,(VLOOKUP(AB27,$AB$34:$AE$49,4,FALSE)))</f>
        <v>0</v>
      </c>
      <c r="AF27" s="55">
        <f t="shared" ref="AF27:AF29" si="118">AD27-AE27-AG27</f>
        <v>0</v>
      </c>
      <c r="AG27" s="55">
        <f t="shared" ref="AG27:AG29" si="119">IF(ISERROR(VLOOKUP(AB27,$AB$34:$AG$49,6,FALSE)),0,(VLOOKUP(AB27,$AB$34:$AG$49,6,FALSE)))</f>
        <v>0</v>
      </c>
      <c r="AH27" s="55">
        <f t="shared" ref="AH27:AH29" si="120">IF(ISERROR(VLOOKUP(AB27,$AB$34:$AH$49,7,FALSE)),0,(VLOOKUP(AB27,$AB$34:$AH$49,7,FALSE)))</f>
        <v>0</v>
      </c>
      <c r="AI27" s="55">
        <f t="shared" ref="AI27:AI29" si="121">IF(ISERROR(VLOOKUP(AB27,$AB$34:$AI$49,8,FALSE)),0,(VLOOKUP(AB27,$AB$34:$AI$49,8,FALSE)))</f>
        <v>0</v>
      </c>
      <c r="AJ27" s="55">
        <f t="shared" ref="AJ27:AJ29" si="122">AH27-AI27</f>
        <v>0</v>
      </c>
      <c r="AK27" s="55">
        <f t="shared" ref="AK27:AK29" si="123">AE27*3+AF27</f>
        <v>0</v>
      </c>
      <c r="AL27" s="55"/>
      <c r="AM27" s="54">
        <v>22</v>
      </c>
      <c r="AN27" s="55">
        <f t="shared" ref="AN27:AN29" si="124">IF(ISERROR(VLOOKUP(AM27,$AM$34:$AO$41,2,FALSE)),0,(VLOOKUP(AM27,$AM$34:$AO$41,2,FALSE)))</f>
        <v>0</v>
      </c>
      <c r="AO27" s="55">
        <f t="shared" ref="AO27:AO29" si="125">IF(ISERROR(VLOOKUP(AM27,$AM$34:$AO$41,3,FALSE)),0,(VLOOKUP(AM27,$AM$34:$AO$41,3,FALSE)))</f>
        <v>0</v>
      </c>
      <c r="AP27" s="55">
        <f t="shared" ref="AP27:AP29" si="126">IF(ISERROR(VLOOKUP(AM27,$AM$34:$AP$41,4,FALSE)),0,(VLOOKUP(AM27,$AM$34:$AP$41,4,FALSE)))</f>
        <v>0</v>
      </c>
      <c r="AQ27" s="55">
        <f t="shared" ref="AQ27:AQ29" si="127">AO27-AP27-AR27</f>
        <v>0</v>
      </c>
      <c r="AR27" s="55">
        <f t="shared" ref="AR27:AR29" si="128">IF(ISERROR(VLOOKUP(AM27,$AM$34:$AR$41,6,FALSE)),0,(VLOOKUP(AM27,$AM$34:$AR$41,6,FALSE)))</f>
        <v>0</v>
      </c>
      <c r="AS27" s="55">
        <f t="shared" ref="AS27:AS29" si="129">IF(ISERROR(VLOOKUP(AM27,$AM$34:$AS$41,7,FALSE)),0,(VLOOKUP(AM27,$AM$34:$AS$41,7,FALSE)))</f>
        <v>0</v>
      </c>
      <c r="AT27" s="55">
        <f t="shared" ref="AT27:AT29" si="130">IF(ISERROR(VLOOKUP(AM27,$AM$34:$AT$41,8,FALSE)),0,(VLOOKUP(AM27,$AM$34:$AT$41,8,FALSE)))</f>
        <v>0</v>
      </c>
      <c r="AU27" s="55">
        <f t="shared" ref="AU27:AU29" si="131">AS27-AT27</f>
        <v>0</v>
      </c>
      <c r="AV27" s="55">
        <f t="shared" ref="AV27:AV29" si="132">AP27*3+AQ27</f>
        <v>0</v>
      </c>
      <c r="AW27" s="55"/>
      <c r="AX27" s="54">
        <v>18</v>
      </c>
      <c r="AY27" s="55">
        <f t="shared" ref="AY27:AY29" si="133">IF(ISERROR(VLOOKUP(AX27,$AX$33:$AZ$36,2,FALSE)),0,(VLOOKUP(AX27,$AX$33:$AZ$36,2,FALSE)))</f>
        <v>0</v>
      </c>
      <c r="AZ27" s="55">
        <f t="shared" ref="AZ27:AZ29" si="134">IF(ISERROR(VLOOKUP(AX27,$AX$33:$BA$36,3,FALSE)),0,(VLOOKUP(AX27,$AX$33:$BA$36,3,FALSE)))</f>
        <v>0</v>
      </c>
      <c r="BA27" s="55">
        <f t="shared" ref="BA27:BA29" si="135">IF(ISERROR(VLOOKUP(AX27,$AX$33:$BA$36,4,FALSE)),0,(VLOOKUP(AX27,$AX$33:$BA$36,4,FALSE)))</f>
        <v>0</v>
      </c>
      <c r="BB27" s="55">
        <f t="shared" ref="BB27:BB29" si="136">AZ27-BA27-BC27</f>
        <v>0</v>
      </c>
      <c r="BC27" s="55">
        <f t="shared" ref="BC27:BC29" si="137">IF(ISERROR(VLOOKUP(AX27,$AX$33:$BC$36,6,FALSE)),0,(VLOOKUP(AX27,$AX$33:$BC$36,6,FALSE)))</f>
        <v>0</v>
      </c>
      <c r="BD27" s="55">
        <f t="shared" ref="BD27:BD29" si="138">IF(ISERROR(VLOOKUP(AX27,$AX$33:$BD$36,7,FALSE)),0,(VLOOKUP(AX27,$AX$33:$BD$36,7,FALSE)))</f>
        <v>0</v>
      </c>
      <c r="BE27" s="55">
        <f t="shared" ref="BE27:BE29" si="139">IF(ISERROR(VLOOKUP(AX27,$AX$33:$BE$36,8,FALSE)),0,(VLOOKUP(AX27,$AX$33:$BE$36,8,FALSE)))</f>
        <v>0</v>
      </c>
      <c r="BF27" s="55">
        <f t="shared" ref="BF27:BF29" si="140">BD27-BE27</f>
        <v>0</v>
      </c>
      <c r="BG27" s="55">
        <f t="shared" ref="BG27:BG29" si="141">BA27*3+BB27</f>
        <v>0</v>
      </c>
      <c r="BH27" s="59"/>
      <c r="BI27" s="59"/>
      <c r="BJ27" s="54">
        <v>18</v>
      </c>
      <c r="BK27" s="55">
        <f t="shared" ref="BK27:BK29" si="142">IF(ISERROR(VLOOKUP(BJ27,$BJ$33:$BL$36,2,FALSE)),0,(VLOOKUP(BJ27,$BJ$33:$BL$36,2,FALSE)))</f>
        <v>0</v>
      </c>
      <c r="BL27" s="55">
        <f t="shared" ref="BL27:BL29" si="143">IF(ISERROR(VLOOKUP(BJ27,$BJ$33:$BM$36,3,FALSE)),0,(VLOOKUP(BJ27,$BJ$33:$BM$36,3,FALSE)))</f>
        <v>0</v>
      </c>
      <c r="BM27" s="55">
        <f t="shared" ref="BM27:BM29" si="144">IF(ISERROR(VLOOKUP(BJ27,$BJ$33:$BM$36,4,FALSE)),0,(VLOOKUP(BJ27,$BJ$33:$BM$36,4,FALSE)))</f>
        <v>0</v>
      </c>
      <c r="BN27" s="55">
        <f t="shared" ref="BN27:BN29" si="145">BL27-BM27-BO27</f>
        <v>0</v>
      </c>
      <c r="BO27" s="55">
        <f t="shared" ref="BO27:BO29" si="146">IF(ISERROR(VLOOKUP(BJ27,$BJ$33:$BO$36,6,FALSE)),0,(VLOOKUP(BJ27,$BJ$33:$BO$36,6,FALSE)))</f>
        <v>0</v>
      </c>
      <c r="BP27" s="55">
        <f t="shared" ref="BP27:BP29" si="147">IF(ISERROR(VLOOKUP(BJ27,$BJ$33:$BP$36,7,FALSE)),0,(VLOOKUP(BJ27,$BJ$33:$BP$36,7,FALSE)))</f>
        <v>0</v>
      </c>
      <c r="BQ27" s="55">
        <f t="shared" ref="BQ27:BQ29" si="148">IF(ISERROR(VLOOKUP(BJ27,$BJ$33:$BQ$36,8,FALSE)),0,(VLOOKUP(BJ27,$BJ$33:$BQ$36,8,FALSE)))</f>
        <v>0</v>
      </c>
      <c r="BR27" s="55">
        <f t="shared" ref="BR27:BR29" si="149">BP27-BQ27</f>
        <v>0</v>
      </c>
      <c r="BS27" s="55">
        <f t="shared" ref="BS27:BS29" si="150">BM27*3+BN27</f>
        <v>0</v>
      </c>
      <c r="BT27" s="59"/>
      <c r="BU27" s="59"/>
      <c r="BV27" s="59"/>
      <c r="BW27" s="59"/>
      <c r="BX27" s="59"/>
      <c r="BY27" s="59"/>
      <c r="BZ27" s="63">
        <v>22</v>
      </c>
      <c r="CA27" s="48" t="str">
        <f t="shared" ref="CA27:CA29" si="151">Q27</f>
        <v>Espanha</v>
      </c>
      <c r="CB27" s="48">
        <f t="shared" si="53"/>
        <v>12</v>
      </c>
      <c r="CC27" s="48">
        <f t="shared" si="0"/>
        <v>4</v>
      </c>
      <c r="CD27" s="48">
        <f t="shared" si="1"/>
        <v>5</v>
      </c>
      <c r="CE27" s="48">
        <f t="shared" si="2"/>
        <v>3</v>
      </c>
      <c r="CF27" s="48">
        <f t="shared" si="3"/>
        <v>11</v>
      </c>
      <c r="CG27" s="48">
        <f t="shared" si="4"/>
        <v>6</v>
      </c>
      <c r="CH27" s="48">
        <f t="shared" si="5"/>
        <v>5</v>
      </c>
      <c r="CI27" s="48">
        <f t="shared" si="6"/>
        <v>17</v>
      </c>
      <c r="CJ27" s="59"/>
      <c r="CK27" s="60"/>
      <c r="CL27" s="39">
        <f t="shared" ref="CL27:CL29" si="152">(10^10)*CI27+(10^8)*CC27+(10^6)*(50+CH27)+(10^4)*CF27+(10^2)*CB27+(13-BZ27)</f>
        <v>170455111191</v>
      </c>
      <c r="CM27" s="60"/>
      <c r="CN27" s="60">
        <v>22</v>
      </c>
      <c r="CO27" s="39">
        <f t="shared" si="55"/>
        <v>90240071202</v>
      </c>
      <c r="CP27" s="60"/>
      <c r="CQ27" s="62">
        <v>22</v>
      </c>
      <c r="CR27" s="39">
        <f t="shared" si="56"/>
        <v>11</v>
      </c>
      <c r="CS27" s="60"/>
    </row>
    <row r="28" spans="2:97" ht="21" customHeight="1" x14ac:dyDescent="0.25">
      <c r="B28" s="110" t="s">
        <v>81</v>
      </c>
      <c r="C28" s="53" t="str">
        <f t="shared" si="7"/>
        <v>Holanda</v>
      </c>
      <c r="D28" s="53">
        <f t="shared" si="8"/>
        <v>12</v>
      </c>
      <c r="E28" s="53">
        <f t="shared" si="9"/>
        <v>0</v>
      </c>
      <c r="F28" s="53">
        <f t="shared" si="10"/>
        <v>1</v>
      </c>
      <c r="G28" s="53">
        <f t="shared" si="11"/>
        <v>11</v>
      </c>
      <c r="H28" s="53">
        <f t="shared" si="12"/>
        <v>4</v>
      </c>
      <c r="I28" s="53">
        <f t="shared" si="13"/>
        <v>25</v>
      </c>
      <c r="J28" s="110">
        <f t="shared" si="113"/>
        <v>-21</v>
      </c>
      <c r="K28" s="110">
        <f t="shared" si="114"/>
        <v>1</v>
      </c>
      <c r="L28" s="59"/>
      <c r="M28" s="59"/>
      <c r="N28" s="59"/>
      <c r="O28" s="59"/>
      <c r="P28" s="48">
        <f>Classificação!Y37</f>
        <v>23</v>
      </c>
      <c r="Q28" s="48" t="str">
        <f>Classificação!P37</f>
        <v>Inglaterra</v>
      </c>
      <c r="R28" s="48">
        <f>Classificação!Q37</f>
        <v>12</v>
      </c>
      <c r="S28" s="48">
        <f>Classificação!R37</f>
        <v>7</v>
      </c>
      <c r="T28" s="48">
        <f>Classificação!S37</f>
        <v>3</v>
      </c>
      <c r="U28" s="48">
        <f>Classificação!T37</f>
        <v>2</v>
      </c>
      <c r="V28" s="48">
        <f>Classificação!U37</f>
        <v>13</v>
      </c>
      <c r="W28" s="48">
        <f>Classificação!V37</f>
        <v>8</v>
      </c>
      <c r="X28" s="48">
        <f>Classificação!W37</f>
        <v>5</v>
      </c>
      <c r="Y28" s="48">
        <f>Classificação!X37</f>
        <v>24</v>
      </c>
      <c r="Z28" s="44">
        <v>170445171695</v>
      </c>
      <c r="AA28" s="44"/>
      <c r="AB28" s="54">
        <v>23</v>
      </c>
      <c r="AC28" s="55" t="str">
        <f t="shared" si="115"/>
        <v>Inglaterra</v>
      </c>
      <c r="AD28" s="55">
        <f t="shared" si="116"/>
        <v>1</v>
      </c>
      <c r="AE28" s="55">
        <f t="shared" si="117"/>
        <v>1</v>
      </c>
      <c r="AF28" s="55">
        <f t="shared" si="118"/>
        <v>0</v>
      </c>
      <c r="AG28" s="55">
        <f t="shared" si="119"/>
        <v>0</v>
      </c>
      <c r="AH28" s="55">
        <f t="shared" si="120"/>
        <v>2</v>
      </c>
      <c r="AI28" s="55">
        <f t="shared" si="121"/>
        <v>1</v>
      </c>
      <c r="AJ28" s="55">
        <f t="shared" si="122"/>
        <v>1</v>
      </c>
      <c r="AK28" s="55">
        <f t="shared" si="123"/>
        <v>3</v>
      </c>
      <c r="AL28" s="55"/>
      <c r="AM28" s="54">
        <v>23</v>
      </c>
      <c r="AN28" s="55" t="str">
        <f t="shared" si="124"/>
        <v>Inglaterra</v>
      </c>
      <c r="AO28" s="55">
        <f t="shared" si="125"/>
        <v>1</v>
      </c>
      <c r="AP28" s="55">
        <f t="shared" si="126"/>
        <v>1</v>
      </c>
      <c r="AQ28" s="55">
        <f t="shared" si="127"/>
        <v>0</v>
      </c>
      <c r="AR28" s="55">
        <f t="shared" si="128"/>
        <v>0</v>
      </c>
      <c r="AS28" s="55">
        <f t="shared" si="129"/>
        <v>2</v>
      </c>
      <c r="AT28" s="55">
        <f t="shared" si="130"/>
        <v>0</v>
      </c>
      <c r="AU28" s="55">
        <f t="shared" si="131"/>
        <v>2</v>
      </c>
      <c r="AV28" s="55">
        <f t="shared" si="132"/>
        <v>3</v>
      </c>
      <c r="AW28" s="55"/>
      <c r="AX28" s="54">
        <v>18</v>
      </c>
      <c r="AY28" s="55">
        <f t="shared" si="133"/>
        <v>0</v>
      </c>
      <c r="AZ28" s="55">
        <f t="shared" si="134"/>
        <v>0</v>
      </c>
      <c r="BA28" s="55">
        <f t="shared" si="135"/>
        <v>0</v>
      </c>
      <c r="BB28" s="55">
        <f t="shared" si="136"/>
        <v>0</v>
      </c>
      <c r="BC28" s="55">
        <f t="shared" si="137"/>
        <v>0</v>
      </c>
      <c r="BD28" s="55">
        <f t="shared" si="138"/>
        <v>0</v>
      </c>
      <c r="BE28" s="55">
        <f t="shared" si="139"/>
        <v>0</v>
      </c>
      <c r="BF28" s="55">
        <f t="shared" si="140"/>
        <v>0</v>
      </c>
      <c r="BG28" s="55">
        <f t="shared" si="141"/>
        <v>0</v>
      </c>
      <c r="BH28" s="59"/>
      <c r="BI28" s="59"/>
      <c r="BJ28" s="54">
        <v>18</v>
      </c>
      <c r="BK28" s="55">
        <f t="shared" si="142"/>
        <v>0</v>
      </c>
      <c r="BL28" s="55">
        <f t="shared" si="143"/>
        <v>0</v>
      </c>
      <c r="BM28" s="55">
        <f t="shared" si="144"/>
        <v>0</v>
      </c>
      <c r="BN28" s="55">
        <f t="shared" si="145"/>
        <v>0</v>
      </c>
      <c r="BO28" s="55">
        <f t="shared" si="146"/>
        <v>0</v>
      </c>
      <c r="BP28" s="55">
        <f t="shared" si="147"/>
        <v>0</v>
      </c>
      <c r="BQ28" s="55">
        <f t="shared" si="148"/>
        <v>0</v>
      </c>
      <c r="BR28" s="55">
        <f t="shared" si="149"/>
        <v>0</v>
      </c>
      <c r="BS28" s="55">
        <f t="shared" si="150"/>
        <v>0</v>
      </c>
      <c r="BT28" s="59"/>
      <c r="BU28" s="59"/>
      <c r="BV28" s="59"/>
      <c r="BW28" s="59"/>
      <c r="BX28" s="59"/>
      <c r="BY28" s="59"/>
      <c r="BZ28" s="63">
        <v>23</v>
      </c>
      <c r="CA28" s="48" t="str">
        <f t="shared" si="151"/>
        <v>Inglaterra</v>
      </c>
      <c r="CB28" s="48">
        <f t="shared" si="53"/>
        <v>14</v>
      </c>
      <c r="CC28" s="48">
        <f t="shared" si="0"/>
        <v>9</v>
      </c>
      <c r="CD28" s="48">
        <f t="shared" si="1"/>
        <v>3</v>
      </c>
      <c r="CE28" s="48">
        <f t="shared" si="2"/>
        <v>2</v>
      </c>
      <c r="CF28" s="48">
        <f t="shared" si="3"/>
        <v>17</v>
      </c>
      <c r="CG28" s="48">
        <f t="shared" si="4"/>
        <v>9</v>
      </c>
      <c r="CH28" s="48">
        <f t="shared" si="5"/>
        <v>8</v>
      </c>
      <c r="CI28" s="48">
        <f t="shared" si="6"/>
        <v>30</v>
      </c>
      <c r="CJ28" s="59"/>
      <c r="CK28" s="60"/>
      <c r="CL28" s="39">
        <f t="shared" si="152"/>
        <v>300958171390</v>
      </c>
      <c r="CM28" s="60"/>
      <c r="CN28" s="60">
        <v>23</v>
      </c>
      <c r="CO28" s="39">
        <f t="shared" si="55"/>
        <v>10029041206</v>
      </c>
      <c r="CP28" s="60"/>
      <c r="CQ28" s="62">
        <v>23</v>
      </c>
      <c r="CR28" s="39">
        <f t="shared" si="56"/>
        <v>7</v>
      </c>
      <c r="CS28" s="60"/>
    </row>
    <row r="29" spans="2:97" ht="21" customHeight="1" x14ac:dyDescent="0.25">
      <c r="B29" s="68" t="s">
        <v>82</v>
      </c>
      <c r="C29" s="68" t="str">
        <f t="shared" si="7"/>
        <v>Itália</v>
      </c>
      <c r="D29" s="68">
        <f t="shared" si="8"/>
        <v>12</v>
      </c>
      <c r="E29" s="68">
        <f t="shared" si="9"/>
        <v>0</v>
      </c>
      <c r="F29" s="68">
        <f t="shared" si="10"/>
        <v>1</v>
      </c>
      <c r="G29" s="68">
        <f t="shared" si="11"/>
        <v>11</v>
      </c>
      <c r="H29" s="68">
        <f t="shared" si="12"/>
        <v>7</v>
      </c>
      <c r="I29" s="68">
        <f t="shared" si="13"/>
        <v>31</v>
      </c>
      <c r="J29" s="68">
        <f t="shared" si="113"/>
        <v>-24</v>
      </c>
      <c r="K29" s="68">
        <f t="shared" si="114"/>
        <v>1</v>
      </c>
      <c r="L29" s="59"/>
      <c r="M29" s="59"/>
      <c r="N29" s="59"/>
      <c r="O29" s="59"/>
      <c r="P29" s="48">
        <f>Classificação!Y38</f>
        <v>24</v>
      </c>
      <c r="Q29" s="48" t="str">
        <f>Classificação!P38</f>
        <v>Suécia</v>
      </c>
      <c r="R29" s="48">
        <f>Classificação!Q38</f>
        <v>12</v>
      </c>
      <c r="S29" s="48">
        <f>Classificação!R38</f>
        <v>5</v>
      </c>
      <c r="T29" s="48">
        <f>Classificação!S38</f>
        <v>4</v>
      </c>
      <c r="U29" s="48">
        <f>Classificação!T38</f>
        <v>3</v>
      </c>
      <c r="V29" s="48">
        <f>Classificação!U38</f>
        <v>12</v>
      </c>
      <c r="W29" s="48">
        <f>Classificação!V38</f>
        <v>13</v>
      </c>
      <c r="X29" s="48">
        <f>Classificação!W38</f>
        <v>-1</v>
      </c>
      <c r="Y29" s="48">
        <f>Classificação!X38</f>
        <v>19</v>
      </c>
      <c r="Z29" s="44">
        <v>170445171695</v>
      </c>
      <c r="AA29" s="44"/>
      <c r="AB29" s="54">
        <v>24</v>
      </c>
      <c r="AC29" s="55">
        <f t="shared" si="115"/>
        <v>0</v>
      </c>
      <c r="AD29" s="55">
        <f t="shared" si="116"/>
        <v>0</v>
      </c>
      <c r="AE29" s="55">
        <f t="shared" si="117"/>
        <v>0</v>
      </c>
      <c r="AF29" s="55">
        <f t="shared" si="118"/>
        <v>0</v>
      </c>
      <c r="AG29" s="55">
        <f t="shared" si="119"/>
        <v>0</v>
      </c>
      <c r="AH29" s="55">
        <f t="shared" si="120"/>
        <v>0</v>
      </c>
      <c r="AI29" s="55">
        <f t="shared" si="121"/>
        <v>0</v>
      </c>
      <c r="AJ29" s="55">
        <f t="shared" si="122"/>
        <v>0</v>
      </c>
      <c r="AK29" s="55">
        <f t="shared" si="123"/>
        <v>0</v>
      </c>
      <c r="AL29" s="55"/>
      <c r="AM29" s="54">
        <v>24</v>
      </c>
      <c r="AN29" s="55">
        <f t="shared" si="124"/>
        <v>0</v>
      </c>
      <c r="AO29" s="55">
        <f t="shared" si="125"/>
        <v>0</v>
      </c>
      <c r="AP29" s="55">
        <f t="shared" si="126"/>
        <v>0</v>
      </c>
      <c r="AQ29" s="55">
        <f t="shared" si="127"/>
        <v>0</v>
      </c>
      <c r="AR29" s="55">
        <f t="shared" si="128"/>
        <v>0</v>
      </c>
      <c r="AS29" s="55">
        <f t="shared" si="129"/>
        <v>0</v>
      </c>
      <c r="AT29" s="55">
        <f t="shared" si="130"/>
        <v>0</v>
      </c>
      <c r="AU29" s="55">
        <f t="shared" si="131"/>
        <v>0</v>
      </c>
      <c r="AV29" s="55">
        <f t="shared" si="132"/>
        <v>0</v>
      </c>
      <c r="AW29" s="55"/>
      <c r="AX29" s="54">
        <v>18</v>
      </c>
      <c r="AY29" s="55">
        <f t="shared" si="133"/>
        <v>0</v>
      </c>
      <c r="AZ29" s="55">
        <f t="shared" si="134"/>
        <v>0</v>
      </c>
      <c r="BA29" s="55">
        <f t="shared" si="135"/>
        <v>0</v>
      </c>
      <c r="BB29" s="55">
        <f t="shared" si="136"/>
        <v>0</v>
      </c>
      <c r="BC29" s="55">
        <f t="shared" si="137"/>
        <v>0</v>
      </c>
      <c r="BD29" s="55">
        <f t="shared" si="138"/>
        <v>0</v>
      </c>
      <c r="BE29" s="55">
        <f t="shared" si="139"/>
        <v>0</v>
      </c>
      <c r="BF29" s="55">
        <f t="shared" si="140"/>
        <v>0</v>
      </c>
      <c r="BG29" s="55">
        <f t="shared" si="141"/>
        <v>0</v>
      </c>
      <c r="BH29" s="59"/>
      <c r="BI29" s="59"/>
      <c r="BJ29" s="54">
        <v>18</v>
      </c>
      <c r="BK29" s="55">
        <f t="shared" si="142"/>
        <v>0</v>
      </c>
      <c r="BL29" s="55">
        <f t="shared" si="143"/>
        <v>0</v>
      </c>
      <c r="BM29" s="55">
        <f t="shared" si="144"/>
        <v>0</v>
      </c>
      <c r="BN29" s="55">
        <f t="shared" si="145"/>
        <v>0</v>
      </c>
      <c r="BO29" s="55">
        <f t="shared" si="146"/>
        <v>0</v>
      </c>
      <c r="BP29" s="55">
        <f t="shared" si="147"/>
        <v>0</v>
      </c>
      <c r="BQ29" s="55">
        <f t="shared" si="148"/>
        <v>0</v>
      </c>
      <c r="BR29" s="55">
        <f t="shared" si="149"/>
        <v>0</v>
      </c>
      <c r="BS29" s="55">
        <f t="shared" si="150"/>
        <v>0</v>
      </c>
      <c r="BT29" s="59"/>
      <c r="BU29" s="59"/>
      <c r="BV29" s="59"/>
      <c r="BW29" s="59"/>
      <c r="BX29" s="59"/>
      <c r="BY29" s="59"/>
      <c r="BZ29" s="63">
        <v>24</v>
      </c>
      <c r="CA29" s="48" t="str">
        <f t="shared" si="151"/>
        <v>Suécia</v>
      </c>
      <c r="CB29" s="48">
        <f t="shared" si="53"/>
        <v>12</v>
      </c>
      <c r="CC29" s="48">
        <f t="shared" si="0"/>
        <v>5</v>
      </c>
      <c r="CD29" s="48">
        <f t="shared" si="1"/>
        <v>4</v>
      </c>
      <c r="CE29" s="48">
        <f t="shared" si="2"/>
        <v>3</v>
      </c>
      <c r="CF29" s="48">
        <f t="shared" si="3"/>
        <v>12</v>
      </c>
      <c r="CG29" s="48">
        <f t="shared" si="4"/>
        <v>13</v>
      </c>
      <c r="CH29" s="48">
        <f t="shared" si="5"/>
        <v>-1</v>
      </c>
      <c r="CI29" s="48">
        <f t="shared" si="6"/>
        <v>19</v>
      </c>
      <c r="CJ29" s="59"/>
      <c r="CK29" s="60"/>
      <c r="CL29" s="39">
        <f t="shared" si="152"/>
        <v>190549121189</v>
      </c>
      <c r="CM29" s="60"/>
      <c r="CN29" s="60">
        <v>24</v>
      </c>
      <c r="CO29" s="39">
        <f t="shared" si="55"/>
        <v>10026071211</v>
      </c>
      <c r="CP29" s="60"/>
      <c r="CQ29" s="62">
        <v>24</v>
      </c>
      <c r="CR29" s="39">
        <f t="shared" si="56"/>
        <v>2</v>
      </c>
      <c r="CS29" s="60"/>
    </row>
    <row r="30" spans="2:97" ht="21" customHeight="1" x14ac:dyDescent="0.35">
      <c r="B30" s="65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64"/>
      <c r="Q30" s="55"/>
      <c r="R30" s="55"/>
      <c r="S30" s="55"/>
      <c r="T30" s="55"/>
      <c r="U30" s="55"/>
      <c r="V30" s="55"/>
      <c r="W30" s="55"/>
      <c r="X30" s="55"/>
      <c r="Y30" s="55"/>
      <c r="Z30" s="44"/>
      <c r="AA30" s="44"/>
      <c r="AB30" s="119"/>
      <c r="AC30" s="119"/>
      <c r="AD30" s="119"/>
      <c r="AE30" s="119"/>
      <c r="AF30" s="119"/>
      <c r="AG30" s="119"/>
      <c r="AH30" s="119"/>
      <c r="AI30" s="119"/>
      <c r="AJ30" s="119"/>
      <c r="AK30" s="119"/>
      <c r="AL30" s="66"/>
      <c r="AM30" s="119"/>
      <c r="AN30" s="119"/>
      <c r="AO30" s="119"/>
      <c r="AP30" s="119"/>
      <c r="AQ30" s="119"/>
      <c r="AR30" s="119"/>
      <c r="AS30" s="119"/>
      <c r="AT30" s="119"/>
      <c r="AU30" s="119"/>
      <c r="AV30" s="119"/>
      <c r="AW30" s="59"/>
      <c r="AX30" s="119"/>
      <c r="AY30" s="119"/>
      <c r="AZ30" s="119"/>
      <c r="BA30" s="119"/>
      <c r="BB30" s="119"/>
      <c r="BC30" s="119"/>
      <c r="BD30" s="119"/>
      <c r="BE30" s="119"/>
      <c r="BF30" s="119"/>
      <c r="BG30" s="119"/>
      <c r="BH30" s="59"/>
      <c r="BI30" s="59"/>
      <c r="BJ30" s="119"/>
      <c r="BK30" s="119"/>
      <c r="BL30" s="119"/>
      <c r="BM30" s="119"/>
      <c r="BN30" s="119"/>
      <c r="BO30" s="119"/>
      <c r="BP30" s="119"/>
      <c r="BQ30" s="119"/>
      <c r="BR30" s="119"/>
      <c r="BS30" s="119"/>
      <c r="BT30" s="59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59"/>
      <c r="CH30" s="59"/>
      <c r="CI30" s="59"/>
      <c r="CJ30" s="59"/>
      <c r="CK30" s="60"/>
      <c r="CL30" s="60"/>
      <c r="CM30" s="60"/>
      <c r="CN30" s="60"/>
      <c r="CO30" s="60"/>
      <c r="CP30" s="60"/>
      <c r="CQ30" s="62"/>
      <c r="CR30" s="60"/>
      <c r="CS30" s="60"/>
    </row>
    <row r="31" spans="2:97" ht="21" customHeight="1" x14ac:dyDescent="0.35"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64"/>
      <c r="Q31" s="55"/>
      <c r="R31" s="55"/>
      <c r="S31" s="55"/>
      <c r="T31" s="55"/>
      <c r="U31" s="55"/>
      <c r="V31" s="55"/>
      <c r="W31" s="55"/>
      <c r="X31" s="55"/>
      <c r="Y31" s="55"/>
      <c r="Z31" s="44"/>
      <c r="AA31" s="44"/>
      <c r="AB31" s="226" t="s">
        <v>39</v>
      </c>
      <c r="AC31" s="226"/>
      <c r="AD31" s="226"/>
      <c r="AE31" s="226"/>
      <c r="AF31" s="226"/>
      <c r="AG31" s="226"/>
      <c r="AH31" s="226"/>
      <c r="AI31" s="226"/>
      <c r="AJ31" s="226"/>
      <c r="AK31" s="226"/>
      <c r="AL31" s="66"/>
      <c r="AM31" s="226" t="s">
        <v>34</v>
      </c>
      <c r="AN31" s="226"/>
      <c r="AO31" s="226"/>
      <c r="AP31" s="226"/>
      <c r="AQ31" s="226"/>
      <c r="AR31" s="226"/>
      <c r="AS31" s="226"/>
      <c r="AT31" s="226"/>
      <c r="AU31" s="226"/>
      <c r="AV31" s="226"/>
      <c r="AW31" s="59"/>
      <c r="AX31" s="226" t="s">
        <v>35</v>
      </c>
      <c r="AY31" s="226"/>
      <c r="AZ31" s="226"/>
      <c r="BA31" s="226"/>
      <c r="BB31" s="226"/>
      <c r="BC31" s="226"/>
      <c r="BD31" s="226"/>
      <c r="BE31" s="226"/>
      <c r="BF31" s="226"/>
      <c r="BG31" s="226"/>
      <c r="BH31" s="59"/>
      <c r="BI31" s="59"/>
      <c r="BJ31" s="226" t="s">
        <v>49</v>
      </c>
      <c r="BK31" s="226"/>
      <c r="BL31" s="226"/>
      <c r="BM31" s="226"/>
      <c r="BN31" s="226"/>
      <c r="BO31" s="226"/>
      <c r="BP31" s="226"/>
      <c r="BQ31" s="226"/>
      <c r="BR31" s="226"/>
      <c r="BS31" s="226"/>
      <c r="BT31" s="59"/>
      <c r="BU31" s="59"/>
      <c r="BV31" s="59"/>
      <c r="BW31" s="59"/>
      <c r="BX31" s="59"/>
      <c r="BY31" s="59"/>
      <c r="BZ31" s="59"/>
      <c r="CA31" s="59"/>
      <c r="CB31" s="59"/>
      <c r="CC31" s="59"/>
      <c r="CD31" s="59"/>
      <c r="CE31" s="59"/>
      <c r="CF31" s="59"/>
      <c r="CG31" s="59"/>
      <c r="CH31" s="59"/>
      <c r="CI31" s="59"/>
      <c r="CJ31" s="59"/>
      <c r="CK31" s="60"/>
      <c r="CL31" s="60"/>
      <c r="CM31" s="60"/>
      <c r="CN31" s="60"/>
      <c r="CO31" s="60"/>
      <c r="CP31" s="60"/>
      <c r="CQ31" s="60"/>
      <c r="CR31" s="60"/>
      <c r="CS31" s="60"/>
    </row>
    <row r="32" spans="2:97" ht="21" customHeight="1" x14ac:dyDescent="0.25"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6"/>
      <c r="AA32" s="59"/>
      <c r="AB32" s="51" t="s">
        <v>19</v>
      </c>
      <c r="AC32" s="51" t="s">
        <v>1</v>
      </c>
      <c r="AD32" s="51" t="s">
        <v>2</v>
      </c>
      <c r="AE32" s="51" t="s">
        <v>3</v>
      </c>
      <c r="AF32" s="51" t="s">
        <v>4</v>
      </c>
      <c r="AG32" s="51" t="s">
        <v>5</v>
      </c>
      <c r="AH32" s="51" t="s">
        <v>6</v>
      </c>
      <c r="AI32" s="51" t="s">
        <v>7</v>
      </c>
      <c r="AJ32" s="51" t="s">
        <v>8</v>
      </c>
      <c r="AK32" s="52" t="s">
        <v>9</v>
      </c>
      <c r="AL32" s="55"/>
      <c r="AM32" s="51" t="s">
        <v>19</v>
      </c>
      <c r="AN32" s="51" t="s">
        <v>1</v>
      </c>
      <c r="AO32" s="51" t="s">
        <v>2</v>
      </c>
      <c r="AP32" s="51" t="s">
        <v>3</v>
      </c>
      <c r="AQ32" s="51" t="s">
        <v>4</v>
      </c>
      <c r="AR32" s="51" t="s">
        <v>5</v>
      </c>
      <c r="AS32" s="51" t="s">
        <v>6</v>
      </c>
      <c r="AT32" s="51" t="s">
        <v>7</v>
      </c>
      <c r="AU32" s="51" t="s">
        <v>8</v>
      </c>
      <c r="AV32" s="52" t="s">
        <v>9</v>
      </c>
      <c r="AW32" s="59"/>
      <c r="AX32" s="51" t="s">
        <v>19</v>
      </c>
      <c r="AY32" s="51" t="s">
        <v>1</v>
      </c>
      <c r="AZ32" s="51" t="s">
        <v>2</v>
      </c>
      <c r="BA32" s="51" t="s">
        <v>3</v>
      </c>
      <c r="BB32" s="51" t="s">
        <v>4</v>
      </c>
      <c r="BC32" s="51" t="s">
        <v>5</v>
      </c>
      <c r="BD32" s="51" t="s">
        <v>6</v>
      </c>
      <c r="BE32" s="51" t="s">
        <v>7</v>
      </c>
      <c r="BF32" s="51" t="s">
        <v>8</v>
      </c>
      <c r="BG32" s="52" t="s">
        <v>9</v>
      </c>
      <c r="BH32" s="59"/>
      <c r="BI32" s="59"/>
      <c r="BJ32" s="51" t="s">
        <v>19</v>
      </c>
      <c r="BK32" s="51" t="s">
        <v>1</v>
      </c>
      <c r="BL32" s="51" t="s">
        <v>2</v>
      </c>
      <c r="BM32" s="51" t="s">
        <v>3</v>
      </c>
      <c r="BN32" s="51" t="s">
        <v>4</v>
      </c>
      <c r="BO32" s="51" t="s">
        <v>5</v>
      </c>
      <c r="BP32" s="51" t="s">
        <v>6</v>
      </c>
      <c r="BQ32" s="51" t="s">
        <v>7</v>
      </c>
      <c r="BR32" s="51" t="s">
        <v>8</v>
      </c>
      <c r="BS32" s="52" t="s">
        <v>9</v>
      </c>
      <c r="BT32" s="59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59"/>
      <c r="CH32" s="59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</row>
    <row r="33" spans="2:97" ht="21" customHeight="1" x14ac:dyDescent="0.25"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6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67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41">
        <f>Jogos!P267</f>
        <v>13</v>
      </c>
      <c r="AY33" s="41" t="str">
        <f>Jogos!Q267</f>
        <v>Irlanda</v>
      </c>
      <c r="AZ33" s="41">
        <f>Jogos!R267</f>
        <v>1</v>
      </c>
      <c r="BA33" s="41">
        <f>Jogos!S267</f>
        <v>1</v>
      </c>
      <c r="BB33" s="41">
        <f>Jogos!T267</f>
        <v>0</v>
      </c>
      <c r="BC33" s="41">
        <f>Jogos!U267</f>
        <v>0</v>
      </c>
      <c r="BD33" s="41">
        <f>Jogos!V267</f>
        <v>3</v>
      </c>
      <c r="BE33" s="41">
        <f>Jogos!W267</f>
        <v>1</v>
      </c>
      <c r="BF33" s="41">
        <f>Jogos!X267</f>
        <v>2</v>
      </c>
      <c r="BG33" s="41">
        <f>Jogos!Y267</f>
        <v>3</v>
      </c>
      <c r="BH33" s="59"/>
      <c r="BI33" s="59"/>
      <c r="BJ33" s="41">
        <f>Jogos!P278</f>
        <v>13</v>
      </c>
      <c r="BK33" s="41" t="str">
        <f>Jogos!Q278</f>
        <v>Irlanda</v>
      </c>
      <c r="BL33" s="41">
        <f>Jogos!R278</f>
        <v>1</v>
      </c>
      <c r="BM33" s="41">
        <f>Jogos!S278</f>
        <v>0</v>
      </c>
      <c r="BN33" s="41">
        <f>Jogos!T278</f>
        <v>0</v>
      </c>
      <c r="BO33" s="41">
        <f>Jogos!U278</f>
        <v>1</v>
      </c>
      <c r="BP33" s="41">
        <f>Jogos!V278</f>
        <v>0</v>
      </c>
      <c r="BQ33" s="41">
        <f>Jogos!W278</f>
        <v>1</v>
      </c>
      <c r="BR33" s="41">
        <f>Jogos!X278</f>
        <v>-1</v>
      </c>
      <c r="BS33" s="41">
        <f>Jogos!Y278</f>
        <v>0</v>
      </c>
      <c r="BT33" s="59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59"/>
      <c r="CH33" s="59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</row>
    <row r="34" spans="2:97" ht="21" customHeight="1" x14ac:dyDescent="0.25"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5"/>
      <c r="AA34" s="59"/>
      <c r="AB34" s="41">
        <f>Jogos!P222</f>
        <v>3</v>
      </c>
      <c r="AC34" s="109" t="str">
        <f>Jogos!Q222</f>
        <v>Grécia</v>
      </c>
      <c r="AD34" s="41">
        <f>Jogos!R222</f>
        <v>1</v>
      </c>
      <c r="AE34" s="41">
        <f>Jogos!S222</f>
        <v>1</v>
      </c>
      <c r="AF34" s="41">
        <f>Jogos!T222</f>
        <v>0</v>
      </c>
      <c r="AG34" s="41">
        <f>Jogos!U222</f>
        <v>0</v>
      </c>
      <c r="AH34" s="41">
        <f>Jogos!V222</f>
        <v>2</v>
      </c>
      <c r="AI34" s="41">
        <f>Jogos!W222</f>
        <v>0</v>
      </c>
      <c r="AJ34" s="41">
        <f>Jogos!X222</f>
        <v>2</v>
      </c>
      <c r="AK34" s="41">
        <f>Jogos!Y222</f>
        <v>3</v>
      </c>
      <c r="AL34" s="56"/>
      <c r="AM34" s="109">
        <f>Jogos!P250</f>
        <v>13</v>
      </c>
      <c r="AN34" s="109" t="str">
        <f>Jogos!Q250</f>
        <v>Irlanda</v>
      </c>
      <c r="AO34" s="109">
        <f>Jogos!R250</f>
        <v>1</v>
      </c>
      <c r="AP34" s="109">
        <f>Jogos!S250</f>
        <v>1</v>
      </c>
      <c r="AQ34" s="109">
        <f>Jogos!T250</f>
        <v>0</v>
      </c>
      <c r="AR34" s="109">
        <f>Jogos!U250</f>
        <v>0</v>
      </c>
      <c r="AS34" s="109">
        <f>Jogos!V250</f>
        <v>2</v>
      </c>
      <c r="AT34" s="109">
        <f>Jogos!W250</f>
        <v>0</v>
      </c>
      <c r="AU34" s="109">
        <f>Jogos!X250</f>
        <v>2</v>
      </c>
      <c r="AV34" s="109">
        <f>Jogos!Y250</f>
        <v>3</v>
      </c>
      <c r="AW34" s="59">
        <v>10</v>
      </c>
      <c r="AX34" s="41">
        <f>Jogos!P268</f>
        <v>14</v>
      </c>
      <c r="AY34" s="41" t="str">
        <f>Jogos!Q268</f>
        <v>Escócia</v>
      </c>
      <c r="AZ34" s="41">
        <f>Jogos!R268</f>
        <v>1</v>
      </c>
      <c r="BA34" s="41">
        <f>Jogos!S268</f>
        <v>1</v>
      </c>
      <c r="BB34" s="41">
        <f>Jogos!T268</f>
        <v>0</v>
      </c>
      <c r="BC34" s="41">
        <f>Jogos!U268</f>
        <v>0</v>
      </c>
      <c r="BD34" s="41">
        <f>Jogos!V268</f>
        <v>2</v>
      </c>
      <c r="BE34" s="41">
        <f>Jogos!W268</f>
        <v>0</v>
      </c>
      <c r="BF34" s="41">
        <f>Jogos!X268</f>
        <v>2</v>
      </c>
      <c r="BG34" s="41">
        <f>Jogos!Y268</f>
        <v>3</v>
      </c>
      <c r="BH34" s="59"/>
      <c r="BI34" s="59"/>
      <c r="BJ34" s="41">
        <f>Jogos!P279</f>
        <v>14</v>
      </c>
      <c r="BK34" s="41" t="str">
        <f>Jogos!Q279</f>
        <v>Escócia</v>
      </c>
      <c r="BL34" s="41">
        <f>Jogos!R279</f>
        <v>1</v>
      </c>
      <c r="BM34" s="41">
        <f>Jogos!S279</f>
        <v>1</v>
      </c>
      <c r="BN34" s="41">
        <f>Jogos!T279</f>
        <v>0</v>
      </c>
      <c r="BO34" s="41">
        <f>Jogos!U279</f>
        <v>0</v>
      </c>
      <c r="BP34" s="41">
        <f>Jogos!V279</f>
        <v>1</v>
      </c>
      <c r="BQ34" s="41">
        <f>Jogos!W279</f>
        <v>0</v>
      </c>
      <c r="BR34" s="41">
        <f>Jogos!X279</f>
        <v>1</v>
      </c>
      <c r="BS34" s="41">
        <f>Jogos!Y279</f>
        <v>3</v>
      </c>
      <c r="BT34" s="59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59"/>
      <c r="CH34" s="59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</row>
    <row r="35" spans="2:97" ht="21" customHeight="1" x14ac:dyDescent="0.25"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5"/>
      <c r="AA35" s="59"/>
      <c r="AB35" s="41">
        <f>Jogos!P223</f>
        <v>5</v>
      </c>
      <c r="AC35" s="109" t="str">
        <f>Jogos!Q223</f>
        <v>Rep. Tcheca</v>
      </c>
      <c r="AD35" s="41">
        <f>Jogos!R223</f>
        <v>1</v>
      </c>
      <c r="AE35" s="41">
        <f>Jogos!S223</f>
        <v>0</v>
      </c>
      <c r="AF35" s="41">
        <f>Jogos!T223</f>
        <v>1</v>
      </c>
      <c r="AG35" s="41">
        <f>Jogos!U223</f>
        <v>0</v>
      </c>
      <c r="AH35" s="41">
        <f>Jogos!V223</f>
        <v>0</v>
      </c>
      <c r="AI35" s="41">
        <f>Jogos!W223</f>
        <v>0</v>
      </c>
      <c r="AJ35" s="41">
        <f>Jogos!X223</f>
        <v>0</v>
      </c>
      <c r="AK35" s="41">
        <f>Jogos!Y223</f>
        <v>1</v>
      </c>
      <c r="AL35" s="56"/>
      <c r="AM35" s="109">
        <f>Jogos!P251</f>
        <v>14</v>
      </c>
      <c r="AN35" s="109" t="str">
        <f>Jogos!Q251</f>
        <v>Escócia</v>
      </c>
      <c r="AO35" s="109">
        <f>Jogos!R251</f>
        <v>1</v>
      </c>
      <c r="AP35" s="109">
        <f>Jogos!S251</f>
        <v>1</v>
      </c>
      <c r="AQ35" s="109">
        <f>Jogos!T251</f>
        <v>0</v>
      </c>
      <c r="AR35" s="109">
        <f>Jogos!U251</f>
        <v>0</v>
      </c>
      <c r="AS35" s="109">
        <f>Jogos!V251</f>
        <v>1</v>
      </c>
      <c r="AT35" s="109">
        <f>Jogos!W251</f>
        <v>0</v>
      </c>
      <c r="AU35" s="109">
        <f>Jogos!X251</f>
        <v>1</v>
      </c>
      <c r="AV35" s="109">
        <f>Jogos!Y251</f>
        <v>3</v>
      </c>
      <c r="AW35" s="59">
        <v>10</v>
      </c>
      <c r="AX35" s="41">
        <f>Jogos!P269</f>
        <v>23</v>
      </c>
      <c r="AY35" s="41" t="str">
        <f>Jogos!Q269</f>
        <v>Inglaterra</v>
      </c>
      <c r="AZ35" s="41">
        <f>Jogos!R269</f>
        <v>1</v>
      </c>
      <c r="BA35" s="41">
        <f>Jogos!S269</f>
        <v>0</v>
      </c>
      <c r="BB35" s="41">
        <f>Jogos!T269</f>
        <v>0</v>
      </c>
      <c r="BC35" s="41">
        <f>Jogos!U269</f>
        <v>1</v>
      </c>
      <c r="BD35" s="41">
        <f>Jogos!V269</f>
        <v>0</v>
      </c>
      <c r="BE35" s="41">
        <f>Jogos!W269</f>
        <v>2</v>
      </c>
      <c r="BF35" s="41">
        <f>Jogos!X269</f>
        <v>-2</v>
      </c>
      <c r="BG35" s="41">
        <f>Jogos!Y269</f>
        <v>0</v>
      </c>
      <c r="BH35" s="59"/>
      <c r="BI35" s="59"/>
      <c r="BJ35" s="41">
        <f>Jogos!P287</f>
        <v>23</v>
      </c>
      <c r="BK35" s="41" t="str">
        <f>Jogos!Q287</f>
        <v>Inglaterra</v>
      </c>
      <c r="BL35" s="41">
        <f>Jogos!R287</f>
        <v>1</v>
      </c>
      <c r="BM35" s="41">
        <f>Jogos!S287</f>
        <v>0</v>
      </c>
      <c r="BN35" s="41">
        <f>Jogos!T287</f>
        <v>0</v>
      </c>
      <c r="BO35" s="41">
        <f>Jogos!U287</f>
        <v>1</v>
      </c>
      <c r="BP35" s="41">
        <f>Jogos!V287</f>
        <v>0</v>
      </c>
      <c r="BQ35" s="41">
        <f>Jogos!W287</f>
        <v>2</v>
      </c>
      <c r="BR35" s="41">
        <f>Jogos!X287</f>
        <v>-2</v>
      </c>
      <c r="BS35" s="41">
        <f>Jogos!Y287</f>
        <v>0</v>
      </c>
      <c r="BT35" s="59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59"/>
      <c r="CH35" s="59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</row>
    <row r="36" spans="2:97" ht="21" customHeight="1" x14ac:dyDescent="0.25"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5"/>
      <c r="AA36" s="59"/>
      <c r="AB36" s="41">
        <f>Jogos!P224</f>
        <v>10</v>
      </c>
      <c r="AC36" s="109" t="str">
        <f>Jogos!Q224</f>
        <v>Eslôvenia</v>
      </c>
      <c r="AD36" s="41">
        <f>Jogos!R224</f>
        <v>1</v>
      </c>
      <c r="AE36" s="41">
        <f>Jogos!S224</f>
        <v>1</v>
      </c>
      <c r="AF36" s="41">
        <f>Jogos!T224</f>
        <v>0</v>
      </c>
      <c r="AG36" s="41">
        <f>Jogos!U224</f>
        <v>0</v>
      </c>
      <c r="AH36" s="41">
        <f>Jogos!V224</f>
        <v>1</v>
      </c>
      <c r="AI36" s="41">
        <f>Jogos!W224</f>
        <v>0</v>
      </c>
      <c r="AJ36" s="41">
        <f>Jogos!X224</f>
        <v>1</v>
      </c>
      <c r="AK36" s="41">
        <f>Jogos!Y224</f>
        <v>3</v>
      </c>
      <c r="AL36" s="56"/>
      <c r="AM36" s="109">
        <f>Jogos!P252</f>
        <v>23</v>
      </c>
      <c r="AN36" s="109" t="str">
        <f>Jogos!Q252</f>
        <v>Inglaterra</v>
      </c>
      <c r="AO36" s="109">
        <f>Jogos!R252</f>
        <v>1</v>
      </c>
      <c r="AP36" s="109">
        <f>Jogos!S252</f>
        <v>1</v>
      </c>
      <c r="AQ36" s="109">
        <f>Jogos!T252</f>
        <v>0</v>
      </c>
      <c r="AR36" s="109">
        <f>Jogos!U252</f>
        <v>0</v>
      </c>
      <c r="AS36" s="109">
        <f>Jogos!V252</f>
        <v>2</v>
      </c>
      <c r="AT36" s="109">
        <f>Jogos!W252</f>
        <v>0</v>
      </c>
      <c r="AU36" s="109">
        <f>Jogos!X252</f>
        <v>2</v>
      </c>
      <c r="AV36" s="109">
        <f>Jogos!Y252</f>
        <v>3</v>
      </c>
      <c r="AW36" s="59">
        <v>10</v>
      </c>
      <c r="AX36" s="41">
        <f>Jogos!P270</f>
        <v>10</v>
      </c>
      <c r="AY36" s="41" t="str">
        <f>Jogos!Q270</f>
        <v>Grécia</v>
      </c>
      <c r="AZ36" s="41">
        <f>Jogos!R270</f>
        <v>1</v>
      </c>
      <c r="BA36" s="41">
        <f>Jogos!S270</f>
        <v>0</v>
      </c>
      <c r="BB36" s="41">
        <f>Jogos!T270</f>
        <v>0</v>
      </c>
      <c r="BC36" s="41">
        <f>Jogos!U270</f>
        <v>1</v>
      </c>
      <c r="BD36" s="41">
        <f>Jogos!V270</f>
        <v>1</v>
      </c>
      <c r="BE36" s="41">
        <f>Jogos!W270</f>
        <v>3</v>
      </c>
      <c r="BF36" s="41">
        <f>Jogos!X270</f>
        <v>-2</v>
      </c>
      <c r="BG36" s="41">
        <f>Jogos!Y270</f>
        <v>0</v>
      </c>
      <c r="BH36" s="59"/>
      <c r="BI36" s="59"/>
      <c r="BJ36" s="41">
        <f>Jogos!P288</f>
        <v>10</v>
      </c>
      <c r="BK36" s="41" t="str">
        <f>Jogos!Q288</f>
        <v>Grécia</v>
      </c>
      <c r="BL36" s="41">
        <f>Jogos!R288</f>
        <v>1</v>
      </c>
      <c r="BM36" s="41">
        <f>Jogos!S288</f>
        <v>1</v>
      </c>
      <c r="BN36" s="41">
        <f>Jogos!T288</f>
        <v>0</v>
      </c>
      <c r="BO36" s="41">
        <f>Jogos!U288</f>
        <v>0</v>
      </c>
      <c r="BP36" s="41">
        <f>Jogos!V288</f>
        <v>2</v>
      </c>
      <c r="BQ36" s="41">
        <f>Jogos!W288</f>
        <v>0</v>
      </c>
      <c r="BR36" s="41">
        <f>Jogos!X288</f>
        <v>2</v>
      </c>
      <c r="BS36" s="41">
        <f>Jogos!Y288</f>
        <v>3</v>
      </c>
      <c r="BT36" s="59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59"/>
      <c r="CH36" s="59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</row>
    <row r="37" spans="2:97" ht="21" customHeight="1" x14ac:dyDescent="0.25"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5"/>
      <c r="AA37" s="59"/>
      <c r="AB37" s="41">
        <f>Jogos!P225</f>
        <v>4</v>
      </c>
      <c r="AC37" s="109" t="str">
        <f>Jogos!Q225</f>
        <v>Turquia</v>
      </c>
      <c r="AD37" s="41">
        <f>Jogos!R225</f>
        <v>1</v>
      </c>
      <c r="AE37" s="41">
        <f>Jogos!S225</f>
        <v>0</v>
      </c>
      <c r="AF37" s="41">
        <f>Jogos!T225</f>
        <v>0</v>
      </c>
      <c r="AG37" s="41">
        <f>Jogos!U225</f>
        <v>1</v>
      </c>
      <c r="AH37" s="41">
        <f>Jogos!V225</f>
        <v>0</v>
      </c>
      <c r="AI37" s="41">
        <f>Jogos!W225</f>
        <v>1</v>
      </c>
      <c r="AJ37" s="41">
        <f>Jogos!X225</f>
        <v>-1</v>
      </c>
      <c r="AK37" s="41">
        <f>Jogos!Y225</f>
        <v>0</v>
      </c>
      <c r="AL37" s="56"/>
      <c r="AM37" s="109">
        <f>Jogos!P253</f>
        <v>17</v>
      </c>
      <c r="AN37" s="109" t="str">
        <f>Jogos!Q253</f>
        <v>Bélgica</v>
      </c>
      <c r="AO37" s="109">
        <f>Jogos!R253</f>
        <v>1</v>
      </c>
      <c r="AP37" s="109">
        <f>Jogos!S253</f>
        <v>0</v>
      </c>
      <c r="AQ37" s="109">
        <f>Jogos!T253</f>
        <v>0</v>
      </c>
      <c r="AR37" s="109">
        <f>Jogos!U253</f>
        <v>1</v>
      </c>
      <c r="AS37" s="109">
        <f>Jogos!V253</f>
        <v>0</v>
      </c>
      <c r="AT37" s="109">
        <f>Jogos!W253</f>
        <v>1</v>
      </c>
      <c r="AU37" s="109">
        <f>Jogos!X253</f>
        <v>-1</v>
      </c>
      <c r="AV37" s="109">
        <f>Jogos!Y253</f>
        <v>0</v>
      </c>
      <c r="AW37" s="59">
        <v>10</v>
      </c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59"/>
      <c r="BT37" s="59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59"/>
      <c r="CH37" s="59"/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</row>
    <row r="38" spans="2:97" ht="21" customHeight="1" x14ac:dyDescent="0.25"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5"/>
      <c r="AA38" s="59"/>
      <c r="AB38" s="41">
        <f>Jogos!P226</f>
        <v>13</v>
      </c>
      <c r="AC38" s="109" t="str">
        <f>Jogos!Q226</f>
        <v>Irlanda</v>
      </c>
      <c r="AD38" s="41">
        <f>Jogos!R226</f>
        <v>1</v>
      </c>
      <c r="AE38" s="41">
        <f>Jogos!S226</f>
        <v>1</v>
      </c>
      <c r="AF38" s="41">
        <f>Jogos!T226</f>
        <v>0</v>
      </c>
      <c r="AG38" s="41">
        <f>Jogos!U226</f>
        <v>0</v>
      </c>
      <c r="AH38" s="41">
        <f>Jogos!V226</f>
        <v>5</v>
      </c>
      <c r="AI38" s="41">
        <f>Jogos!W226</f>
        <v>1</v>
      </c>
      <c r="AJ38" s="41">
        <f>Jogos!X226</f>
        <v>4</v>
      </c>
      <c r="AK38" s="41">
        <f>Jogos!Y226</f>
        <v>3</v>
      </c>
      <c r="AL38" s="56"/>
      <c r="AM38" s="109">
        <f>Jogos!P254</f>
        <v>3</v>
      </c>
      <c r="AN38" s="109" t="str">
        <f>Jogos!Q254</f>
        <v>Grécia</v>
      </c>
      <c r="AO38" s="109">
        <f>Jogos!R254</f>
        <v>1</v>
      </c>
      <c r="AP38" s="109">
        <f>Jogos!S254</f>
        <v>1</v>
      </c>
      <c r="AQ38" s="109">
        <f>Jogos!T254</f>
        <v>0</v>
      </c>
      <c r="AR38" s="109">
        <f>Jogos!U254</f>
        <v>0</v>
      </c>
      <c r="AS38" s="109">
        <f>Jogos!V254</f>
        <v>1</v>
      </c>
      <c r="AT38" s="109">
        <f>Jogos!W254</f>
        <v>0</v>
      </c>
      <c r="AU38" s="109">
        <f>Jogos!X254</f>
        <v>1</v>
      </c>
      <c r="AV38" s="109">
        <f>Jogos!Y254</f>
        <v>3</v>
      </c>
      <c r="AW38" s="59">
        <v>3</v>
      </c>
      <c r="AX38" s="59"/>
      <c r="AY38" s="59"/>
      <c r="AZ38" s="59"/>
      <c r="BA38" s="59"/>
      <c r="BB38" s="59"/>
      <c r="BC38" s="59"/>
      <c r="BD38" s="59"/>
      <c r="BE38" s="59"/>
      <c r="BF38" s="59"/>
      <c r="BG38" s="59"/>
      <c r="BH38" s="59"/>
      <c r="BI38" s="59"/>
      <c r="BJ38" s="59"/>
      <c r="BK38" s="59"/>
      <c r="BL38" s="59"/>
      <c r="BM38" s="59"/>
      <c r="BN38" s="59"/>
      <c r="BO38" s="59"/>
      <c r="BP38" s="59"/>
      <c r="BQ38" s="59"/>
      <c r="BR38" s="59"/>
      <c r="BS38" s="59"/>
      <c r="BT38" s="59"/>
      <c r="BU38" s="59"/>
      <c r="BV38" s="59"/>
      <c r="BW38" s="59"/>
      <c r="BX38" s="59"/>
      <c r="BY38" s="59"/>
      <c r="BZ38" s="59"/>
      <c r="CA38" s="59"/>
      <c r="CB38" s="59"/>
      <c r="CC38" s="59"/>
      <c r="CD38" s="59"/>
      <c r="CE38" s="59"/>
      <c r="CF38" s="59"/>
      <c r="CG38" s="59"/>
      <c r="CH38" s="59"/>
      <c r="CI38" s="59"/>
      <c r="CJ38" s="59"/>
      <c r="CK38" s="59"/>
      <c r="CL38" s="59"/>
      <c r="CM38" s="59"/>
      <c r="CN38" s="59"/>
      <c r="CO38" s="59"/>
      <c r="CP38" s="59"/>
      <c r="CQ38" s="59"/>
      <c r="CR38" s="59"/>
      <c r="CS38" s="59"/>
    </row>
    <row r="39" spans="2:97" ht="21" customHeight="1" x14ac:dyDescent="0.25"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5"/>
      <c r="AA39" s="59"/>
      <c r="AB39" s="41">
        <f>Jogos!P227</f>
        <v>14</v>
      </c>
      <c r="AC39" s="109" t="str">
        <f>Jogos!Q227</f>
        <v>Escócia</v>
      </c>
      <c r="AD39" s="41">
        <f>Jogos!R227</f>
        <v>1</v>
      </c>
      <c r="AE39" s="41">
        <f>Jogos!S227</f>
        <v>1</v>
      </c>
      <c r="AF39" s="41">
        <f>Jogos!T227</f>
        <v>0</v>
      </c>
      <c r="AG39" s="41">
        <f>Jogos!U227</f>
        <v>0</v>
      </c>
      <c r="AH39" s="41">
        <f>Jogos!V227</f>
        <v>1</v>
      </c>
      <c r="AI39" s="41">
        <f>Jogos!W227</f>
        <v>0</v>
      </c>
      <c r="AJ39" s="41">
        <f>Jogos!X227</f>
        <v>1</v>
      </c>
      <c r="AK39" s="41">
        <f>Jogos!Y227</f>
        <v>3</v>
      </c>
      <c r="AL39" s="56"/>
      <c r="AM39" s="109">
        <f>Jogos!P255</f>
        <v>10</v>
      </c>
      <c r="AN39" s="109" t="str">
        <f>Jogos!Q255</f>
        <v>Eslôvenia</v>
      </c>
      <c r="AO39" s="109">
        <f>Jogos!R255</f>
        <v>1</v>
      </c>
      <c r="AP39" s="109">
        <f>Jogos!S255</f>
        <v>0</v>
      </c>
      <c r="AQ39" s="109">
        <f>Jogos!T255</f>
        <v>0</v>
      </c>
      <c r="AR39" s="109">
        <f>Jogos!U255</f>
        <v>1</v>
      </c>
      <c r="AS39" s="109">
        <f>Jogos!V255</f>
        <v>0</v>
      </c>
      <c r="AT39" s="109">
        <f>Jogos!W255</f>
        <v>2</v>
      </c>
      <c r="AU39" s="109">
        <f>Jogos!X255</f>
        <v>-2</v>
      </c>
      <c r="AV39" s="109">
        <f>Jogos!Y255</f>
        <v>0</v>
      </c>
      <c r="AW39" s="59">
        <v>3</v>
      </c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59"/>
      <c r="BV39" s="59"/>
      <c r="BW39" s="59"/>
      <c r="BX39" s="59"/>
      <c r="BY39" s="59"/>
      <c r="BZ39" s="59"/>
      <c r="CA39" s="59"/>
      <c r="CB39" s="59"/>
      <c r="CC39" s="59"/>
      <c r="CD39" s="59"/>
      <c r="CE39" s="59"/>
      <c r="CF39" s="59"/>
      <c r="CG39" s="59"/>
      <c r="CH39" s="59"/>
      <c r="CI39" s="59"/>
      <c r="CJ39" s="59"/>
      <c r="CK39" s="59"/>
      <c r="CL39" s="59"/>
      <c r="CM39" s="59"/>
      <c r="CN39" s="59"/>
      <c r="CO39" s="59"/>
      <c r="CP39" s="59"/>
    </row>
    <row r="40" spans="2:97" ht="21" customHeight="1" x14ac:dyDescent="0.25"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5"/>
      <c r="AA40" s="59"/>
      <c r="AB40" s="41">
        <f>Jogos!P228</f>
        <v>20</v>
      </c>
      <c r="AC40" s="109" t="str">
        <f>Jogos!Q228</f>
        <v>Noruega</v>
      </c>
      <c r="AD40" s="41">
        <f>Jogos!R228</f>
        <v>1</v>
      </c>
      <c r="AE40" s="41">
        <f>Jogos!S228</f>
        <v>0</v>
      </c>
      <c r="AF40" s="41">
        <f>Jogos!T228</f>
        <v>1</v>
      </c>
      <c r="AG40" s="41">
        <f>Jogos!U228</f>
        <v>0</v>
      </c>
      <c r="AH40" s="41">
        <f>Jogos!V228</f>
        <v>2</v>
      </c>
      <c r="AI40" s="41">
        <f>Jogos!W228</f>
        <v>2</v>
      </c>
      <c r="AJ40" s="41">
        <f>Jogos!X228</f>
        <v>0</v>
      </c>
      <c r="AK40" s="41">
        <f>Jogos!Y228</f>
        <v>1</v>
      </c>
      <c r="AL40" s="56"/>
      <c r="AM40" s="109">
        <f>Jogos!P256</f>
        <v>12</v>
      </c>
      <c r="AN40" s="109" t="str">
        <f>Jogos!Q256</f>
        <v>Austria</v>
      </c>
      <c r="AO40" s="109">
        <f>Jogos!R256</f>
        <v>1</v>
      </c>
      <c r="AP40" s="109">
        <f>Jogos!S256</f>
        <v>0</v>
      </c>
      <c r="AQ40" s="109">
        <f>Jogos!T256</f>
        <v>0</v>
      </c>
      <c r="AR40" s="109">
        <f>Jogos!U256</f>
        <v>1</v>
      </c>
      <c r="AS40" s="109">
        <f>Jogos!V256</f>
        <v>0</v>
      </c>
      <c r="AT40" s="109">
        <f>Jogos!W256</f>
        <v>1</v>
      </c>
      <c r="AU40" s="109">
        <f>Jogos!X256</f>
        <v>-1</v>
      </c>
      <c r="AV40" s="109">
        <f>Jogos!Y256</f>
        <v>0</v>
      </c>
      <c r="AW40" s="59">
        <v>3</v>
      </c>
      <c r="AX40" s="59"/>
      <c r="AY40" s="59"/>
      <c r="AZ40" s="59"/>
      <c r="BA40" s="59"/>
      <c r="BB40" s="59"/>
      <c r="BC40" s="59"/>
      <c r="BD40" s="59"/>
      <c r="BE40" s="59"/>
      <c r="BF40" s="59"/>
      <c r="BG40" s="59"/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59"/>
      <c r="BV40" s="59"/>
      <c r="BW40" s="59"/>
      <c r="BX40" s="59"/>
      <c r="BY40" s="59"/>
      <c r="BZ40" s="59"/>
      <c r="CA40" s="59"/>
      <c r="CB40" s="59"/>
      <c r="CC40" s="59"/>
      <c r="CD40" s="59"/>
      <c r="CE40" s="59"/>
      <c r="CF40" s="59"/>
      <c r="CG40" s="59"/>
      <c r="CH40" s="59"/>
      <c r="CI40" s="59"/>
      <c r="CJ40" s="59"/>
      <c r="CK40" s="59"/>
      <c r="CL40" s="59"/>
      <c r="CM40" s="59"/>
      <c r="CN40" s="59"/>
      <c r="CO40" s="59"/>
      <c r="CP40" s="59"/>
    </row>
    <row r="41" spans="2:97" ht="21" customHeight="1" x14ac:dyDescent="0.25"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5"/>
      <c r="AA41" s="59"/>
      <c r="AB41" s="41">
        <f>Jogos!P229</f>
        <v>21</v>
      </c>
      <c r="AC41" s="109" t="str">
        <f>Jogos!Q229</f>
        <v>Portugal</v>
      </c>
      <c r="AD41" s="41">
        <f>Jogos!R229</f>
        <v>1</v>
      </c>
      <c r="AE41" s="41">
        <f>Jogos!S229</f>
        <v>0</v>
      </c>
      <c r="AF41" s="41">
        <f>Jogos!T229</f>
        <v>0</v>
      </c>
      <c r="AG41" s="41">
        <f>Jogos!U229</f>
        <v>1</v>
      </c>
      <c r="AH41" s="41">
        <f>Jogos!V229</f>
        <v>1</v>
      </c>
      <c r="AI41" s="41">
        <f>Jogos!W229</f>
        <v>2</v>
      </c>
      <c r="AJ41" s="41">
        <f>Jogos!X229</f>
        <v>-1</v>
      </c>
      <c r="AK41" s="41">
        <f>Jogos!Y229</f>
        <v>0</v>
      </c>
      <c r="AL41" s="56"/>
      <c r="AM41" s="109">
        <f>Jogos!P257</f>
        <v>6</v>
      </c>
      <c r="AN41" s="109" t="str">
        <f>Jogos!Q257</f>
        <v>Polônia</v>
      </c>
      <c r="AO41" s="109">
        <f>Jogos!R257</f>
        <v>1</v>
      </c>
      <c r="AP41" s="109">
        <f>Jogos!S257</f>
        <v>0</v>
      </c>
      <c r="AQ41" s="109">
        <f>Jogos!T257</f>
        <v>0</v>
      </c>
      <c r="AR41" s="109">
        <f>Jogos!U257</f>
        <v>1</v>
      </c>
      <c r="AS41" s="109">
        <f>Jogos!V257</f>
        <v>0</v>
      </c>
      <c r="AT41" s="109">
        <f>Jogos!W257</f>
        <v>2</v>
      </c>
      <c r="AU41" s="109">
        <f>Jogos!X257</f>
        <v>-2</v>
      </c>
      <c r="AV41" s="109">
        <f>Jogos!Y257</f>
        <v>0</v>
      </c>
      <c r="AW41" s="59">
        <v>3</v>
      </c>
      <c r="AX41" s="59"/>
      <c r="AY41" s="59"/>
      <c r="AZ41" s="59"/>
      <c r="BA41" s="59"/>
      <c r="BB41" s="59"/>
      <c r="BC41" s="59"/>
      <c r="BD41" s="59"/>
      <c r="BE41" s="59"/>
      <c r="BF41" s="59"/>
      <c r="BG41" s="59"/>
      <c r="BH41" s="59"/>
      <c r="BI41" s="59"/>
      <c r="BJ41" s="59"/>
      <c r="BK41" s="59"/>
      <c r="BL41" s="59"/>
      <c r="BM41" s="59"/>
      <c r="BN41" s="59"/>
      <c r="BO41" s="59"/>
      <c r="BP41" s="59"/>
      <c r="BQ41" s="59"/>
      <c r="BR41" s="59"/>
      <c r="BS41" s="59"/>
      <c r="BT41" s="59"/>
      <c r="BU41" s="59"/>
      <c r="BV41" s="59"/>
      <c r="BW41" s="59"/>
      <c r="BX41" s="59"/>
      <c r="BY41" s="59"/>
      <c r="BZ41" s="59"/>
      <c r="CA41" s="59"/>
      <c r="CB41" s="59"/>
      <c r="CC41" s="59"/>
      <c r="CD41" s="59"/>
      <c r="CE41" s="59"/>
      <c r="CF41" s="59"/>
      <c r="CG41" s="59"/>
      <c r="CH41" s="59"/>
      <c r="CI41" s="59"/>
      <c r="CJ41" s="59"/>
      <c r="CK41" s="59"/>
      <c r="CL41" s="59"/>
      <c r="CM41" s="59"/>
      <c r="CN41" s="59"/>
      <c r="CO41" s="59"/>
      <c r="CP41" s="59"/>
    </row>
    <row r="42" spans="2:97" ht="21" customHeight="1" x14ac:dyDescent="0.25"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5"/>
      <c r="AA42" s="59"/>
      <c r="AB42" s="41">
        <f>Jogos!P230</f>
        <v>23</v>
      </c>
      <c r="AC42" s="109" t="str">
        <f>Jogos!Q230</f>
        <v>Inglaterra</v>
      </c>
      <c r="AD42" s="41">
        <f>Jogos!R230</f>
        <v>1</v>
      </c>
      <c r="AE42" s="41">
        <f>Jogos!S230</f>
        <v>1</v>
      </c>
      <c r="AF42" s="41">
        <f>Jogos!T230</f>
        <v>0</v>
      </c>
      <c r="AG42" s="41">
        <f>Jogos!U230</f>
        <v>0</v>
      </c>
      <c r="AH42" s="41">
        <f>Jogos!V230</f>
        <v>2</v>
      </c>
      <c r="AI42" s="41">
        <f>Jogos!W230</f>
        <v>1</v>
      </c>
      <c r="AJ42" s="41">
        <f>Jogos!X230</f>
        <v>1</v>
      </c>
      <c r="AK42" s="41">
        <f>Jogos!Y230</f>
        <v>3</v>
      </c>
      <c r="AL42" s="67"/>
      <c r="AM42" s="41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59"/>
      <c r="BG42" s="59"/>
      <c r="BH42" s="59"/>
      <c r="BI42" s="59"/>
      <c r="BJ42" s="59"/>
      <c r="BK42" s="59"/>
      <c r="BL42" s="59"/>
      <c r="BM42" s="59"/>
      <c r="BN42" s="59"/>
      <c r="BO42" s="59"/>
      <c r="BP42" s="59"/>
      <c r="BQ42" s="59"/>
      <c r="BR42" s="59"/>
      <c r="BS42" s="59"/>
      <c r="BT42" s="59"/>
      <c r="BU42" s="59"/>
      <c r="BV42" s="59"/>
      <c r="BW42" s="59"/>
      <c r="BX42" s="59"/>
      <c r="BY42" s="59"/>
      <c r="BZ42" s="59"/>
      <c r="CA42" s="59"/>
      <c r="CB42" s="59"/>
      <c r="CC42" s="59"/>
      <c r="CD42" s="59"/>
      <c r="CE42" s="59"/>
      <c r="CF42" s="59"/>
      <c r="CG42" s="59"/>
      <c r="CH42" s="59"/>
      <c r="CI42" s="59"/>
      <c r="CJ42" s="59"/>
      <c r="CK42" s="59"/>
      <c r="CL42" s="59"/>
      <c r="CM42" s="59"/>
      <c r="CN42" s="59"/>
      <c r="CO42" s="59"/>
      <c r="CP42" s="59"/>
    </row>
    <row r="43" spans="2:97" ht="21" customHeight="1" x14ac:dyDescent="0.25"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5"/>
      <c r="AA43" s="59"/>
      <c r="AB43" s="41">
        <f>Jogos!P231</f>
        <v>17</v>
      </c>
      <c r="AC43" s="109" t="str">
        <f>Jogos!Q231</f>
        <v>Bélgica</v>
      </c>
      <c r="AD43" s="41">
        <f>Jogos!R231</f>
        <v>1</v>
      </c>
      <c r="AE43" s="41">
        <f>Jogos!S231</f>
        <v>0</v>
      </c>
      <c r="AF43" s="41">
        <f>Jogos!T231</f>
        <v>1</v>
      </c>
      <c r="AG43" s="41">
        <f>Jogos!U231</f>
        <v>0</v>
      </c>
      <c r="AH43" s="41">
        <f>Jogos!V231</f>
        <v>2</v>
      </c>
      <c r="AI43" s="41">
        <f>Jogos!W231</f>
        <v>2</v>
      </c>
      <c r="AJ43" s="41">
        <f>Jogos!X231</f>
        <v>0</v>
      </c>
      <c r="AK43" s="41">
        <f>Jogos!Y231</f>
        <v>1</v>
      </c>
      <c r="AL43" s="67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59"/>
      <c r="BG43" s="59"/>
      <c r="BH43" s="59"/>
      <c r="BI43" s="59"/>
      <c r="BJ43" s="59"/>
      <c r="BK43" s="59"/>
      <c r="BL43" s="59"/>
      <c r="BM43" s="59"/>
      <c r="BN43" s="59"/>
      <c r="BO43" s="59"/>
      <c r="BP43" s="59"/>
      <c r="BQ43" s="59"/>
      <c r="BR43" s="59"/>
      <c r="BS43" s="59"/>
      <c r="BT43" s="59"/>
      <c r="BU43" s="59"/>
      <c r="BV43" s="59"/>
      <c r="BW43" s="59"/>
      <c r="BX43" s="59"/>
      <c r="BY43" s="59"/>
      <c r="BZ43" s="59"/>
      <c r="CA43" s="59"/>
      <c r="CB43" s="59"/>
      <c r="CC43" s="59"/>
      <c r="CD43" s="59"/>
      <c r="CE43" s="59"/>
      <c r="CF43" s="59"/>
      <c r="CG43" s="59"/>
      <c r="CH43" s="59"/>
      <c r="CI43" s="59"/>
      <c r="CJ43" s="59"/>
      <c r="CK43" s="59"/>
      <c r="CL43" s="59"/>
      <c r="CM43" s="59"/>
      <c r="CN43" s="59"/>
      <c r="CO43" s="59"/>
      <c r="CP43" s="59"/>
    </row>
    <row r="44" spans="2:97" ht="21" customHeight="1" x14ac:dyDescent="0.25"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5"/>
      <c r="AA44" s="59"/>
      <c r="AB44" s="41">
        <f>Jogos!P232</f>
        <v>15</v>
      </c>
      <c r="AC44" s="109" t="str">
        <f>Jogos!Q232</f>
        <v>País de Gales</v>
      </c>
      <c r="AD44" s="41">
        <f>Jogos!R232</f>
        <v>1</v>
      </c>
      <c r="AE44" s="41">
        <f>Jogos!S232</f>
        <v>0</v>
      </c>
      <c r="AF44" s="41">
        <f>Jogos!T232</f>
        <v>0</v>
      </c>
      <c r="AG44" s="41">
        <f>Jogos!U232</f>
        <v>1</v>
      </c>
      <c r="AH44" s="41">
        <f>Jogos!V232</f>
        <v>0</v>
      </c>
      <c r="AI44" s="41">
        <f>Jogos!W232</f>
        <v>1</v>
      </c>
      <c r="AJ44" s="41">
        <f>Jogos!X232</f>
        <v>-1</v>
      </c>
      <c r="AK44" s="41">
        <f>Jogos!Y232</f>
        <v>0</v>
      </c>
      <c r="AL44" s="67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59"/>
      <c r="BG44" s="59"/>
      <c r="BH44" s="59"/>
      <c r="BI44" s="59"/>
      <c r="BJ44" s="59"/>
      <c r="BK44" s="59"/>
      <c r="BL44" s="59"/>
      <c r="BM44" s="59"/>
      <c r="BN44" s="59"/>
      <c r="BO44" s="59"/>
      <c r="BP44" s="59"/>
      <c r="BQ44" s="59"/>
      <c r="BR44" s="59"/>
      <c r="BS44" s="59"/>
      <c r="BT44" s="59"/>
      <c r="BU44" s="59"/>
      <c r="BV44" s="59"/>
      <c r="BW44" s="59"/>
      <c r="BX44" s="59"/>
      <c r="BY44" s="59"/>
      <c r="BZ44" s="59"/>
      <c r="CA44" s="59"/>
      <c r="CB44" s="59"/>
      <c r="CC44" s="59"/>
      <c r="CD44" s="59"/>
      <c r="CE44" s="59"/>
      <c r="CF44" s="59"/>
      <c r="CG44" s="59"/>
      <c r="CH44" s="59"/>
      <c r="CI44" s="59"/>
      <c r="CJ44" s="59"/>
      <c r="CK44" s="59"/>
      <c r="CL44" s="59"/>
      <c r="CM44" s="59"/>
      <c r="CN44" s="59"/>
      <c r="CO44" s="59"/>
      <c r="CP44" s="59"/>
    </row>
    <row r="45" spans="2:97" ht="21" customHeight="1" x14ac:dyDescent="0.25"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5"/>
      <c r="AA45" s="59"/>
      <c r="AB45" s="41">
        <f>Jogos!P233</f>
        <v>19</v>
      </c>
      <c r="AC45" s="109" t="str">
        <f>Jogos!Q233</f>
        <v>Rússia</v>
      </c>
      <c r="AD45" s="41">
        <f>Jogos!R233</f>
        <v>1</v>
      </c>
      <c r="AE45" s="41">
        <f>Jogos!S233</f>
        <v>0</v>
      </c>
      <c r="AF45" s="41">
        <f>Jogos!T233</f>
        <v>0</v>
      </c>
      <c r="AG45" s="41">
        <f>Jogos!U233</f>
        <v>1</v>
      </c>
      <c r="AH45" s="41">
        <f>Jogos!V233</f>
        <v>1</v>
      </c>
      <c r="AI45" s="41">
        <f>Jogos!W233</f>
        <v>5</v>
      </c>
      <c r="AJ45" s="41">
        <f>Jogos!X233</f>
        <v>-4</v>
      </c>
      <c r="AK45" s="41">
        <f>Jogos!Y233</f>
        <v>0</v>
      </c>
      <c r="AL45" s="67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59"/>
      <c r="BG45" s="59"/>
      <c r="BH45" s="59"/>
      <c r="BI45" s="59"/>
      <c r="BJ45" s="59"/>
      <c r="BK45" s="59"/>
      <c r="BL45" s="59"/>
      <c r="BM45" s="59"/>
      <c r="BN45" s="59"/>
      <c r="BO45" s="59"/>
      <c r="BP45" s="59"/>
      <c r="BQ45" s="59"/>
      <c r="BR45" s="59"/>
      <c r="BS45" s="59"/>
      <c r="BT45" s="59"/>
      <c r="BU45" s="59"/>
      <c r="BV45" s="59"/>
      <c r="BW45" s="59"/>
      <c r="BX45" s="59"/>
      <c r="BY45" s="59"/>
      <c r="BZ45" s="59"/>
      <c r="CA45" s="59"/>
      <c r="CB45" s="59"/>
      <c r="CC45" s="59"/>
      <c r="CD45" s="59"/>
      <c r="CE45" s="59"/>
      <c r="CF45" s="59"/>
      <c r="CG45" s="59"/>
      <c r="CH45" s="59"/>
      <c r="CI45" s="59"/>
      <c r="CJ45" s="59"/>
      <c r="CK45" s="59"/>
      <c r="CL45" s="59"/>
      <c r="CM45" s="59"/>
      <c r="CN45" s="59"/>
      <c r="CO45" s="59"/>
      <c r="CP45" s="59"/>
    </row>
    <row r="46" spans="2:97" ht="21" customHeight="1" x14ac:dyDescent="0.25"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5"/>
      <c r="AA46" s="59"/>
      <c r="AB46" s="41">
        <f>Jogos!P234</f>
        <v>12</v>
      </c>
      <c r="AC46" s="109" t="str">
        <f>Jogos!Q234</f>
        <v>Austria</v>
      </c>
      <c r="AD46" s="41">
        <f>Jogos!R234</f>
        <v>1</v>
      </c>
      <c r="AE46" s="41">
        <f>Jogos!S234</f>
        <v>1</v>
      </c>
      <c r="AF46" s="41">
        <f>Jogos!T234</f>
        <v>0</v>
      </c>
      <c r="AG46" s="41">
        <f>Jogos!U234</f>
        <v>0</v>
      </c>
      <c r="AH46" s="41">
        <f>Jogos!V234</f>
        <v>1</v>
      </c>
      <c r="AI46" s="41">
        <f>Jogos!W234</f>
        <v>2</v>
      </c>
      <c r="AJ46" s="41">
        <f>Jogos!X234</f>
        <v>-1</v>
      </c>
      <c r="AK46" s="41">
        <f>Jogos!Y234</f>
        <v>3</v>
      </c>
      <c r="AL46" s="67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59"/>
      <c r="BG46" s="59"/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59"/>
      <c r="BV46" s="59"/>
      <c r="BW46" s="59"/>
      <c r="BX46" s="59"/>
      <c r="BY46" s="59"/>
      <c r="BZ46" s="59"/>
      <c r="CA46" s="59"/>
      <c r="CB46" s="59"/>
      <c r="CC46" s="59"/>
      <c r="CD46" s="59"/>
      <c r="CE46" s="59"/>
      <c r="CF46" s="59"/>
      <c r="CG46" s="59"/>
      <c r="CH46" s="59"/>
      <c r="CI46" s="59"/>
      <c r="CJ46" s="59"/>
      <c r="CK46" s="59"/>
      <c r="CL46" s="59"/>
      <c r="CM46" s="59"/>
      <c r="CN46" s="59"/>
      <c r="CO46" s="59"/>
      <c r="CP46" s="59"/>
    </row>
    <row r="47" spans="2:97" ht="21" customHeight="1" x14ac:dyDescent="0.25"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5"/>
      <c r="AA47" s="59"/>
      <c r="AB47" s="41">
        <f>Jogos!P235</f>
        <v>8</v>
      </c>
      <c r="AC47" s="109" t="str">
        <f>Jogos!Q235</f>
        <v>Alemanha</v>
      </c>
      <c r="AD47" s="41">
        <f>Jogos!R235</f>
        <v>1</v>
      </c>
      <c r="AE47" s="41">
        <f>Jogos!S235</f>
        <v>0</v>
      </c>
      <c r="AF47" s="41">
        <f>Jogos!T235</f>
        <v>0</v>
      </c>
      <c r="AG47" s="41">
        <f>Jogos!U235</f>
        <v>1</v>
      </c>
      <c r="AH47" s="41">
        <f>Jogos!V235</f>
        <v>0</v>
      </c>
      <c r="AI47" s="41">
        <f>Jogos!W235</f>
        <v>0</v>
      </c>
      <c r="AJ47" s="41">
        <f>Jogos!X235</f>
        <v>0</v>
      </c>
      <c r="AK47" s="41">
        <f>Jogos!Y235</f>
        <v>0</v>
      </c>
      <c r="AL47" s="67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59"/>
      <c r="BG47" s="59"/>
      <c r="BH47" s="59"/>
      <c r="BI47" s="59"/>
      <c r="BJ47" s="59"/>
      <c r="BK47" s="59"/>
      <c r="BL47" s="59"/>
      <c r="BM47" s="59"/>
      <c r="BN47" s="59"/>
      <c r="BO47" s="59"/>
      <c r="BP47" s="59"/>
      <c r="BQ47" s="59"/>
      <c r="BR47" s="59"/>
      <c r="BS47" s="59"/>
      <c r="BT47" s="59"/>
      <c r="BU47" s="59"/>
      <c r="BV47" s="59"/>
      <c r="BW47" s="59"/>
      <c r="BX47" s="59"/>
      <c r="BY47" s="59"/>
      <c r="BZ47" s="59"/>
      <c r="CA47" s="59"/>
      <c r="CB47" s="59"/>
      <c r="CC47" s="59"/>
      <c r="CD47" s="59"/>
      <c r="CE47" s="59"/>
      <c r="CF47" s="59"/>
      <c r="CG47" s="59"/>
      <c r="CH47" s="59"/>
      <c r="CI47" s="59"/>
      <c r="CJ47" s="59"/>
      <c r="CK47" s="59"/>
      <c r="CL47" s="59"/>
      <c r="CM47" s="59"/>
      <c r="CN47" s="59"/>
      <c r="CO47" s="59"/>
      <c r="CP47" s="59"/>
    </row>
    <row r="48" spans="2:97" ht="21" customHeight="1" x14ac:dyDescent="0.25"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5"/>
      <c r="AA48" s="59"/>
      <c r="AB48" s="41">
        <f>Jogos!P236</f>
        <v>6</v>
      </c>
      <c r="AC48" s="109" t="str">
        <f>Jogos!Q236</f>
        <v>Polônia</v>
      </c>
      <c r="AD48" s="41">
        <f>Jogos!R236</f>
        <v>1</v>
      </c>
      <c r="AE48" s="41">
        <f>Jogos!S236</f>
        <v>0</v>
      </c>
      <c r="AF48" s="41">
        <f>Jogos!T236</f>
        <v>1</v>
      </c>
      <c r="AG48" s="41">
        <f>Jogos!U236</f>
        <v>0</v>
      </c>
      <c r="AH48" s="41">
        <f>Jogos!V236</f>
        <v>0</v>
      </c>
      <c r="AI48" s="41">
        <f>Jogos!W236</f>
        <v>1</v>
      </c>
      <c r="AJ48" s="41">
        <f>Jogos!X236</f>
        <v>-1</v>
      </c>
      <c r="AK48" s="41">
        <f>Jogos!Y236</f>
        <v>1</v>
      </c>
      <c r="AL48" s="67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59"/>
      <c r="BG48" s="59"/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59"/>
      <c r="BV48" s="59"/>
      <c r="BW48" s="59"/>
      <c r="BX48" s="59"/>
      <c r="BY48" s="59"/>
      <c r="BZ48" s="59"/>
      <c r="CA48" s="59"/>
      <c r="CB48" s="59"/>
      <c r="CC48" s="59"/>
      <c r="CD48" s="59"/>
      <c r="CE48" s="59"/>
      <c r="CF48" s="59"/>
      <c r="CG48" s="59"/>
      <c r="CH48" s="59"/>
      <c r="CI48" s="59"/>
      <c r="CJ48" s="59"/>
      <c r="CK48" s="59"/>
      <c r="CL48" s="59"/>
      <c r="CM48" s="59"/>
      <c r="CN48" s="59"/>
      <c r="CO48" s="59"/>
      <c r="CP48" s="59"/>
    </row>
    <row r="49" spans="2:94" ht="21" customHeight="1" x14ac:dyDescent="0.25"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5"/>
      <c r="AA49" s="59"/>
      <c r="AB49" s="41">
        <f>Jogos!P237</f>
        <v>9</v>
      </c>
      <c r="AC49" s="109" t="str">
        <f>Jogos!Q237</f>
        <v>Suíça</v>
      </c>
      <c r="AD49" s="41">
        <f>Jogos!R237</f>
        <v>1</v>
      </c>
      <c r="AE49" s="41">
        <f>Jogos!S237</f>
        <v>0</v>
      </c>
      <c r="AF49" s="41">
        <f>Jogos!T237</f>
        <v>0</v>
      </c>
      <c r="AG49" s="41">
        <f>Jogos!U237</f>
        <v>1</v>
      </c>
      <c r="AH49" s="41">
        <f>Jogos!V237</f>
        <v>0</v>
      </c>
      <c r="AI49" s="41">
        <f>Jogos!W237</f>
        <v>0</v>
      </c>
      <c r="AJ49" s="41">
        <f>Jogos!X237</f>
        <v>0</v>
      </c>
      <c r="AK49" s="41">
        <f>Jogos!Y237</f>
        <v>0</v>
      </c>
      <c r="AL49" s="67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59"/>
      <c r="BG49" s="59"/>
      <c r="BH49" s="59"/>
      <c r="BI49" s="59"/>
      <c r="BJ49" s="59"/>
      <c r="BK49" s="59"/>
      <c r="BL49" s="59"/>
      <c r="BM49" s="59"/>
      <c r="BN49" s="59"/>
      <c r="BO49" s="59"/>
      <c r="BP49" s="59"/>
      <c r="BQ49" s="59"/>
      <c r="BR49" s="59"/>
      <c r="BS49" s="59"/>
      <c r="BT49" s="59"/>
      <c r="BU49" s="59"/>
      <c r="BV49" s="59"/>
      <c r="BW49" s="59"/>
      <c r="BX49" s="59"/>
      <c r="BY49" s="59"/>
      <c r="BZ49" s="59"/>
      <c r="CA49" s="59"/>
      <c r="CB49" s="59"/>
      <c r="CC49" s="59"/>
      <c r="CD49" s="59"/>
      <c r="CE49" s="59"/>
      <c r="CF49" s="59"/>
      <c r="CG49" s="59"/>
      <c r="CH49" s="59"/>
      <c r="CI49" s="59"/>
      <c r="CJ49" s="59"/>
      <c r="CK49" s="59"/>
      <c r="CL49" s="59"/>
      <c r="CM49" s="59"/>
      <c r="CN49" s="59"/>
      <c r="CO49" s="59"/>
      <c r="CP49" s="59"/>
    </row>
    <row r="50" spans="2:94" ht="21" customHeight="1" x14ac:dyDescent="0.25"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42"/>
      <c r="AA50" s="59"/>
      <c r="AB50" s="41"/>
      <c r="AC50" s="59"/>
      <c r="AD50" s="59"/>
      <c r="AE50" s="59"/>
      <c r="AF50" s="59"/>
      <c r="AG50" s="59"/>
      <c r="AH50" s="59"/>
      <c r="AI50" s="59"/>
      <c r="AJ50" s="59"/>
      <c r="AK50" s="59"/>
      <c r="AL50" s="67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59"/>
      <c r="BV50" s="59"/>
      <c r="BW50" s="59"/>
      <c r="BX50" s="59"/>
      <c r="BY50" s="59"/>
      <c r="BZ50" s="59"/>
      <c r="CA50" s="59"/>
      <c r="CB50" s="59"/>
      <c r="CC50" s="59"/>
      <c r="CD50" s="59"/>
      <c r="CE50" s="59"/>
      <c r="CF50" s="59"/>
      <c r="CG50" s="59"/>
      <c r="CH50" s="59"/>
      <c r="CI50" s="59"/>
      <c r="CJ50" s="59"/>
      <c r="CK50" s="59"/>
      <c r="CL50" s="59"/>
      <c r="CM50" s="59"/>
      <c r="CN50" s="59"/>
      <c r="CO50" s="59"/>
      <c r="CP50" s="59"/>
    </row>
    <row r="51" spans="2:94" ht="21" customHeight="1" x14ac:dyDescent="0.25"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6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67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59"/>
      <c r="BG51" s="59"/>
      <c r="BH51" s="59"/>
      <c r="BI51" s="59"/>
      <c r="BJ51" s="59"/>
      <c r="BK51" s="59"/>
      <c r="BL51" s="59"/>
      <c r="BM51" s="59"/>
      <c r="BN51" s="59"/>
      <c r="BO51" s="59"/>
      <c r="BP51" s="59"/>
      <c r="BQ51" s="59"/>
      <c r="BR51" s="59"/>
      <c r="BS51" s="59"/>
      <c r="BT51" s="59"/>
      <c r="BU51" s="59"/>
      <c r="BV51" s="59"/>
      <c r="BW51" s="59"/>
      <c r="BX51" s="59"/>
      <c r="BY51" s="59"/>
      <c r="BZ51" s="59"/>
      <c r="CA51" s="59"/>
      <c r="CB51" s="59"/>
      <c r="CC51" s="59"/>
      <c r="CD51" s="59"/>
      <c r="CE51" s="59"/>
      <c r="CF51" s="59"/>
      <c r="CG51" s="59"/>
      <c r="CH51" s="59"/>
      <c r="CI51" s="59"/>
      <c r="CJ51" s="59"/>
      <c r="CK51" s="59"/>
      <c r="CL51" s="59"/>
      <c r="CM51" s="59"/>
      <c r="CN51" s="59"/>
      <c r="CO51" s="59"/>
      <c r="CP51" s="59"/>
    </row>
    <row r="52" spans="2:94" ht="21" customHeight="1" x14ac:dyDescent="0.25"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6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67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59"/>
      <c r="BG52" s="59"/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59"/>
      <c r="BV52" s="59"/>
      <c r="BW52" s="59"/>
      <c r="BX52" s="59"/>
      <c r="BY52" s="59"/>
      <c r="BZ52" s="59"/>
      <c r="CA52" s="59"/>
      <c r="CB52" s="59"/>
      <c r="CC52" s="59"/>
      <c r="CD52" s="59"/>
      <c r="CE52" s="59"/>
      <c r="CF52" s="59"/>
      <c r="CG52" s="59"/>
      <c r="CH52" s="59"/>
      <c r="CI52" s="59"/>
      <c r="CJ52" s="59"/>
      <c r="CK52" s="59"/>
      <c r="CL52" s="59"/>
      <c r="CM52" s="59"/>
      <c r="CN52" s="59"/>
      <c r="CO52" s="59"/>
      <c r="CP52" s="59"/>
    </row>
    <row r="53" spans="2:94" ht="21" customHeight="1" x14ac:dyDescent="0.25"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6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67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59"/>
      <c r="BG53" s="59"/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59"/>
      <c r="BV53" s="59"/>
      <c r="BW53" s="59"/>
      <c r="BX53" s="59"/>
      <c r="BY53" s="59"/>
      <c r="BZ53" s="59"/>
      <c r="CA53" s="59"/>
      <c r="CB53" s="59"/>
      <c r="CC53" s="59"/>
      <c r="CD53" s="59"/>
      <c r="CE53" s="59"/>
      <c r="CF53" s="59"/>
      <c r="CG53" s="59"/>
      <c r="CH53" s="59"/>
      <c r="CI53" s="59"/>
      <c r="CJ53" s="59"/>
      <c r="CK53" s="59"/>
      <c r="CL53" s="59"/>
      <c r="CM53" s="59"/>
      <c r="CN53" s="59"/>
      <c r="CO53" s="59"/>
      <c r="CP53" s="59"/>
    </row>
    <row r="54" spans="2:94" ht="21" customHeight="1" x14ac:dyDescent="0.25"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6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67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59"/>
      <c r="BG54" s="59"/>
      <c r="BH54" s="59"/>
      <c r="BI54" s="59"/>
      <c r="BJ54" s="59"/>
      <c r="BK54" s="59"/>
      <c r="BL54" s="59"/>
      <c r="BM54" s="59"/>
      <c r="BN54" s="59"/>
      <c r="BO54" s="59"/>
      <c r="BP54" s="59"/>
      <c r="BQ54" s="59"/>
      <c r="BR54" s="59"/>
      <c r="BS54" s="59"/>
      <c r="BT54" s="59"/>
      <c r="BU54" s="59"/>
      <c r="BV54" s="59"/>
      <c r="BW54" s="59"/>
      <c r="BX54" s="59"/>
      <c r="BY54" s="59"/>
      <c r="BZ54" s="59"/>
      <c r="CA54" s="59"/>
      <c r="CB54" s="59"/>
      <c r="CC54" s="59"/>
      <c r="CD54" s="59"/>
      <c r="CE54" s="59"/>
      <c r="CF54" s="59"/>
      <c r="CG54" s="59"/>
      <c r="CH54" s="59"/>
      <c r="CI54" s="59"/>
      <c r="CJ54" s="59"/>
      <c r="CK54" s="59"/>
      <c r="CL54" s="59"/>
      <c r="CM54" s="59"/>
      <c r="CN54" s="59"/>
      <c r="CO54" s="59"/>
      <c r="CP54" s="59"/>
    </row>
    <row r="55" spans="2:94" ht="21" customHeight="1" x14ac:dyDescent="0.25">
      <c r="Z55" s="56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67"/>
      <c r="AM55" s="59"/>
      <c r="AN55" s="59"/>
      <c r="AO55" s="59"/>
      <c r="AP55" s="59"/>
      <c r="AQ55" s="59"/>
      <c r="AR55" s="59"/>
      <c r="AS55" s="59"/>
      <c r="AT55" s="59"/>
      <c r="AU55" s="59"/>
      <c r="AV55" s="59"/>
    </row>
    <row r="56" spans="2:94" ht="21" customHeight="1" x14ac:dyDescent="0.25">
      <c r="Z56" s="56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67"/>
      <c r="AM56" s="59"/>
      <c r="AN56" s="59"/>
      <c r="AO56" s="59"/>
      <c r="AP56" s="59"/>
      <c r="AQ56" s="59"/>
      <c r="AR56" s="59"/>
      <c r="AS56" s="59"/>
      <c r="AT56" s="59"/>
      <c r="AU56" s="59"/>
      <c r="AV56" s="59"/>
    </row>
    <row r="57" spans="2:94" ht="21" customHeight="1" x14ac:dyDescent="0.25">
      <c r="Z57" s="56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</row>
    <row r="58" spans="2:94" ht="21" customHeight="1" x14ac:dyDescent="0.25">
      <c r="Z58" s="56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</row>
    <row r="59" spans="2:94" ht="21" customHeight="1" x14ac:dyDescent="0.25">
      <c r="Z59" s="56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</row>
    <row r="60" spans="2:94" ht="21" customHeight="1" x14ac:dyDescent="0.25">
      <c r="Z60" s="56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</row>
    <row r="61" spans="2:94" ht="21" customHeight="1" x14ac:dyDescent="0.25">
      <c r="Z61" s="56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</row>
    <row r="62" spans="2:94" ht="21" customHeight="1" x14ac:dyDescent="0.25">
      <c r="Z62" s="56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</row>
    <row r="63" spans="2:94" ht="21" customHeight="1" x14ac:dyDescent="0.25">
      <c r="Z63" s="56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</row>
    <row r="64" spans="2:94" ht="21" customHeight="1" x14ac:dyDescent="0.25">
      <c r="Z64" s="56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</row>
    <row r="65" spans="26:48" ht="21" customHeight="1" x14ac:dyDescent="0.25">
      <c r="Z65" s="56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</row>
    <row r="66" spans="26:48" ht="21" customHeight="1" x14ac:dyDescent="0.25"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</row>
    <row r="67" spans="26:48" ht="21" customHeight="1" x14ac:dyDescent="0.25"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</row>
    <row r="68" spans="26:48" ht="21" customHeight="1" x14ac:dyDescent="0.25"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</row>
    <row r="69" spans="26:48" ht="21" customHeight="1" x14ac:dyDescent="0.25"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</row>
    <row r="70" spans="26:48" ht="21" customHeight="1" x14ac:dyDescent="0.25"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</row>
    <row r="71" spans="26:48" ht="21" customHeight="1" x14ac:dyDescent="0.25">
      <c r="Z71" s="59"/>
    </row>
    <row r="72" spans="26:48" ht="21" customHeight="1" x14ac:dyDescent="0.25">
      <c r="Z72" s="59"/>
    </row>
  </sheetData>
  <sheetProtection algorithmName="SHA-512" hashValue="j6de526KSCSr2QI5Bdl/6glmZjNl5T/4ocMAJ66hD1scLiPkvnfkcGXnInjLSvUlzHAVNQy3grhUDLneR6DZzA==" saltValue="WccPf734370t2KAmgZOmPA==" spinCount="100000" sheet="1" objects="1" scenarios="1" selectLockedCells="1" selectUnlockedCells="1"/>
  <mergeCells count="10">
    <mergeCell ref="AX31:BG31"/>
    <mergeCell ref="BJ31:BS31"/>
    <mergeCell ref="B2:K2"/>
    <mergeCell ref="P2:Y2"/>
    <mergeCell ref="AB2:AK2"/>
    <mergeCell ref="AX2:BG2"/>
    <mergeCell ref="BJ2:BS2"/>
    <mergeCell ref="AM2:AV2"/>
    <mergeCell ref="AM31:AV31"/>
    <mergeCell ref="AB31:AK31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4:I12"/>
  <sheetViews>
    <sheetView workbookViewId="0">
      <selection activeCell="I9" sqref="I9"/>
    </sheetView>
  </sheetViews>
  <sheetFormatPr defaultRowHeight="15" x14ac:dyDescent="0.25"/>
  <cols>
    <col min="7" max="7" width="9.140625" style="25"/>
  </cols>
  <sheetData>
    <row r="4" spans="1:9" x14ac:dyDescent="0.25">
      <c r="B4" t="s">
        <v>55</v>
      </c>
      <c r="E4" t="s">
        <v>56</v>
      </c>
      <c r="H4" t="s">
        <v>57</v>
      </c>
    </row>
    <row r="5" spans="1:9" x14ac:dyDescent="0.25">
      <c r="A5">
        <v>1</v>
      </c>
      <c r="B5" t="e">
        <f>#REF!</f>
        <v>#REF!</v>
      </c>
      <c r="C5" t="e">
        <f>#REF!</f>
        <v>#REF!</v>
      </c>
      <c r="E5" t="e">
        <f>#REF!</f>
        <v>#REF!</v>
      </c>
      <c r="F5" t="e">
        <f>#REF!</f>
        <v>#REF!</v>
      </c>
      <c r="H5" t="e">
        <f>#REF!</f>
        <v>#REF!</v>
      </c>
      <c r="I5" t="e">
        <f>#REF!</f>
        <v>#REF!</v>
      </c>
    </row>
    <row r="6" spans="1:9" x14ac:dyDescent="0.25">
      <c r="A6">
        <v>2</v>
      </c>
      <c r="B6" t="e">
        <f>#REF!</f>
        <v>#REF!</v>
      </c>
      <c r="C6" t="e">
        <f>#REF!</f>
        <v>#REF!</v>
      </c>
      <c r="E6" t="e">
        <f>#REF!</f>
        <v>#REF!</v>
      </c>
      <c r="F6" t="e">
        <f>#REF!</f>
        <v>#REF!</v>
      </c>
      <c r="H6" t="e">
        <f>#REF!</f>
        <v>#REF!</v>
      </c>
      <c r="I6" t="e">
        <f>#REF!</f>
        <v>#REF!</v>
      </c>
    </row>
    <row r="7" spans="1:9" x14ac:dyDescent="0.25">
      <c r="A7">
        <v>3</v>
      </c>
      <c r="B7" t="e">
        <f>#REF!</f>
        <v>#REF!</v>
      </c>
      <c r="C7" t="e">
        <f>#REF!</f>
        <v>#REF!</v>
      </c>
      <c r="E7" t="e">
        <f>#REF!</f>
        <v>#REF!</v>
      </c>
      <c r="F7" t="e">
        <f>#REF!</f>
        <v>#REF!</v>
      </c>
      <c r="H7" t="e">
        <f>#REF!</f>
        <v>#REF!</v>
      </c>
      <c r="I7" t="e">
        <f>#REF!</f>
        <v>#REF!</v>
      </c>
    </row>
    <row r="8" spans="1:9" x14ac:dyDescent="0.25">
      <c r="A8">
        <v>4</v>
      </c>
      <c r="B8" t="e">
        <f>#REF!</f>
        <v>#REF!</v>
      </c>
      <c r="C8" t="e">
        <f>#REF!</f>
        <v>#REF!</v>
      </c>
      <c r="E8" t="e">
        <f>#REF!</f>
        <v>#REF!</v>
      </c>
      <c r="F8" t="e">
        <f>#REF!</f>
        <v>#REF!</v>
      </c>
      <c r="H8" t="e">
        <f>#REF!</f>
        <v>#REF!</v>
      </c>
      <c r="I8" t="e">
        <f>#REF!</f>
        <v>#REF!</v>
      </c>
    </row>
    <row r="9" spans="1:9" x14ac:dyDescent="0.25">
      <c r="A9">
        <v>5</v>
      </c>
      <c r="B9" t="e">
        <f>#REF!</f>
        <v>#REF!</v>
      </c>
      <c r="C9" t="e">
        <f>#REF!</f>
        <v>#REF!</v>
      </c>
      <c r="E9" t="e">
        <f>#REF!</f>
        <v>#REF!</v>
      </c>
      <c r="F9" t="e">
        <f>#REF!</f>
        <v>#REF!</v>
      </c>
    </row>
    <row r="10" spans="1:9" x14ac:dyDescent="0.25">
      <c r="A10">
        <v>6</v>
      </c>
      <c r="B10" t="e">
        <f>#REF!</f>
        <v>#REF!</v>
      </c>
      <c r="C10" t="e">
        <f>#REF!</f>
        <v>#REF!</v>
      </c>
      <c r="E10" t="e">
        <f>#REF!</f>
        <v>#REF!</v>
      </c>
      <c r="F10" t="e">
        <f>#REF!</f>
        <v>#REF!</v>
      </c>
    </row>
    <row r="11" spans="1:9" x14ac:dyDescent="0.25">
      <c r="A11">
        <v>7</v>
      </c>
      <c r="B11" t="e">
        <f>#REF!</f>
        <v>#REF!</v>
      </c>
      <c r="C11" t="e">
        <f>#REF!</f>
        <v>#REF!</v>
      </c>
      <c r="E11" t="e">
        <f>#REF!</f>
        <v>#REF!</v>
      </c>
      <c r="F11" t="e">
        <f>#REF!</f>
        <v>#REF!</v>
      </c>
    </row>
    <row r="12" spans="1:9" x14ac:dyDescent="0.25">
      <c r="A12">
        <v>8</v>
      </c>
      <c r="B12" t="e">
        <f>#REF!</f>
        <v>#REF!</v>
      </c>
      <c r="C12" t="e">
        <f>#REF!</f>
        <v>#REF!</v>
      </c>
      <c r="E12" t="e">
        <f>#REF!</f>
        <v>#REF!</v>
      </c>
      <c r="F12" t="e">
        <f>#REF!</f>
        <v>#REF!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Geral 1º Turno</vt:lpstr>
      <vt:lpstr>Classificação</vt:lpstr>
      <vt:lpstr>Jogos</vt:lpstr>
      <vt:lpstr>Geral 2º Turno</vt:lpstr>
      <vt:lpstr>Geral</vt:lpstr>
      <vt:lpstr>Lista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</dc:creator>
  <cp:lastModifiedBy>Grego</cp:lastModifiedBy>
  <dcterms:created xsi:type="dcterms:W3CDTF">2012-03-15T20:28:09Z</dcterms:created>
  <dcterms:modified xsi:type="dcterms:W3CDTF">2019-04-17T14:16:51Z</dcterms:modified>
</cp:coreProperties>
</file>