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hidePivotFieldList="1"/>
  <mc:AlternateContent xmlns:mc="http://schemas.openxmlformats.org/markup-compatibility/2006">
    <mc:Choice Requires="x15">
      <x15ac:absPath xmlns:x15ac="http://schemas.microsoft.com/office/spreadsheetml/2010/11/ac" url="D:\Tatooleague\Campeonatos\66º Campeonato\"/>
    </mc:Choice>
  </mc:AlternateContent>
  <bookViews>
    <workbookView xWindow="0" yWindow="465" windowWidth="28800" windowHeight="15945" tabRatio="500"/>
  </bookViews>
  <sheets>
    <sheet name="Tabelas" sheetId="1" r:id="rId1"/>
    <sheet name="Jogos" sheetId="2" r:id="rId2"/>
    <sheet name="Geral" sheetId="4" r:id="rId3"/>
    <sheet name="Artilharia" sheetId="12" r:id="rId4"/>
    <sheet name="Regras - Quartas" sheetId="7" state="hidden" r:id="rId5"/>
    <sheet name="Regras - Semi" sheetId="8" state="hidden" r:id="rId6"/>
    <sheet name="Sumulas" sheetId="11" state="hidden" r:id="rId7"/>
  </sheets>
  <definedNames>
    <definedName name="_xlnm._FilterDatabase" localSheetId="1" hidden="1">Jogos!$AE$335:$AH$566</definedName>
    <definedName name="GM1_">Jogos!$C$5:$C$176</definedName>
    <definedName name="GM2_">Jogos!$K$5:$K$176</definedName>
    <definedName name="GM3_">Jogos!$S$5:$S$176</definedName>
    <definedName name="GM4_">Jogos!$C$181:$C$190</definedName>
    <definedName name="GM5_">Jogos!$K$181:$K$190</definedName>
    <definedName name="GM6_">Jogos!$C$195:$C$198</definedName>
    <definedName name="GM7_">Jogos!$C$195:$C$198</definedName>
    <definedName name="GM8_">Jogos!$C$204:$C$215</definedName>
    <definedName name="GM9_">Jogos!$K$204:$K$215</definedName>
    <definedName name="GV1_">Jogos!$E$5:$E$176</definedName>
    <definedName name="GV2_">Jogos!$M$5:$M$176</definedName>
    <definedName name="GV3_">Jogos!$U$5:$U$176</definedName>
    <definedName name="GV4_">Jogos!$E$181:$E$190</definedName>
    <definedName name="GV5_">Jogos!$M$181:$M$190</definedName>
    <definedName name="GV6_">Jogos!$E$195:$E$198</definedName>
    <definedName name="GV7_">Jogos!$M$195:$M$198</definedName>
    <definedName name="GV8_">Jogos!$E$204:$E$215</definedName>
    <definedName name="GV9_">Jogos!$M$204:$M$215</definedName>
    <definedName name="M1_">Jogos!$B$5:$B$176</definedName>
    <definedName name="M2_">Jogos!$J$5:$J$176</definedName>
    <definedName name="M3_">Jogos!$R$5:$R$176</definedName>
    <definedName name="M4_">Jogos!$B$181:$B$190</definedName>
    <definedName name="M5_">Jogos!$J$181:$J$190</definedName>
    <definedName name="M6_">Jogos!$B$195:$B$198</definedName>
    <definedName name="M7_">Jogos!$J$195:$J$198</definedName>
    <definedName name="M8_">Jogos!$B$204:$B$215</definedName>
    <definedName name="M9_">Jogos!$J$204:$J$215</definedName>
    <definedName name="POS." localSheetId="2">Geral!$AA$35:$AA$56</definedName>
    <definedName name="POS." localSheetId="4">'Regras - Quartas'!$AA$35:$AA$56</definedName>
    <definedName name="POS." localSheetId="5">'Regras - Semi'!$AA$35:$AA$56</definedName>
    <definedName name="POS.">Tabelas!$AA$35:$AA$56</definedName>
    <definedName name="SM1_">Jogos!$G$5:$G$176</definedName>
    <definedName name="SM2_">Jogos!$O$5:$O$176</definedName>
    <definedName name="SM3_">Jogos!$W$5:$W$176</definedName>
    <definedName name="SM4_">Jogos!$G$181:$G$190</definedName>
    <definedName name="SM5_">Jogos!$O$181:$O$190</definedName>
    <definedName name="SM6_">Jogos!$G$195:$G$198</definedName>
    <definedName name="SM7_">Jogos!$O$195:$O$198</definedName>
    <definedName name="SM8_">Jogos!$G$204:$G$215</definedName>
    <definedName name="SM9_">Jogos!$O$204:$O$215</definedName>
    <definedName name="SV1_">Jogos!$H$5:$H$176</definedName>
    <definedName name="SV2_">Jogos!$P$5:$P$176</definedName>
    <definedName name="SV3_">Jogos!$X$5:$X$176</definedName>
    <definedName name="SV4_">Jogos!$H$181:$H$190</definedName>
    <definedName name="SV5_">Jogos!$P$181:$P$190</definedName>
    <definedName name="SV6_">Jogos!$H$195:$H$198</definedName>
    <definedName name="SV7_">Jogos!$P$195:$P$198</definedName>
    <definedName name="SV8_">Jogos!$H$204:$H$215</definedName>
    <definedName name="SV9_">Jogos!$P$204:$P$215</definedName>
    <definedName name="V1_">Jogos!$F$5:$F$176</definedName>
    <definedName name="V2_">Jogos!$N$5:$N$176</definedName>
    <definedName name="V3_">Jogos!$V$5:$V$176</definedName>
    <definedName name="V4_">Jogos!$F$181:$F$190</definedName>
    <definedName name="V5_">Jogos!$N$181:$N$190</definedName>
    <definedName name="V6_">Jogos!$F$195:$F$198</definedName>
    <definedName name="V7_">Jogos!$N$195:$N$198</definedName>
    <definedName name="V8_">Jogos!$F$204:$F$215</definedName>
    <definedName name="V9_">Jogos!$N$204:$N$215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330" i="2" l="1"/>
  <c r="AH336" i="2" s="1"/>
  <c r="AB355" i="2"/>
  <c r="AB356" i="2"/>
  <c r="AB357" i="2"/>
  <c r="H168" i="2"/>
  <c r="G168" i="2"/>
  <c r="E48" i="1"/>
  <c r="E49" i="1"/>
  <c r="B43" i="1"/>
  <c r="B37" i="1"/>
  <c r="B42" i="1"/>
  <c r="B36" i="1"/>
  <c r="B209" i="2"/>
  <c r="H83" i="2"/>
  <c r="H108" i="2"/>
  <c r="H133" i="2"/>
  <c r="P83" i="2"/>
  <c r="P108" i="2"/>
  <c r="P133" i="2"/>
  <c r="X83" i="2"/>
  <c r="X108" i="2"/>
  <c r="X133" i="2"/>
  <c r="G8" i="2"/>
  <c r="O8" i="2"/>
  <c r="W8" i="2"/>
  <c r="G33" i="2"/>
  <c r="O33" i="2"/>
  <c r="W33" i="2"/>
  <c r="G58" i="2"/>
  <c r="O58" i="2"/>
  <c r="W58" i="2"/>
  <c r="H10" i="2"/>
  <c r="H35" i="2"/>
  <c r="H60" i="2"/>
  <c r="H158" i="2"/>
  <c r="P10" i="2"/>
  <c r="P35" i="2"/>
  <c r="P60" i="2"/>
  <c r="X10" i="2"/>
  <c r="X35" i="2"/>
  <c r="X58" i="2"/>
  <c r="G85" i="2"/>
  <c r="O85" i="2"/>
  <c r="W85" i="2"/>
  <c r="G110" i="2"/>
  <c r="O110" i="2"/>
  <c r="W110" i="2"/>
  <c r="G135" i="2"/>
  <c r="O135" i="2"/>
  <c r="H12" i="2"/>
  <c r="H37" i="2"/>
  <c r="H62" i="2"/>
  <c r="H160" i="2"/>
  <c r="P12" i="2"/>
  <c r="P37" i="2"/>
  <c r="X12" i="2"/>
  <c r="X37" i="2"/>
  <c r="O60" i="2"/>
  <c r="W60" i="2"/>
  <c r="G87" i="2"/>
  <c r="O87" i="2"/>
  <c r="W87" i="2"/>
  <c r="G112" i="2"/>
  <c r="O112" i="2"/>
  <c r="G137" i="2"/>
  <c r="W112" i="2"/>
  <c r="W133" i="2"/>
  <c r="H89" i="2"/>
  <c r="H114" i="2"/>
  <c r="P58" i="2"/>
  <c r="P89" i="2"/>
  <c r="P114" i="2"/>
  <c r="P135" i="2"/>
  <c r="X62" i="2"/>
  <c r="X89" i="2"/>
  <c r="X114" i="2"/>
  <c r="G14" i="2"/>
  <c r="O14" i="2"/>
  <c r="W14" i="2"/>
  <c r="G39" i="2"/>
  <c r="O39" i="2"/>
  <c r="W39" i="2"/>
  <c r="G62" i="2"/>
  <c r="W135" i="2"/>
  <c r="G162" i="2"/>
  <c r="H91" i="2"/>
  <c r="H116" i="2"/>
  <c r="H137" i="2"/>
  <c r="P62" i="2"/>
  <c r="P91" i="2"/>
  <c r="P116" i="2"/>
  <c r="X39" i="2"/>
  <c r="X64" i="2"/>
  <c r="X91" i="2"/>
  <c r="G16" i="2"/>
  <c r="O16" i="2"/>
  <c r="W16" i="2"/>
  <c r="G41" i="2"/>
  <c r="O41" i="2"/>
  <c r="G60" i="2"/>
  <c r="O133" i="2"/>
  <c r="W137" i="2"/>
  <c r="G164" i="2"/>
  <c r="H18" i="2"/>
  <c r="H43" i="2"/>
  <c r="H58" i="2"/>
  <c r="H135" i="2"/>
  <c r="H8" i="2"/>
  <c r="H14" i="2"/>
  <c r="H16" i="2"/>
  <c r="H20" i="2"/>
  <c r="H22" i="2"/>
  <c r="H24" i="2"/>
  <c r="H26" i="2"/>
  <c r="H31" i="2"/>
  <c r="H33" i="2"/>
  <c r="H39" i="2"/>
  <c r="H41" i="2"/>
  <c r="H45" i="2"/>
  <c r="H47" i="2"/>
  <c r="H49" i="2"/>
  <c r="H51" i="2"/>
  <c r="H56" i="2"/>
  <c r="H64" i="2"/>
  <c r="H66" i="2"/>
  <c r="H68" i="2"/>
  <c r="H70" i="2"/>
  <c r="H72" i="2"/>
  <c r="H74" i="2"/>
  <c r="H76" i="2"/>
  <c r="H81" i="2"/>
  <c r="H85" i="2"/>
  <c r="H87" i="2"/>
  <c r="H93" i="2"/>
  <c r="H95" i="2"/>
  <c r="H97" i="2"/>
  <c r="H99" i="2"/>
  <c r="H101" i="2"/>
  <c r="H106" i="2"/>
  <c r="H110" i="2"/>
  <c r="H112" i="2"/>
  <c r="H118" i="2"/>
  <c r="H120" i="2"/>
  <c r="H122" i="2"/>
  <c r="H124" i="2"/>
  <c r="H126" i="2"/>
  <c r="H131" i="2"/>
  <c r="H139" i="2"/>
  <c r="H141" i="2"/>
  <c r="H143" i="2"/>
  <c r="H145" i="2"/>
  <c r="H147" i="2"/>
  <c r="H149" i="2"/>
  <c r="H151" i="2"/>
  <c r="H156" i="2"/>
  <c r="H162" i="2"/>
  <c r="H164" i="2"/>
  <c r="H166" i="2"/>
  <c r="H170" i="2"/>
  <c r="H172" i="2"/>
  <c r="H174" i="2"/>
  <c r="P18" i="2"/>
  <c r="P41" i="2"/>
  <c r="P137" i="2"/>
  <c r="X18" i="2"/>
  <c r="X139" i="2"/>
  <c r="W37" i="2"/>
  <c r="O64" i="2"/>
  <c r="W66" i="2"/>
  <c r="G93" i="2"/>
  <c r="O93" i="2"/>
  <c r="W93" i="2"/>
  <c r="G118" i="2"/>
  <c r="W114" i="2"/>
  <c r="P20" i="2"/>
  <c r="P39" i="2"/>
  <c r="P139" i="2"/>
  <c r="X20" i="2"/>
  <c r="X112" i="2"/>
  <c r="X141" i="2"/>
  <c r="G43" i="2"/>
  <c r="W35" i="2"/>
  <c r="G64" i="2"/>
  <c r="O66" i="2"/>
  <c r="W68" i="2"/>
  <c r="G95" i="2"/>
  <c r="O95" i="2"/>
  <c r="W95" i="2"/>
  <c r="O116" i="2"/>
  <c r="G133" i="2"/>
  <c r="P68" i="2"/>
  <c r="P97" i="2"/>
  <c r="X33" i="2"/>
  <c r="X70" i="2"/>
  <c r="X110" i="2"/>
  <c r="G22" i="2"/>
  <c r="O22" i="2"/>
  <c r="W20" i="2"/>
  <c r="O37" i="2"/>
  <c r="O114" i="2"/>
  <c r="G139" i="2"/>
  <c r="O141" i="2"/>
  <c r="W143" i="2"/>
  <c r="G170" i="2"/>
  <c r="P22" i="2"/>
  <c r="P70" i="2"/>
  <c r="P112" i="2"/>
  <c r="X41" i="2"/>
  <c r="X72" i="2"/>
  <c r="X95" i="2"/>
  <c r="G24" i="2"/>
  <c r="W18" i="2"/>
  <c r="O35" i="2"/>
  <c r="G116" i="2"/>
  <c r="W108" i="2"/>
  <c r="G141" i="2"/>
  <c r="O143" i="2"/>
  <c r="W145" i="2"/>
  <c r="G172" i="2"/>
  <c r="P33" i="2"/>
  <c r="P110" i="2"/>
  <c r="P145" i="2"/>
  <c r="X16" i="2"/>
  <c r="X93" i="2"/>
  <c r="X116" i="2"/>
  <c r="X147" i="2"/>
  <c r="O20" i="2"/>
  <c r="G37" i="2"/>
  <c r="W43" i="2"/>
  <c r="G70" i="2"/>
  <c r="O72" i="2"/>
  <c r="W74" i="2"/>
  <c r="O97" i="2"/>
  <c r="G114" i="2"/>
  <c r="P95" i="2"/>
  <c r="P147" i="2"/>
  <c r="X14" i="2"/>
  <c r="X118" i="2"/>
  <c r="X149" i="2"/>
  <c r="O18" i="2"/>
  <c r="G35" i="2"/>
  <c r="O43" i="2"/>
  <c r="W45" i="2"/>
  <c r="G72" i="2"/>
  <c r="O74" i="2"/>
  <c r="G99" i="2"/>
  <c r="W91" i="2"/>
  <c r="O108" i="2"/>
  <c r="G174" i="2"/>
  <c r="P16" i="2"/>
  <c r="P45" i="2"/>
  <c r="P93" i="2"/>
  <c r="X47" i="2"/>
  <c r="X74" i="2"/>
  <c r="G20" i="2"/>
  <c r="W12" i="2"/>
  <c r="G97" i="2"/>
  <c r="W89" i="2"/>
  <c r="O118" i="2"/>
  <c r="W120" i="2"/>
  <c r="G147" i="2"/>
  <c r="O149" i="2"/>
  <c r="W149" i="2"/>
  <c r="P14" i="2"/>
  <c r="P47" i="2"/>
  <c r="P74" i="2"/>
  <c r="P149" i="2"/>
  <c r="X49" i="2"/>
  <c r="X87" i="2"/>
  <c r="G18" i="2"/>
  <c r="W10" i="2"/>
  <c r="W72" i="2"/>
  <c r="O91" i="2"/>
  <c r="G108" i="2"/>
  <c r="O120" i="2"/>
  <c r="W122" i="2"/>
  <c r="G149" i="2"/>
  <c r="W147" i="2"/>
  <c r="P72" i="2"/>
  <c r="P122" i="2"/>
  <c r="X8" i="2"/>
  <c r="X85" i="2"/>
  <c r="X124" i="2"/>
  <c r="X145" i="2"/>
  <c r="O12" i="2"/>
  <c r="G47" i="2"/>
  <c r="O49" i="2"/>
  <c r="G74" i="2"/>
  <c r="W70" i="2"/>
  <c r="O89" i="2"/>
  <c r="O147" i="2"/>
  <c r="P87" i="2"/>
  <c r="P124" i="2"/>
  <c r="X68" i="2"/>
  <c r="X143" i="2"/>
  <c r="O10" i="2"/>
  <c r="W22" i="2"/>
  <c r="G49" i="2"/>
  <c r="W49" i="2"/>
  <c r="O70" i="2"/>
  <c r="G91" i="2"/>
  <c r="W83" i="2"/>
  <c r="W124" i="2"/>
  <c r="O145" i="2"/>
  <c r="G166" i="2"/>
  <c r="P8" i="2"/>
  <c r="P49" i="2"/>
  <c r="P85" i="2"/>
  <c r="P143" i="2"/>
  <c r="X24" i="2"/>
  <c r="X66" i="2"/>
  <c r="X122" i="2"/>
  <c r="G12" i="2"/>
  <c r="W47" i="2"/>
  <c r="O68" i="2"/>
  <c r="G89" i="2"/>
  <c r="W97" i="2"/>
  <c r="G124" i="2"/>
  <c r="O124" i="2"/>
  <c r="G145" i="2"/>
  <c r="W141" i="2"/>
  <c r="P24" i="2"/>
  <c r="P66" i="2"/>
  <c r="P141" i="2"/>
  <c r="X45" i="2"/>
  <c r="X120" i="2"/>
  <c r="G10" i="2"/>
  <c r="O47" i="2"/>
  <c r="G68" i="2"/>
  <c r="W64" i="2"/>
  <c r="O83" i="2"/>
  <c r="W99" i="2"/>
  <c r="O122" i="2"/>
  <c r="G143" i="2"/>
  <c r="W139" i="2"/>
  <c r="P64" i="2"/>
  <c r="P99" i="2"/>
  <c r="P120" i="2"/>
  <c r="X43" i="2"/>
  <c r="X99" i="2"/>
  <c r="X137" i="2"/>
  <c r="W24" i="2"/>
  <c r="O45" i="2"/>
  <c r="G66" i="2"/>
  <c r="W62" i="2"/>
  <c r="G122" i="2"/>
  <c r="W118" i="2"/>
  <c r="O139" i="2"/>
  <c r="G160" i="2"/>
  <c r="P43" i="2"/>
  <c r="P118" i="2"/>
  <c r="X22" i="2"/>
  <c r="X60" i="2"/>
  <c r="X97" i="2"/>
  <c r="X135" i="2"/>
  <c r="O24" i="2"/>
  <c r="G45" i="2"/>
  <c r="W41" i="2"/>
  <c r="O62" i="2"/>
  <c r="G83" i="2"/>
  <c r="O99" i="2"/>
  <c r="G120" i="2"/>
  <c r="W116" i="2"/>
  <c r="O137" i="2"/>
  <c r="G158" i="2"/>
  <c r="B180" i="2"/>
  <c r="P10" i="7"/>
  <c r="AD10" i="7"/>
  <c r="AN6" i="7"/>
  <c r="P9" i="7"/>
  <c r="AD9" i="7"/>
  <c r="P11" i="7"/>
  <c r="AD11" i="7"/>
  <c r="P12" i="7"/>
  <c r="AD12" i="7"/>
  <c r="P13" i="7"/>
  <c r="AD13" i="7"/>
  <c r="P14" i="7"/>
  <c r="AD14" i="7"/>
  <c r="P15" i="7"/>
  <c r="AD15" i="7"/>
  <c r="P16" i="7"/>
  <c r="AD16" i="7"/>
  <c r="P17" i="7"/>
  <c r="AD17" i="7"/>
  <c r="P18" i="7"/>
  <c r="AD18" i="7"/>
  <c r="P19" i="7"/>
  <c r="AD19" i="7"/>
  <c r="P20" i="7"/>
  <c r="AD20" i="7"/>
  <c r="P21" i="7"/>
  <c r="AD21" i="7"/>
  <c r="P22" i="7"/>
  <c r="AD22" i="7"/>
  <c r="P23" i="7"/>
  <c r="AD23" i="7"/>
  <c r="P24" i="7"/>
  <c r="AD24" i="7"/>
  <c r="P25" i="7"/>
  <c r="AD25" i="7"/>
  <c r="P26" i="7"/>
  <c r="AD26" i="7"/>
  <c r="P27" i="7"/>
  <c r="AD27" i="7"/>
  <c r="AO25" i="7"/>
  <c r="P28" i="7"/>
  <c r="AD28" i="7"/>
  <c r="AO28" i="7"/>
  <c r="B187" i="2"/>
  <c r="B190" i="2"/>
  <c r="J187" i="2"/>
  <c r="J190" i="2"/>
  <c r="F187" i="2"/>
  <c r="F190" i="2"/>
  <c r="N187" i="2"/>
  <c r="N190" i="2"/>
  <c r="G184" i="2"/>
  <c r="AO26" i="7"/>
  <c r="P29" i="7"/>
  <c r="AD29" i="7"/>
  <c r="AO29" i="7"/>
  <c r="AO27" i="7"/>
  <c r="P30" i="7"/>
  <c r="AD30" i="7"/>
  <c r="AO30" i="7"/>
  <c r="O181" i="2"/>
  <c r="C50" i="7"/>
  <c r="C51" i="7"/>
  <c r="C52" i="7"/>
  <c r="C53" i="7"/>
  <c r="B194" i="2"/>
  <c r="P10" i="8"/>
  <c r="AD10" i="8"/>
  <c r="AO10" i="8"/>
  <c r="AZ10" i="8"/>
  <c r="AN6" i="8"/>
  <c r="P9" i="8"/>
  <c r="AD9" i="8"/>
  <c r="AO9" i="8"/>
  <c r="AZ9" i="8"/>
  <c r="P11" i="8"/>
  <c r="AD11" i="8"/>
  <c r="AO11" i="8"/>
  <c r="AZ11" i="8"/>
  <c r="P12" i="8"/>
  <c r="AD12" i="8"/>
  <c r="AO12" i="8"/>
  <c r="AZ12" i="8"/>
  <c r="P13" i="8"/>
  <c r="AD13" i="8"/>
  <c r="AO13" i="8"/>
  <c r="AZ13" i="8"/>
  <c r="P14" i="8"/>
  <c r="AD14" i="8"/>
  <c r="AO14" i="8"/>
  <c r="AZ14" i="8"/>
  <c r="G195" i="2"/>
  <c r="P15" i="8"/>
  <c r="AD15" i="8"/>
  <c r="AO15" i="8"/>
  <c r="AZ15" i="8"/>
  <c r="P16" i="8"/>
  <c r="AD16" i="8"/>
  <c r="AO16" i="8"/>
  <c r="AZ16" i="8"/>
  <c r="P17" i="8"/>
  <c r="AD17" i="8"/>
  <c r="AO17" i="8"/>
  <c r="AZ17" i="8"/>
  <c r="H195" i="2"/>
  <c r="P18" i="8"/>
  <c r="AD18" i="8"/>
  <c r="AO18" i="8"/>
  <c r="AZ18" i="8"/>
  <c r="O195" i="2"/>
  <c r="P19" i="8"/>
  <c r="AD19" i="8"/>
  <c r="AO19" i="8"/>
  <c r="AZ19" i="8"/>
  <c r="P20" i="8"/>
  <c r="AD20" i="8"/>
  <c r="AO20" i="8"/>
  <c r="AZ20" i="8"/>
  <c r="P21" i="8"/>
  <c r="AD21" i="8"/>
  <c r="AO21" i="8"/>
  <c r="AZ21" i="8"/>
  <c r="P198" i="2"/>
  <c r="P22" i="8"/>
  <c r="AD22" i="8"/>
  <c r="AO22" i="8"/>
  <c r="AZ22" i="8"/>
  <c r="P23" i="8"/>
  <c r="AD23" i="8"/>
  <c r="AO23" i="8"/>
  <c r="AZ23" i="8"/>
  <c r="O198" i="2"/>
  <c r="P24" i="8"/>
  <c r="AD24" i="8"/>
  <c r="AO24" i="8"/>
  <c r="AZ24" i="8"/>
  <c r="P25" i="8"/>
  <c r="AD25" i="8"/>
  <c r="AO25" i="8"/>
  <c r="AZ25" i="8"/>
  <c r="P26" i="8"/>
  <c r="AD26" i="8"/>
  <c r="AO26" i="8"/>
  <c r="AZ26" i="8"/>
  <c r="H198" i="2"/>
  <c r="P27" i="8"/>
  <c r="AD27" i="8"/>
  <c r="AO27" i="8"/>
  <c r="AZ27" i="8"/>
  <c r="G198" i="2"/>
  <c r="P28" i="8"/>
  <c r="AD28" i="8"/>
  <c r="AO28" i="8"/>
  <c r="AZ28" i="8"/>
  <c r="P195" i="2"/>
  <c r="P29" i="8"/>
  <c r="AD29" i="8"/>
  <c r="AO29" i="8"/>
  <c r="AZ29" i="8"/>
  <c r="P30" i="8"/>
  <c r="AD30" i="8"/>
  <c r="AO30" i="8"/>
  <c r="AZ30" i="8"/>
  <c r="B203" i="2"/>
  <c r="I179" i="2"/>
  <c r="B29" i="2"/>
  <c r="B54" i="2"/>
  <c r="B79" i="2"/>
  <c r="B104" i="2"/>
  <c r="B129" i="2"/>
  <c r="B154" i="2"/>
  <c r="G6" i="2"/>
  <c r="G26" i="2"/>
  <c r="G31" i="2"/>
  <c r="G51" i="2"/>
  <c r="G56" i="2"/>
  <c r="G76" i="2"/>
  <c r="G81" i="2"/>
  <c r="G101" i="2"/>
  <c r="G106" i="2"/>
  <c r="G126" i="2"/>
  <c r="G131" i="2"/>
  <c r="G151" i="2"/>
  <c r="G156" i="2"/>
  <c r="G176" i="2"/>
  <c r="J29" i="2"/>
  <c r="J54" i="2"/>
  <c r="J79" i="2"/>
  <c r="J104" i="2"/>
  <c r="J129" i="2"/>
  <c r="J154" i="2"/>
  <c r="O6" i="2"/>
  <c r="O26" i="2"/>
  <c r="O31" i="2"/>
  <c r="O51" i="2"/>
  <c r="O56" i="2"/>
  <c r="O76" i="2"/>
  <c r="O81" i="2"/>
  <c r="O101" i="2"/>
  <c r="O106" i="2"/>
  <c r="O126" i="2"/>
  <c r="O131" i="2"/>
  <c r="O151" i="2"/>
  <c r="O156" i="2"/>
  <c r="O158" i="2"/>
  <c r="O160" i="2"/>
  <c r="O162" i="2"/>
  <c r="O164" i="2"/>
  <c r="O166" i="2"/>
  <c r="O168" i="2"/>
  <c r="O170" i="2"/>
  <c r="O172" i="2"/>
  <c r="O174" i="2"/>
  <c r="O176" i="2"/>
  <c r="R29" i="2"/>
  <c r="R54" i="2"/>
  <c r="R79" i="2"/>
  <c r="R104" i="2"/>
  <c r="R129" i="2"/>
  <c r="R154" i="2"/>
  <c r="W6" i="2"/>
  <c r="W26" i="2"/>
  <c r="W31" i="2"/>
  <c r="W51" i="2"/>
  <c r="W56" i="2"/>
  <c r="W76" i="2"/>
  <c r="W81" i="2"/>
  <c r="W101" i="2"/>
  <c r="W106" i="2"/>
  <c r="W126" i="2"/>
  <c r="W131" i="2"/>
  <c r="W151" i="2"/>
  <c r="W156" i="2"/>
  <c r="W158" i="2"/>
  <c r="W160" i="2"/>
  <c r="W162" i="2"/>
  <c r="W164" i="2"/>
  <c r="W166" i="2"/>
  <c r="W168" i="2"/>
  <c r="W170" i="2"/>
  <c r="W172" i="2"/>
  <c r="W174" i="2"/>
  <c r="W176" i="2"/>
  <c r="H6" i="2"/>
  <c r="H176" i="2"/>
  <c r="P6" i="2"/>
  <c r="P26" i="2"/>
  <c r="P31" i="2"/>
  <c r="P51" i="2"/>
  <c r="P56" i="2"/>
  <c r="P76" i="2"/>
  <c r="P81" i="2"/>
  <c r="P101" i="2"/>
  <c r="P106" i="2"/>
  <c r="P126" i="2"/>
  <c r="P131" i="2"/>
  <c r="P151" i="2"/>
  <c r="P156" i="2"/>
  <c r="P158" i="2"/>
  <c r="P160" i="2"/>
  <c r="P162" i="2"/>
  <c r="P164" i="2"/>
  <c r="P166" i="2"/>
  <c r="P168" i="2"/>
  <c r="P170" i="2"/>
  <c r="P172" i="2"/>
  <c r="P174" i="2"/>
  <c r="P176" i="2"/>
  <c r="X6" i="2"/>
  <c r="X26" i="2"/>
  <c r="X31" i="2"/>
  <c r="X51" i="2"/>
  <c r="X56" i="2"/>
  <c r="X76" i="2"/>
  <c r="X81" i="2"/>
  <c r="X101" i="2"/>
  <c r="X106" i="2"/>
  <c r="X126" i="2"/>
  <c r="X131" i="2"/>
  <c r="X151" i="2"/>
  <c r="X156" i="2"/>
  <c r="X158" i="2"/>
  <c r="X160" i="2"/>
  <c r="X162" i="2"/>
  <c r="X164" i="2"/>
  <c r="X166" i="2"/>
  <c r="X168" i="2"/>
  <c r="X170" i="2"/>
  <c r="X172" i="2"/>
  <c r="X174" i="2"/>
  <c r="X176" i="2"/>
  <c r="A181" i="2"/>
  <c r="A184" i="2"/>
  <c r="A187" i="2"/>
  <c r="A190" i="2"/>
  <c r="O184" i="2"/>
  <c r="O187" i="2"/>
  <c r="O190" i="2"/>
  <c r="H181" i="2"/>
  <c r="H184" i="2"/>
  <c r="H187" i="2"/>
  <c r="H190" i="2"/>
  <c r="P181" i="2"/>
  <c r="P184" i="2"/>
  <c r="P187" i="2"/>
  <c r="P190" i="2"/>
  <c r="Q1110" i="11"/>
  <c r="R1110" i="11"/>
  <c r="S1110" i="11"/>
  <c r="Q2" i="11"/>
  <c r="Q3" i="11"/>
  <c r="Q4" i="11"/>
  <c r="R3" i="11"/>
  <c r="S3" i="11"/>
  <c r="R4" i="11"/>
  <c r="S4" i="11"/>
  <c r="Q5" i="11"/>
  <c r="R5" i="11"/>
  <c r="S5" i="11"/>
  <c r="Q6" i="11"/>
  <c r="R6" i="11"/>
  <c r="S6" i="11"/>
  <c r="Q7" i="11"/>
  <c r="R7" i="11"/>
  <c r="S7" i="11"/>
  <c r="Q8" i="11"/>
  <c r="R8" i="11"/>
  <c r="S8" i="11"/>
  <c r="Q9" i="11"/>
  <c r="R9" i="11"/>
  <c r="S9" i="11"/>
  <c r="Q10" i="11"/>
  <c r="R10" i="11"/>
  <c r="S10" i="11"/>
  <c r="Q11" i="11"/>
  <c r="R11" i="11"/>
  <c r="S11" i="11"/>
  <c r="Q12" i="11"/>
  <c r="R12" i="11"/>
  <c r="S12" i="11"/>
  <c r="Q13" i="11"/>
  <c r="R13" i="11"/>
  <c r="S13" i="11"/>
  <c r="Q14" i="11"/>
  <c r="R14" i="11"/>
  <c r="S14" i="11"/>
  <c r="Q15" i="11"/>
  <c r="R15" i="11"/>
  <c r="S15" i="11"/>
  <c r="Q16" i="11"/>
  <c r="R16" i="11"/>
  <c r="S16" i="11"/>
  <c r="Q17" i="11"/>
  <c r="R17" i="11"/>
  <c r="S17" i="11"/>
  <c r="Q18" i="11"/>
  <c r="R18" i="11"/>
  <c r="S18" i="11"/>
  <c r="Q19" i="11"/>
  <c r="R19" i="11"/>
  <c r="S19" i="11"/>
  <c r="Q20" i="11"/>
  <c r="R20" i="11"/>
  <c r="S20" i="11"/>
  <c r="Q21" i="11"/>
  <c r="R21" i="11"/>
  <c r="S21" i="11"/>
  <c r="Q1097" i="11"/>
  <c r="R1097" i="11"/>
  <c r="S1097" i="11"/>
  <c r="Q1084" i="11"/>
  <c r="R1084" i="11"/>
  <c r="S1084" i="11"/>
  <c r="Q1071" i="11"/>
  <c r="R1071" i="11"/>
  <c r="S1071" i="11"/>
  <c r="Q1058" i="11"/>
  <c r="R1058" i="11"/>
  <c r="S1058" i="11"/>
  <c r="Q1045" i="11"/>
  <c r="R1045" i="11"/>
  <c r="S1045" i="11"/>
  <c r="Q1032" i="11"/>
  <c r="R1032" i="11"/>
  <c r="S1032" i="11"/>
  <c r="Q1019" i="11"/>
  <c r="R1019" i="11"/>
  <c r="S1019" i="11"/>
  <c r="Q1006" i="11"/>
  <c r="R1006" i="11"/>
  <c r="S1006" i="11"/>
  <c r="Q993" i="11"/>
  <c r="R993" i="11"/>
  <c r="S993" i="11"/>
  <c r="Q980" i="11"/>
  <c r="R980" i="11"/>
  <c r="S980" i="11"/>
  <c r="Q967" i="11"/>
  <c r="R967" i="11"/>
  <c r="S967" i="11"/>
  <c r="Q954" i="11"/>
  <c r="R954" i="11"/>
  <c r="S954" i="11"/>
  <c r="Q941" i="11"/>
  <c r="R941" i="11"/>
  <c r="S941" i="11"/>
  <c r="Q928" i="11"/>
  <c r="R928" i="11"/>
  <c r="S928" i="11"/>
  <c r="Q915" i="11"/>
  <c r="R915" i="11"/>
  <c r="S915" i="11"/>
  <c r="Q902" i="11"/>
  <c r="R902" i="11"/>
  <c r="S902" i="11"/>
  <c r="Q889" i="11"/>
  <c r="R889" i="11"/>
  <c r="S889" i="11"/>
  <c r="Q876" i="11"/>
  <c r="R876" i="11"/>
  <c r="S876" i="11"/>
  <c r="Q863" i="11"/>
  <c r="R863" i="11"/>
  <c r="S863" i="11"/>
  <c r="Q850" i="11"/>
  <c r="R850" i="11"/>
  <c r="S850" i="11"/>
  <c r="Q837" i="11"/>
  <c r="R837" i="11"/>
  <c r="S837" i="11"/>
  <c r="Q824" i="11"/>
  <c r="R824" i="11"/>
  <c r="S824" i="11"/>
  <c r="Q811" i="11"/>
  <c r="R811" i="11"/>
  <c r="S811" i="11"/>
  <c r="Q798" i="11"/>
  <c r="R798" i="11"/>
  <c r="S798" i="11"/>
  <c r="Q785" i="11"/>
  <c r="R785" i="11"/>
  <c r="S785" i="11"/>
  <c r="Q772" i="11"/>
  <c r="R772" i="11"/>
  <c r="S772" i="11"/>
  <c r="Q759" i="11"/>
  <c r="R759" i="11"/>
  <c r="S759" i="11"/>
  <c r="Q746" i="11"/>
  <c r="R746" i="11"/>
  <c r="S746" i="11"/>
  <c r="Q733" i="11"/>
  <c r="R733" i="11"/>
  <c r="S733" i="11"/>
  <c r="Q720" i="11"/>
  <c r="R720" i="11"/>
  <c r="S720" i="11"/>
  <c r="Q707" i="11"/>
  <c r="R707" i="11"/>
  <c r="S707" i="11"/>
  <c r="Q694" i="11"/>
  <c r="R694" i="11"/>
  <c r="S694" i="11"/>
  <c r="Q681" i="11"/>
  <c r="R681" i="11"/>
  <c r="S681" i="11"/>
  <c r="Q668" i="11"/>
  <c r="R668" i="11"/>
  <c r="S668" i="11"/>
  <c r="Q655" i="11"/>
  <c r="R655" i="11"/>
  <c r="S655" i="11"/>
  <c r="Q642" i="11"/>
  <c r="R642" i="11"/>
  <c r="S642" i="11"/>
  <c r="Q629" i="11"/>
  <c r="R629" i="11"/>
  <c r="S629" i="11"/>
  <c r="Q616" i="11"/>
  <c r="R616" i="11"/>
  <c r="S616" i="11"/>
  <c r="Q603" i="11"/>
  <c r="R603" i="11"/>
  <c r="S603" i="11"/>
  <c r="Q590" i="11"/>
  <c r="R590" i="11"/>
  <c r="S590" i="11"/>
  <c r="Q577" i="11"/>
  <c r="R577" i="11"/>
  <c r="S577" i="11"/>
  <c r="Q564" i="11"/>
  <c r="R564" i="11"/>
  <c r="S564" i="11"/>
  <c r="Q551" i="11"/>
  <c r="R551" i="11"/>
  <c r="S551" i="11"/>
  <c r="Q538" i="11"/>
  <c r="R538" i="11"/>
  <c r="S538" i="11"/>
  <c r="Q525" i="11"/>
  <c r="R525" i="11"/>
  <c r="S525" i="11"/>
  <c r="Q512" i="11"/>
  <c r="R512" i="11"/>
  <c r="S512" i="11"/>
  <c r="Q499" i="11"/>
  <c r="R499" i="11"/>
  <c r="S499" i="11"/>
  <c r="Q486" i="11"/>
  <c r="R486" i="11"/>
  <c r="S486" i="11"/>
  <c r="Q473" i="11"/>
  <c r="R473" i="11"/>
  <c r="S473" i="11"/>
  <c r="Q460" i="11"/>
  <c r="R460" i="11"/>
  <c r="S460" i="11"/>
  <c r="Q447" i="11"/>
  <c r="R447" i="11"/>
  <c r="S447" i="11"/>
  <c r="Q434" i="11"/>
  <c r="R434" i="11"/>
  <c r="S434" i="11"/>
  <c r="Q421" i="11"/>
  <c r="R421" i="11"/>
  <c r="S421" i="11"/>
  <c r="Q408" i="11"/>
  <c r="R408" i="11"/>
  <c r="S408" i="11"/>
  <c r="Q395" i="11"/>
  <c r="R395" i="11"/>
  <c r="S395" i="11"/>
  <c r="Q382" i="11"/>
  <c r="R382" i="11"/>
  <c r="S382" i="11"/>
  <c r="Q369" i="11"/>
  <c r="R369" i="11"/>
  <c r="S369" i="11"/>
  <c r="Q356" i="11"/>
  <c r="R356" i="11"/>
  <c r="S356" i="11"/>
  <c r="Q343" i="11"/>
  <c r="R343" i="11"/>
  <c r="S343" i="11"/>
  <c r="Q330" i="11"/>
  <c r="R330" i="11"/>
  <c r="S330" i="11"/>
  <c r="Q317" i="11"/>
  <c r="R317" i="11"/>
  <c r="S317" i="11"/>
  <c r="Q304" i="11"/>
  <c r="R304" i="11"/>
  <c r="S304" i="11"/>
  <c r="Q291" i="11"/>
  <c r="R291" i="11"/>
  <c r="S291" i="11"/>
  <c r="Q278" i="11"/>
  <c r="R278" i="11"/>
  <c r="S278" i="11"/>
  <c r="Q265" i="11"/>
  <c r="R265" i="11"/>
  <c r="S265" i="11"/>
  <c r="Q252" i="11"/>
  <c r="R252" i="11"/>
  <c r="S252" i="11"/>
  <c r="Q239" i="11"/>
  <c r="R239" i="11"/>
  <c r="S239" i="11"/>
  <c r="Q226" i="11"/>
  <c r="R226" i="11"/>
  <c r="S226" i="11"/>
  <c r="Q213" i="11"/>
  <c r="R213" i="11"/>
  <c r="S213" i="11"/>
  <c r="Q200" i="11"/>
  <c r="R200" i="11"/>
  <c r="S200" i="11"/>
  <c r="Q187" i="11"/>
  <c r="R187" i="11"/>
  <c r="S187" i="11"/>
  <c r="Q174" i="11"/>
  <c r="R174" i="11"/>
  <c r="S174" i="11"/>
  <c r="Q161" i="11"/>
  <c r="R161" i="11"/>
  <c r="S161" i="11"/>
  <c r="Q148" i="11"/>
  <c r="R148" i="11"/>
  <c r="S148" i="11"/>
  <c r="Q135" i="11"/>
  <c r="R135" i="11"/>
  <c r="S135" i="11"/>
  <c r="Q122" i="11"/>
  <c r="R122" i="11"/>
  <c r="S122" i="11"/>
  <c r="Q109" i="11"/>
  <c r="R109" i="11"/>
  <c r="S109" i="11"/>
  <c r="Q96" i="11"/>
  <c r="R96" i="11"/>
  <c r="S96" i="11"/>
  <c r="Q83" i="11"/>
  <c r="R83" i="11"/>
  <c r="S83" i="11"/>
  <c r="Q70" i="11"/>
  <c r="R70" i="11"/>
  <c r="S70" i="11"/>
  <c r="Q57" i="11"/>
  <c r="R57" i="11"/>
  <c r="S57" i="11"/>
  <c r="P51" i="1"/>
  <c r="Q44" i="11"/>
  <c r="R44" i="11"/>
  <c r="S44" i="11"/>
  <c r="P38" i="1"/>
  <c r="Q31" i="11"/>
  <c r="R31" i="11"/>
  <c r="S31" i="11"/>
  <c r="E4" i="11"/>
  <c r="F3" i="11"/>
  <c r="M3" i="11"/>
  <c r="F16" i="11"/>
  <c r="M16" i="11"/>
  <c r="F29" i="11"/>
  <c r="M29" i="11"/>
  <c r="F42" i="11"/>
  <c r="M42" i="11"/>
  <c r="F55" i="11"/>
  <c r="M55" i="11"/>
  <c r="F68" i="11"/>
  <c r="M68" i="11"/>
  <c r="F81" i="11"/>
  <c r="M81" i="11"/>
  <c r="F94" i="11"/>
  <c r="M94" i="11"/>
  <c r="F107" i="11"/>
  <c r="M107" i="11"/>
  <c r="F120" i="11"/>
  <c r="M120" i="11"/>
  <c r="F133" i="11"/>
  <c r="M133" i="11"/>
  <c r="F146" i="11"/>
  <c r="M146" i="11"/>
  <c r="F159" i="11"/>
  <c r="M159" i="11"/>
  <c r="F172" i="11"/>
  <c r="M172" i="11"/>
  <c r="F185" i="11"/>
  <c r="M185" i="11"/>
  <c r="F198" i="11"/>
  <c r="M198" i="11"/>
  <c r="F211" i="11"/>
  <c r="M211" i="11"/>
  <c r="F224" i="11"/>
  <c r="M224" i="11"/>
  <c r="F237" i="11"/>
  <c r="M237" i="11"/>
  <c r="F250" i="11"/>
  <c r="M250" i="11"/>
  <c r="F263" i="11"/>
  <c r="M263" i="11"/>
  <c r="F276" i="11"/>
  <c r="M276" i="11"/>
  <c r="F289" i="11"/>
  <c r="M289" i="11"/>
  <c r="F302" i="11"/>
  <c r="M302" i="11"/>
  <c r="F315" i="11"/>
  <c r="M315" i="11"/>
  <c r="F328" i="11"/>
  <c r="M328" i="11"/>
  <c r="F341" i="11"/>
  <c r="M341" i="11"/>
  <c r="F354" i="11"/>
  <c r="M354" i="11"/>
  <c r="F367" i="11"/>
  <c r="M367" i="11"/>
  <c r="F380" i="11"/>
  <c r="M380" i="11"/>
  <c r="F393" i="11"/>
  <c r="M393" i="11"/>
  <c r="F406" i="11"/>
  <c r="M406" i="11"/>
  <c r="F419" i="11"/>
  <c r="M419" i="11"/>
  <c r="F432" i="11"/>
  <c r="M432" i="11"/>
  <c r="F445" i="11"/>
  <c r="M445" i="11"/>
  <c r="F458" i="11"/>
  <c r="M458" i="11"/>
  <c r="F471" i="11"/>
  <c r="M471" i="11"/>
  <c r="F484" i="11"/>
  <c r="M484" i="11"/>
  <c r="F497" i="11"/>
  <c r="M497" i="11"/>
  <c r="F510" i="11"/>
  <c r="M510" i="11"/>
  <c r="F523" i="11"/>
  <c r="M523" i="11"/>
  <c r="F536" i="11"/>
  <c r="M536" i="11"/>
  <c r="F549" i="11"/>
  <c r="M549" i="11"/>
  <c r="F562" i="11"/>
  <c r="M562" i="11"/>
  <c r="F575" i="11"/>
  <c r="M575" i="11"/>
  <c r="F588" i="11"/>
  <c r="M588" i="11"/>
  <c r="F601" i="11"/>
  <c r="M601" i="11"/>
  <c r="F614" i="11"/>
  <c r="M614" i="11"/>
  <c r="F627" i="11"/>
  <c r="M627" i="11"/>
  <c r="F640" i="11"/>
  <c r="M640" i="11"/>
  <c r="F653" i="11"/>
  <c r="M653" i="11"/>
  <c r="F666" i="11"/>
  <c r="M666" i="11"/>
  <c r="F679" i="11"/>
  <c r="M679" i="11"/>
  <c r="F692" i="11"/>
  <c r="M692" i="11"/>
  <c r="F705" i="11"/>
  <c r="M705" i="11"/>
  <c r="F718" i="11"/>
  <c r="M718" i="11"/>
  <c r="F731" i="11"/>
  <c r="M731" i="11"/>
  <c r="F744" i="11"/>
  <c r="M744" i="11"/>
  <c r="F757" i="11"/>
  <c r="M757" i="11"/>
  <c r="F770" i="11"/>
  <c r="M770" i="11"/>
  <c r="F783" i="11"/>
  <c r="M783" i="11"/>
  <c r="F796" i="11"/>
  <c r="M796" i="11"/>
  <c r="F809" i="11"/>
  <c r="M809" i="11"/>
  <c r="F822" i="11"/>
  <c r="M822" i="11"/>
  <c r="F835" i="11"/>
  <c r="M835" i="11"/>
  <c r="F848" i="11"/>
  <c r="M848" i="11"/>
  <c r="F861" i="11"/>
  <c r="M861" i="11"/>
  <c r="F874" i="11"/>
  <c r="M874" i="11"/>
  <c r="F887" i="11"/>
  <c r="M887" i="11"/>
  <c r="F900" i="11"/>
  <c r="M900" i="11"/>
  <c r="F913" i="11"/>
  <c r="M913" i="11"/>
  <c r="F926" i="11"/>
  <c r="M926" i="11"/>
  <c r="F939" i="11"/>
  <c r="M939" i="11"/>
  <c r="F952" i="11"/>
  <c r="M952" i="11"/>
  <c r="F965" i="11"/>
  <c r="M965" i="11"/>
  <c r="F978" i="11"/>
  <c r="M978" i="11"/>
  <c r="F991" i="11"/>
  <c r="M991" i="11"/>
  <c r="F1004" i="11"/>
  <c r="M1004" i="11"/>
  <c r="F1017" i="11"/>
  <c r="M1017" i="11"/>
  <c r="F1030" i="11"/>
  <c r="M1030" i="11"/>
  <c r="F1043" i="11"/>
  <c r="M1043" i="11"/>
  <c r="F1056" i="11"/>
  <c r="M1056" i="11"/>
  <c r="F1069" i="11"/>
  <c r="M1069" i="11"/>
  <c r="F1082" i="11"/>
  <c r="M1082" i="11"/>
  <c r="F1095" i="11"/>
  <c r="M1095" i="11"/>
  <c r="F1108" i="11"/>
  <c r="M1108" i="11"/>
  <c r="F1121" i="11"/>
  <c r="B2" i="11"/>
  <c r="I2" i="11"/>
  <c r="B15" i="11"/>
  <c r="I15" i="11"/>
  <c r="B28" i="11"/>
  <c r="I28" i="11"/>
  <c r="B41" i="11"/>
  <c r="I41" i="11"/>
  <c r="B54" i="11"/>
  <c r="I54" i="11"/>
  <c r="B67" i="11"/>
  <c r="I67" i="11"/>
  <c r="B80" i="11"/>
  <c r="I80" i="11"/>
  <c r="B93" i="11"/>
  <c r="I93" i="11"/>
  <c r="B106" i="11"/>
  <c r="I106" i="11"/>
  <c r="B119" i="11"/>
  <c r="I119" i="11"/>
  <c r="B132" i="11"/>
  <c r="I132" i="11"/>
  <c r="B145" i="11"/>
  <c r="I145" i="11"/>
  <c r="B158" i="11"/>
  <c r="I158" i="11"/>
  <c r="B171" i="11"/>
  <c r="I171" i="11"/>
  <c r="B184" i="11"/>
  <c r="I184" i="11"/>
  <c r="B197" i="11"/>
  <c r="I197" i="11"/>
  <c r="B210" i="11"/>
  <c r="I210" i="11"/>
  <c r="B223" i="11"/>
  <c r="I223" i="11"/>
  <c r="B236" i="11"/>
  <c r="I236" i="11"/>
  <c r="B249" i="11"/>
  <c r="I249" i="11"/>
  <c r="B262" i="11"/>
  <c r="I262" i="11"/>
  <c r="B275" i="11"/>
  <c r="I275" i="11"/>
  <c r="B288" i="11"/>
  <c r="I288" i="11"/>
  <c r="B301" i="11"/>
  <c r="I301" i="11"/>
  <c r="B314" i="11"/>
  <c r="I314" i="11"/>
  <c r="B327" i="11"/>
  <c r="I327" i="11"/>
  <c r="B340" i="11"/>
  <c r="I340" i="11"/>
  <c r="B353" i="11"/>
  <c r="I353" i="11"/>
  <c r="B366" i="11"/>
  <c r="I366" i="11"/>
  <c r="B379" i="11"/>
  <c r="I379" i="11"/>
  <c r="B392" i="11"/>
  <c r="I392" i="11"/>
  <c r="B405" i="11"/>
  <c r="I405" i="11"/>
  <c r="B418" i="11"/>
  <c r="I418" i="11"/>
  <c r="B431" i="11"/>
  <c r="I431" i="11"/>
  <c r="B444" i="11"/>
  <c r="I444" i="11"/>
  <c r="B457" i="11"/>
  <c r="I457" i="11"/>
  <c r="B470" i="11"/>
  <c r="I470" i="11"/>
  <c r="B483" i="11"/>
  <c r="I483" i="11"/>
  <c r="B496" i="11"/>
  <c r="I496" i="11"/>
  <c r="B509" i="11"/>
  <c r="I509" i="11"/>
  <c r="B522" i="11"/>
  <c r="I522" i="11"/>
  <c r="B535" i="11"/>
  <c r="I535" i="11"/>
  <c r="B548" i="11"/>
  <c r="I548" i="11"/>
  <c r="B561" i="11"/>
  <c r="I561" i="11"/>
  <c r="B574" i="11"/>
  <c r="I574" i="11"/>
  <c r="B587" i="11"/>
  <c r="I587" i="11"/>
  <c r="B600" i="11"/>
  <c r="I600" i="11"/>
  <c r="B613" i="11"/>
  <c r="I613" i="11"/>
  <c r="B626" i="11"/>
  <c r="I626" i="11"/>
  <c r="B639" i="11"/>
  <c r="I639" i="11"/>
  <c r="B652" i="11"/>
  <c r="I652" i="11"/>
  <c r="B665" i="11"/>
  <c r="I665" i="11"/>
  <c r="B678" i="11"/>
  <c r="I678" i="11"/>
  <c r="B691" i="11"/>
  <c r="I691" i="11"/>
  <c r="B704" i="11"/>
  <c r="I704" i="11"/>
  <c r="B717" i="11"/>
  <c r="I717" i="11"/>
  <c r="B730" i="11"/>
  <c r="I730" i="11"/>
  <c r="B743" i="11"/>
  <c r="I743" i="11"/>
  <c r="B756" i="11"/>
  <c r="I756" i="11"/>
  <c r="B769" i="11"/>
  <c r="I769" i="11"/>
  <c r="B782" i="11"/>
  <c r="I782" i="11"/>
  <c r="B795" i="11"/>
  <c r="I795" i="11"/>
  <c r="B808" i="11"/>
  <c r="I808" i="11"/>
  <c r="B821" i="11"/>
  <c r="I821" i="11"/>
  <c r="B834" i="11"/>
  <c r="I834" i="11"/>
  <c r="B847" i="11"/>
  <c r="I847" i="11"/>
  <c r="B860" i="11"/>
  <c r="I860" i="11"/>
  <c r="B873" i="11"/>
  <c r="I873" i="11"/>
  <c r="B886" i="11"/>
  <c r="I886" i="11"/>
  <c r="B899" i="11"/>
  <c r="I899" i="11"/>
  <c r="B912" i="11"/>
  <c r="I912" i="11"/>
  <c r="B925" i="11"/>
  <c r="I925" i="11"/>
  <c r="B938" i="11"/>
  <c r="I938" i="11"/>
  <c r="B951" i="11"/>
  <c r="I951" i="11"/>
  <c r="B964" i="11"/>
  <c r="I964" i="11"/>
  <c r="B977" i="11"/>
  <c r="I977" i="11"/>
  <c r="B990" i="11"/>
  <c r="I990" i="11"/>
  <c r="B1003" i="11"/>
  <c r="I1003" i="11"/>
  <c r="B1016" i="11"/>
  <c r="I1016" i="11"/>
  <c r="B1029" i="11"/>
  <c r="I1029" i="11"/>
  <c r="B1042" i="11"/>
  <c r="I1042" i="11"/>
  <c r="B1055" i="11"/>
  <c r="I1055" i="11"/>
  <c r="B1068" i="11"/>
  <c r="I1068" i="11"/>
  <c r="B1081" i="11"/>
  <c r="I1081" i="11"/>
  <c r="B1094" i="11"/>
  <c r="I1094" i="11"/>
  <c r="B1107" i="11"/>
  <c r="I1107" i="11"/>
  <c r="B1120" i="11"/>
  <c r="F4" i="11"/>
  <c r="B4" i="11"/>
  <c r="M1121" i="11"/>
  <c r="F1134" i="11"/>
  <c r="M1134" i="11"/>
  <c r="F1147" i="11"/>
  <c r="M1147" i="11"/>
  <c r="F1160" i="11"/>
  <c r="M1160" i="11"/>
  <c r="F1173" i="11"/>
  <c r="M1173" i="11"/>
  <c r="F1186" i="11"/>
  <c r="M1186" i="11"/>
  <c r="F1199" i="11"/>
  <c r="M1199" i="11"/>
  <c r="F1212" i="11"/>
  <c r="M1212" i="11"/>
  <c r="F1225" i="11"/>
  <c r="M1225" i="11"/>
  <c r="F1238" i="11"/>
  <c r="M1238" i="11"/>
  <c r="F1251" i="11"/>
  <c r="M1251" i="11"/>
  <c r="F1264" i="11"/>
  <c r="M1264" i="11"/>
  <c r="I1120" i="11"/>
  <c r="B1133" i="11"/>
  <c r="I1133" i="11"/>
  <c r="B1146" i="11"/>
  <c r="I1146" i="11"/>
  <c r="B1159" i="11"/>
  <c r="I1159" i="11"/>
  <c r="B1172" i="11"/>
  <c r="I1172" i="11"/>
  <c r="B1185" i="11"/>
  <c r="I1185" i="11"/>
  <c r="B1198" i="11"/>
  <c r="I1198" i="11"/>
  <c r="B1211" i="11"/>
  <c r="I1211" i="11"/>
  <c r="B1224" i="11"/>
  <c r="I1224" i="11"/>
  <c r="B1237" i="11"/>
  <c r="I1237" i="11"/>
  <c r="B1250" i="11"/>
  <c r="I1250" i="11"/>
  <c r="B1263" i="11"/>
  <c r="I1263" i="11"/>
  <c r="D182" i="2"/>
  <c r="AO10" i="7"/>
  <c r="AO9" i="7"/>
  <c r="AO11" i="7"/>
  <c r="AO12" i="7"/>
  <c r="AO13" i="7"/>
  <c r="AO14" i="7"/>
  <c r="AO15" i="7"/>
  <c r="AO16" i="7"/>
  <c r="AO17" i="7"/>
  <c r="G181" i="2"/>
  <c r="AO18" i="7"/>
  <c r="AO19" i="7"/>
  <c r="AO20" i="7"/>
  <c r="AO21" i="7"/>
  <c r="AO22" i="7"/>
  <c r="AO23" i="7"/>
  <c r="AO24" i="7"/>
  <c r="AB182" i="2"/>
  <c r="G190" i="2"/>
  <c r="B4" i="4"/>
  <c r="B3" i="4"/>
  <c r="B2" i="4"/>
  <c r="P10" i="4"/>
  <c r="AD10" i="4"/>
  <c r="AO10" i="4"/>
  <c r="AZ10" i="4"/>
  <c r="BK10" i="4"/>
  <c r="H215" i="2"/>
  <c r="AN6" i="4"/>
  <c r="P11" i="4"/>
  <c r="AD11" i="4"/>
  <c r="AO11" i="4"/>
  <c r="AZ11" i="4"/>
  <c r="BK11" i="4"/>
  <c r="P204" i="2"/>
  <c r="P12" i="4"/>
  <c r="AD12" i="4"/>
  <c r="AO12" i="4"/>
  <c r="AZ12" i="4"/>
  <c r="BK12" i="4"/>
  <c r="G204" i="2"/>
  <c r="G215" i="2"/>
  <c r="P13" i="4"/>
  <c r="AD13" i="4"/>
  <c r="AO13" i="4"/>
  <c r="AZ13" i="4"/>
  <c r="BK13" i="4"/>
  <c r="O204" i="2"/>
  <c r="H204" i="2"/>
  <c r="P14" i="4"/>
  <c r="AD14" i="4"/>
  <c r="AO14" i="4"/>
  <c r="AZ14" i="4"/>
  <c r="BK14" i="4"/>
  <c r="P15" i="4"/>
  <c r="AD15" i="4"/>
  <c r="AO15" i="4"/>
  <c r="AZ15" i="4"/>
  <c r="BK15" i="4"/>
  <c r="P16" i="4"/>
  <c r="AD16" i="4"/>
  <c r="AO16" i="4"/>
  <c r="AZ16" i="4"/>
  <c r="BK16" i="4"/>
  <c r="P17" i="4"/>
  <c r="AD17" i="4"/>
  <c r="AO17" i="4"/>
  <c r="AZ17" i="4"/>
  <c r="BK17" i="4"/>
  <c r="P18" i="4"/>
  <c r="AD18" i="4"/>
  <c r="AO18" i="4"/>
  <c r="AZ18" i="4"/>
  <c r="BK18" i="4"/>
  <c r="H210" i="2"/>
  <c r="P19" i="4"/>
  <c r="AD19" i="4"/>
  <c r="AO19" i="4"/>
  <c r="AZ19" i="4"/>
  <c r="BK19" i="4"/>
  <c r="P20" i="4"/>
  <c r="AD20" i="4"/>
  <c r="AO20" i="4"/>
  <c r="AZ20" i="4"/>
  <c r="BK20" i="4"/>
  <c r="G210" i="2"/>
  <c r="P21" i="4"/>
  <c r="AD21" i="4"/>
  <c r="AO21" i="4"/>
  <c r="AZ21" i="4"/>
  <c r="BK21" i="4"/>
  <c r="P22" i="4"/>
  <c r="AD22" i="4"/>
  <c r="AO22" i="4"/>
  <c r="AZ22" i="4"/>
  <c r="BK22" i="4"/>
  <c r="P23" i="4"/>
  <c r="AD23" i="4"/>
  <c r="AO23" i="4"/>
  <c r="AZ23" i="4"/>
  <c r="BK23" i="4"/>
  <c r="P24" i="4"/>
  <c r="AD24" i="4"/>
  <c r="AO24" i="4"/>
  <c r="AZ24" i="4"/>
  <c r="BK24" i="4"/>
  <c r="P25" i="4"/>
  <c r="AD25" i="4"/>
  <c r="AO25" i="4"/>
  <c r="AZ25" i="4"/>
  <c r="BK25" i="4"/>
  <c r="P26" i="4"/>
  <c r="AD26" i="4"/>
  <c r="AO26" i="4"/>
  <c r="AZ26" i="4"/>
  <c r="BK26" i="4"/>
  <c r="P27" i="4"/>
  <c r="AD27" i="4"/>
  <c r="AO27" i="4"/>
  <c r="AZ27" i="4"/>
  <c r="BK27" i="4"/>
  <c r="P28" i="4"/>
  <c r="AD28" i="4"/>
  <c r="AO28" i="4"/>
  <c r="AZ28" i="4"/>
  <c r="BK28" i="4"/>
  <c r="P29" i="4"/>
  <c r="AD29" i="4"/>
  <c r="AO29" i="4"/>
  <c r="AZ29" i="4"/>
  <c r="BK29" i="4"/>
  <c r="P30" i="4"/>
  <c r="AD30" i="4"/>
  <c r="AO30" i="4"/>
  <c r="AZ30" i="4"/>
  <c r="BK30" i="4"/>
  <c r="P9" i="4"/>
  <c r="AD9" i="4"/>
  <c r="AO9" i="4"/>
  <c r="AZ9" i="4"/>
  <c r="BK9" i="4"/>
  <c r="P56" i="8"/>
  <c r="P55" i="8"/>
  <c r="P54" i="8"/>
  <c r="P53" i="8"/>
  <c r="P52" i="8"/>
  <c r="P51" i="8"/>
  <c r="P50" i="8"/>
  <c r="P49" i="8"/>
  <c r="P48" i="8"/>
  <c r="P47" i="8"/>
  <c r="P46" i="8"/>
  <c r="P45" i="8"/>
  <c r="P44" i="8"/>
  <c r="P43" i="8"/>
  <c r="P42" i="8"/>
  <c r="P41" i="8"/>
  <c r="P40" i="8"/>
  <c r="P39" i="8"/>
  <c r="P38" i="8"/>
  <c r="P37" i="8"/>
  <c r="P36" i="8"/>
  <c r="P35" i="8"/>
  <c r="I193" i="2"/>
  <c r="AY6" i="8"/>
  <c r="P56" i="7"/>
  <c r="P55" i="7"/>
  <c r="P54" i="7"/>
  <c r="P53" i="7"/>
  <c r="P52" i="7"/>
  <c r="P51" i="7"/>
  <c r="P50" i="7"/>
  <c r="P49" i="7"/>
  <c r="P48" i="7"/>
  <c r="P47" i="7"/>
  <c r="P46" i="7"/>
  <c r="P45" i="7"/>
  <c r="P44" i="7"/>
  <c r="P43" i="7"/>
  <c r="P42" i="7"/>
  <c r="P41" i="7"/>
  <c r="P40" i="7"/>
  <c r="P39" i="7"/>
  <c r="P38" i="7"/>
  <c r="P37" i="7"/>
  <c r="P36" i="7"/>
  <c r="P35" i="7"/>
  <c r="L199" i="2"/>
  <c r="D199" i="2"/>
  <c r="L196" i="2"/>
  <c r="D196" i="2"/>
  <c r="L191" i="2"/>
  <c r="D191" i="2"/>
  <c r="L188" i="2"/>
  <c r="D188" i="2"/>
  <c r="L185" i="2"/>
  <c r="D185" i="2"/>
  <c r="L182" i="2"/>
  <c r="L205" i="2"/>
  <c r="D205" i="2"/>
  <c r="D211" i="2"/>
  <c r="D216" i="2"/>
  <c r="A210" i="2"/>
  <c r="G187" i="2"/>
  <c r="AY6" i="4"/>
  <c r="I202" i="2"/>
  <c r="A204" i="2"/>
  <c r="P35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A198" i="2"/>
  <c r="A195" i="2"/>
  <c r="P56" i="1"/>
  <c r="P55" i="1"/>
  <c r="P54" i="1"/>
  <c r="P53" i="1"/>
  <c r="P52" i="1"/>
  <c r="P50" i="1"/>
  <c r="P49" i="1"/>
  <c r="P48" i="1"/>
  <c r="P47" i="1"/>
  <c r="P46" i="1"/>
  <c r="P45" i="1"/>
  <c r="P44" i="1"/>
  <c r="P43" i="1"/>
  <c r="P42" i="1"/>
  <c r="P41" i="1"/>
  <c r="P40" i="1"/>
  <c r="P39" i="1"/>
  <c r="P37" i="1"/>
  <c r="P36" i="1"/>
  <c r="P35" i="1"/>
  <c r="R3" i="2"/>
  <c r="J3" i="2"/>
  <c r="B3" i="2"/>
  <c r="AB331" i="2" l="1"/>
  <c r="AB336" i="2"/>
  <c r="AG338" i="2" l="1"/>
  <c r="AB337" i="2"/>
  <c r="AB338" i="2" s="1"/>
  <c r="AB339" i="2" s="1"/>
  <c r="AB340" i="2" s="1"/>
  <c r="AB341" i="2" s="1"/>
  <c r="AB342" i="2" s="1"/>
  <c r="AB343" i="2" s="1"/>
  <c r="AB344" i="2" s="1"/>
  <c r="AB345" i="2" s="1"/>
  <c r="AB346" i="2" s="1"/>
  <c r="AB347" i="2" s="1"/>
  <c r="AB348" i="2" s="1"/>
  <c r="AB349" i="2" s="1"/>
  <c r="AB350" i="2" s="1"/>
  <c r="AB351" i="2" s="1"/>
  <c r="AB352" i="2" s="1"/>
  <c r="AB353" i="2" s="1"/>
  <c r="AB354" i="2" s="1"/>
  <c r="AG337" i="2"/>
  <c r="AG339" i="2"/>
  <c r="AB332" i="2"/>
  <c r="AQ336" i="2" s="1"/>
  <c r="AR336" i="2" l="1"/>
  <c r="AH338" i="2"/>
  <c r="AI338" i="2" s="1"/>
  <c r="AH337" i="2"/>
  <c r="AB333" i="2"/>
  <c r="AG340" i="2"/>
  <c r="AG341" i="2" l="1"/>
  <c r="AH339" i="2"/>
  <c r="AH340" i="2" s="1"/>
  <c r="K4" i="11"/>
  <c r="J4" i="11"/>
  <c r="AS336" i="2"/>
  <c r="AS337" i="2"/>
  <c r="AR337" i="2"/>
  <c r="AS338" i="2" s="1"/>
  <c r="AH341" i="2" l="1"/>
  <c r="AG343" i="2"/>
  <c r="AT336" i="2"/>
  <c r="L4" i="11"/>
  <c r="AG342" i="2"/>
  <c r="D17" i="11"/>
  <c r="C17" i="11"/>
  <c r="M4" i="11"/>
  <c r="I4" i="11" s="1"/>
  <c r="AI339" i="2"/>
  <c r="AI340" i="2" s="1"/>
  <c r="B17" i="11" l="1"/>
  <c r="E17" i="11"/>
  <c r="AH342" i="2"/>
  <c r="AI342" i="2" s="1"/>
  <c r="AG344" i="2"/>
  <c r="AG345" i="2"/>
  <c r="AI341" i="2"/>
  <c r="J17" i="11"/>
  <c r="K17" i="11"/>
  <c r="F17" i="11"/>
  <c r="AU336" i="2"/>
  <c r="AT337" i="2"/>
  <c r="AT338" i="2" s="1"/>
  <c r="AT339" i="2" l="1"/>
  <c r="C30" i="11"/>
  <c r="D30" i="11"/>
  <c r="M17" i="11"/>
  <c r="I17" i="11"/>
  <c r="L17" i="11"/>
  <c r="AU337" i="2"/>
  <c r="AU338" i="2" s="1"/>
  <c r="AU339" i="2" s="1"/>
  <c r="AV336" i="2"/>
  <c r="AH343" i="2"/>
  <c r="AG346" i="2"/>
  <c r="K30" i="11" l="1"/>
  <c r="J30" i="11"/>
  <c r="F30" i="11"/>
  <c r="AW336" i="2"/>
  <c r="AV337" i="2"/>
  <c r="AV338" i="2" s="1"/>
  <c r="B30" i="11"/>
  <c r="E30" i="11"/>
  <c r="AI343" i="2"/>
  <c r="AH344" i="2"/>
  <c r="AU340" i="2"/>
  <c r="AG347" i="2"/>
  <c r="AG348" i="2"/>
  <c r="AG349" i="2" l="1"/>
  <c r="AI344" i="2"/>
  <c r="AH345" i="2"/>
  <c r="AV339" i="2"/>
  <c r="AV340" i="2" s="1"/>
  <c r="L30" i="11"/>
  <c r="AX336" i="2"/>
  <c r="AW337" i="2"/>
  <c r="AW338" i="2" s="1"/>
  <c r="AW339" i="2" s="1"/>
  <c r="D43" i="11"/>
  <c r="C43" i="11"/>
  <c r="M30" i="11"/>
  <c r="I30" i="11" s="1"/>
  <c r="AV341" i="2"/>
  <c r="J43" i="11" l="1"/>
  <c r="K43" i="11"/>
  <c r="F43" i="11"/>
  <c r="AX337" i="2"/>
  <c r="AX338" i="2" s="1"/>
  <c r="AY336" i="2"/>
  <c r="AG350" i="2"/>
  <c r="B43" i="11"/>
  <c r="E43" i="11"/>
  <c r="AW340" i="2"/>
  <c r="AW341" i="2" s="1"/>
  <c r="AI345" i="2"/>
  <c r="AH346" i="2"/>
  <c r="AW342" i="2" l="1"/>
  <c r="AG351" i="2"/>
  <c r="AX339" i="2"/>
  <c r="AX340" i="2" s="1"/>
  <c r="AX341" i="2" s="1"/>
  <c r="AX342" i="2" s="1"/>
  <c r="C56" i="11"/>
  <c r="D56" i="11"/>
  <c r="M43" i="11"/>
  <c r="AI346" i="2"/>
  <c r="AE346" i="2"/>
  <c r="AH347" i="2"/>
  <c r="AZ336" i="2"/>
  <c r="AY337" i="2"/>
  <c r="AY338" i="2" s="1"/>
  <c r="AY339" i="2" s="1"/>
  <c r="AY340" i="2" s="1"/>
  <c r="I43" i="11"/>
  <c r="L43" i="11"/>
  <c r="AY341" i="2" l="1"/>
  <c r="AI347" i="2"/>
  <c r="AH348" i="2"/>
  <c r="AE347" i="2"/>
  <c r="K56" i="11"/>
  <c r="J56" i="11"/>
  <c r="F56" i="11"/>
  <c r="BA336" i="2"/>
  <c r="AZ337" i="2"/>
  <c r="AZ338" i="2" s="1"/>
  <c r="AZ339" i="2" s="1"/>
  <c r="AZ340" i="2" s="1"/>
  <c r="AE345" i="2"/>
  <c r="B56" i="11"/>
  <c r="E56" i="11"/>
  <c r="AX343" i="2"/>
  <c r="AG352" i="2"/>
  <c r="AI348" i="2" l="1"/>
  <c r="AE348" i="2"/>
  <c r="AH349" i="2"/>
  <c r="L56" i="11"/>
  <c r="D69" i="11"/>
  <c r="C69" i="11"/>
  <c r="M56" i="11"/>
  <c r="I56" i="11" s="1"/>
  <c r="AY342" i="2"/>
  <c r="AY343" i="2" s="1"/>
  <c r="AY344" i="2" s="1"/>
  <c r="AG353" i="2"/>
  <c r="BB336" i="2"/>
  <c r="BA337" i="2"/>
  <c r="BA338" i="2" s="1"/>
  <c r="BA339" i="2" s="1"/>
  <c r="AE344" i="2"/>
  <c r="BC336" i="2" l="1"/>
  <c r="BB337" i="2"/>
  <c r="BB338" i="2" s="1"/>
  <c r="AE343" i="2"/>
  <c r="AZ341" i="2"/>
  <c r="AZ342" i="2" s="1"/>
  <c r="AZ343" i="2" s="1"/>
  <c r="E69" i="11"/>
  <c r="BA340" i="2"/>
  <c r="BA341" i="2" s="1"/>
  <c r="BA342" i="2" s="1"/>
  <c r="J69" i="11"/>
  <c r="K69" i="11"/>
  <c r="F69" i="11"/>
  <c r="B69" i="11" s="1"/>
  <c r="AI349" i="2"/>
  <c r="AE349" i="2"/>
  <c r="AH350" i="2"/>
  <c r="AG354" i="2"/>
  <c r="AZ344" i="2"/>
  <c r="AI350" i="2" l="1"/>
  <c r="AE350" i="2"/>
  <c r="AH351" i="2"/>
  <c r="C82" i="11"/>
  <c r="D82" i="11"/>
  <c r="M69" i="11"/>
  <c r="AG355" i="2"/>
  <c r="I69" i="11"/>
  <c r="L69" i="11"/>
  <c r="BB339" i="2"/>
  <c r="BB340" i="2" s="1"/>
  <c r="BB341" i="2" s="1"/>
  <c r="BB342" i="2" s="1"/>
  <c r="BA343" i="2"/>
  <c r="BD336" i="2"/>
  <c r="BC337" i="2"/>
  <c r="BC338" i="2" s="1"/>
  <c r="BC339" i="2" s="1"/>
  <c r="BC340" i="2" s="1"/>
  <c r="BC341" i="2" s="1"/>
  <c r="AE342" i="2"/>
  <c r="AZ345" i="2"/>
  <c r="BA346" i="2" s="1"/>
  <c r="BA344" i="2" l="1"/>
  <c r="BA345" i="2" s="1"/>
  <c r="E82" i="11"/>
  <c r="BB343" i="2"/>
  <c r="BB344" i="2" s="1"/>
  <c r="BB345" i="2" s="1"/>
  <c r="AI351" i="2"/>
  <c r="AE351" i="2"/>
  <c r="AH352" i="2"/>
  <c r="BE336" i="2"/>
  <c r="BD337" i="2"/>
  <c r="BD338" i="2" s="1"/>
  <c r="BD339" i="2" s="1"/>
  <c r="BD340" i="2" s="1"/>
  <c r="AE341" i="2"/>
  <c r="AH355" i="2"/>
  <c r="AG356" i="2"/>
  <c r="K82" i="11"/>
  <c r="J82" i="11"/>
  <c r="F82" i="11"/>
  <c r="B82" i="11" s="1"/>
  <c r="BD341" i="2" l="1"/>
  <c r="BD342" i="2" s="1"/>
  <c r="BD343" i="2" s="1"/>
  <c r="BD344" i="2" s="1"/>
  <c r="D95" i="11"/>
  <c r="C95" i="11"/>
  <c r="M82" i="11"/>
  <c r="I82" i="11" s="1"/>
  <c r="BF336" i="2"/>
  <c r="BE337" i="2"/>
  <c r="BE338" i="2" s="1"/>
  <c r="BE339" i="2" s="1"/>
  <c r="AE340" i="2"/>
  <c r="BB346" i="2"/>
  <c r="L82" i="11"/>
  <c r="AI352" i="2"/>
  <c r="AE352" i="2"/>
  <c r="AH353" i="2"/>
  <c r="AH356" i="2"/>
  <c r="AG357" i="2"/>
  <c r="BC342" i="2"/>
  <c r="BC343" i="2" s="1"/>
  <c r="BC344" i="2" s="1"/>
  <c r="BC345" i="2" s="1"/>
  <c r="AH357" i="2" l="1"/>
  <c r="AG358" i="2"/>
  <c r="E95" i="11"/>
  <c r="BB347" i="2"/>
  <c r="BE340" i="2"/>
  <c r="BE341" i="2" s="1"/>
  <c r="BE342" i="2" s="1"/>
  <c r="BE343" i="2" s="1"/>
  <c r="J95" i="11"/>
  <c r="K95" i="11"/>
  <c r="F95" i="11"/>
  <c r="B95" i="11" s="1"/>
  <c r="BG336" i="2"/>
  <c r="BF337" i="2"/>
  <c r="BF338" i="2" s="1"/>
  <c r="BF339" i="2" s="1"/>
  <c r="BF340" i="2" s="1"/>
  <c r="BF341" i="2" s="1"/>
  <c r="BF342" i="2" s="1"/>
  <c r="AE339" i="2"/>
  <c r="BC346" i="2"/>
  <c r="BC347" i="2" s="1"/>
  <c r="AI353" i="2"/>
  <c r="AE353" i="2"/>
  <c r="AH354" i="2"/>
  <c r="BG337" i="2" l="1"/>
  <c r="BG338" i="2" s="1"/>
  <c r="BG339" i="2" s="1"/>
  <c r="BG340" i="2" s="1"/>
  <c r="BG341" i="2" s="1"/>
  <c r="BH336" i="2"/>
  <c r="AE338" i="2"/>
  <c r="AE357" i="2"/>
  <c r="BC348" i="2"/>
  <c r="BD345" i="2"/>
  <c r="BD346" i="2" s="1"/>
  <c r="BD347" i="2" s="1"/>
  <c r="BD348" i="2" s="1"/>
  <c r="L95" i="11"/>
  <c r="AI354" i="2"/>
  <c r="AI355" i="2" s="1"/>
  <c r="AI356" i="2" s="1"/>
  <c r="AI357" i="2" s="1"/>
  <c r="AE354" i="2"/>
  <c r="C108" i="11"/>
  <c r="D108" i="11"/>
  <c r="M95" i="11"/>
  <c r="I95" i="11" s="1"/>
  <c r="AH358" i="2"/>
  <c r="AE358" i="2"/>
  <c r="AG359" i="2"/>
  <c r="K108" i="11" l="1"/>
  <c r="J108" i="11"/>
  <c r="F108" i="11"/>
  <c r="B108" i="11" s="1"/>
  <c r="E108" i="11"/>
  <c r="AI358" i="2"/>
  <c r="BE344" i="2"/>
  <c r="AH359" i="2"/>
  <c r="AI359" i="2" s="1"/>
  <c r="AG360" i="2"/>
  <c r="BD349" i="2"/>
  <c r="BI336" i="2"/>
  <c r="BH337" i="2"/>
  <c r="AE337" i="2"/>
  <c r="AE359" i="2" l="1"/>
  <c r="D121" i="11"/>
  <c r="C121" i="11"/>
  <c r="M108" i="11"/>
  <c r="AF337" i="2"/>
  <c r="AD337" i="2" s="1"/>
  <c r="AH360" i="2"/>
  <c r="AI360" i="2" s="1"/>
  <c r="AG361" i="2"/>
  <c r="BH338" i="2"/>
  <c r="BH339" i="2" s="1"/>
  <c r="BH340" i="2" s="1"/>
  <c r="AE356" i="2"/>
  <c r="BE345" i="2"/>
  <c r="BE346" i="2" s="1"/>
  <c r="BE347" i="2" s="1"/>
  <c r="BE348" i="2" s="1"/>
  <c r="BE349" i="2" s="1"/>
  <c r="BF343" i="2"/>
  <c r="BI337" i="2"/>
  <c r="BJ336" i="2"/>
  <c r="AE336" i="2"/>
  <c r="L108" i="11"/>
  <c r="I108" i="11"/>
  <c r="AH361" i="2" l="1"/>
  <c r="AI361" i="2" s="1"/>
  <c r="AE361" i="2"/>
  <c r="AG362" i="2"/>
  <c r="AF336" i="2"/>
  <c r="AD336" i="2" s="1"/>
  <c r="AF346" i="2"/>
  <c r="AD346" i="2" s="1"/>
  <c r="AF345" i="2"/>
  <c r="AD345" i="2" s="1"/>
  <c r="AF347" i="2"/>
  <c r="AD347" i="2" s="1"/>
  <c r="AF348" i="2"/>
  <c r="AD348" i="2" s="1"/>
  <c r="AF344" i="2"/>
  <c r="AD344" i="2" s="1"/>
  <c r="AF349" i="2"/>
  <c r="AD349" i="2" s="1"/>
  <c r="AF343" i="2"/>
  <c r="AD343" i="2" s="1"/>
  <c r="AF342" i="2"/>
  <c r="AD342" i="2" s="1"/>
  <c r="AF350" i="2"/>
  <c r="AD350" i="2" s="1"/>
  <c r="AF341" i="2"/>
  <c r="AD341" i="2" s="1"/>
  <c r="AF351" i="2"/>
  <c r="AD351" i="2" s="1"/>
  <c r="AF340" i="2"/>
  <c r="AD340" i="2" s="1"/>
  <c r="AF352" i="2"/>
  <c r="AD352" i="2" s="1"/>
  <c r="AF339" i="2"/>
  <c r="AD339" i="2" s="1"/>
  <c r="AF353" i="2"/>
  <c r="AD353" i="2" s="1"/>
  <c r="AF338" i="2"/>
  <c r="AD338" i="2" s="1"/>
  <c r="AF354" i="2"/>
  <c r="AD354" i="2" s="1"/>
  <c r="AE360" i="2"/>
  <c r="E121" i="11"/>
  <c r="BE350" i="2"/>
  <c r="BF344" i="2"/>
  <c r="BF345" i="2" s="1"/>
  <c r="BF346" i="2" s="1"/>
  <c r="BF347" i="2" s="1"/>
  <c r="BF348" i="2" s="1"/>
  <c r="BG342" i="2"/>
  <c r="BG343" i="2" s="1"/>
  <c r="BG344" i="2" s="1"/>
  <c r="BG345" i="2" s="1"/>
  <c r="BG346" i="2" s="1"/>
  <c r="BG347" i="2" s="1"/>
  <c r="BK336" i="2"/>
  <c r="BK337" i="2" s="1"/>
  <c r="BK338" i="2" s="1"/>
  <c r="BK339" i="2" s="1"/>
  <c r="BK340" i="2" s="1"/>
  <c r="BK341" i="2" s="1"/>
  <c r="BK342" i="2" s="1"/>
  <c r="BK343" i="2" s="1"/>
  <c r="BK344" i="2" s="1"/>
  <c r="BK345" i="2" s="1"/>
  <c r="BK346" i="2" s="1"/>
  <c r="BK347" i="2" s="1"/>
  <c r="BK348" i="2" s="1"/>
  <c r="BK349" i="2" s="1"/>
  <c r="BK350" i="2" s="1"/>
  <c r="BK351" i="2" s="1"/>
  <c r="BK352" i="2" s="1"/>
  <c r="BJ337" i="2"/>
  <c r="BJ338" i="2" s="1"/>
  <c r="BJ339" i="2" s="1"/>
  <c r="BJ340" i="2" s="1"/>
  <c r="BJ341" i="2" s="1"/>
  <c r="BJ342" i="2" s="1"/>
  <c r="BJ343" i="2" s="1"/>
  <c r="BJ344" i="2" s="1"/>
  <c r="BJ345" i="2" s="1"/>
  <c r="BJ346" i="2" s="1"/>
  <c r="BJ347" i="2" s="1"/>
  <c r="BJ348" i="2" s="1"/>
  <c r="BJ349" i="2" s="1"/>
  <c r="BJ350" i="2" s="1"/>
  <c r="BJ351" i="2" s="1"/>
  <c r="BJ352" i="2" s="1"/>
  <c r="BI338" i="2"/>
  <c r="BI339" i="2" s="1"/>
  <c r="AE355" i="2"/>
  <c r="AF356" i="2" s="1"/>
  <c r="AD356" i="2" s="1"/>
  <c r="J121" i="11"/>
  <c r="K121" i="11"/>
  <c r="F121" i="11"/>
  <c r="B121" i="11" s="1"/>
  <c r="B6" i="2" l="1"/>
  <c r="B131" i="2"/>
  <c r="J81" i="2"/>
  <c r="J131" i="2"/>
  <c r="R56" i="2"/>
  <c r="F81" i="2"/>
  <c r="N6" i="2"/>
  <c r="N106" i="2"/>
  <c r="B106" i="2"/>
  <c r="J56" i="2"/>
  <c r="J106" i="2"/>
  <c r="R31" i="2"/>
  <c r="R131" i="2"/>
  <c r="F56" i="2"/>
  <c r="F156" i="2"/>
  <c r="N81" i="2"/>
  <c r="V6" i="2"/>
  <c r="B56" i="2"/>
  <c r="B156" i="2"/>
  <c r="R81" i="2"/>
  <c r="F6" i="2"/>
  <c r="F31" i="2"/>
  <c r="N31" i="2"/>
  <c r="V81" i="2"/>
  <c r="J31" i="2"/>
  <c r="R106" i="2"/>
  <c r="N56" i="2"/>
  <c r="V56" i="2"/>
  <c r="B81" i="2"/>
  <c r="J6" i="2"/>
  <c r="R6" i="2"/>
  <c r="F106" i="2"/>
  <c r="N131" i="2"/>
  <c r="V31" i="2"/>
  <c r="V131" i="2"/>
  <c r="B31" i="2"/>
  <c r="F131" i="2"/>
  <c r="V106" i="2"/>
  <c r="C134" i="11"/>
  <c r="D134" i="11"/>
  <c r="M121" i="11"/>
  <c r="I121" i="11" s="1"/>
  <c r="BH341" i="2"/>
  <c r="BH342" i="2" s="1"/>
  <c r="BH343" i="2" s="1"/>
  <c r="BH344" i="2" s="1"/>
  <c r="BH345" i="2" s="1"/>
  <c r="BH346" i="2" s="1"/>
  <c r="AF357" i="2"/>
  <c r="AD357" i="2" s="1"/>
  <c r="AH362" i="2"/>
  <c r="AI362" i="2" s="1"/>
  <c r="AE362" i="2"/>
  <c r="AG363" i="2"/>
  <c r="AF355" i="2"/>
  <c r="AD355" i="2" s="1"/>
  <c r="BI340" i="2"/>
  <c r="BI341" i="2" s="1"/>
  <c r="BI342" i="2" s="1"/>
  <c r="BI343" i="2" s="1"/>
  <c r="BI344" i="2" s="1"/>
  <c r="BI345" i="2" s="1"/>
  <c r="BF349" i="2"/>
  <c r="BF350" i="2" s="1"/>
  <c r="BF351" i="2" s="1"/>
  <c r="AD360" i="2"/>
  <c r="AF360" i="2"/>
  <c r="AD361" i="2"/>
  <c r="AF361" i="2"/>
  <c r="AF359" i="2"/>
  <c r="AD359" i="2" s="1"/>
  <c r="L121" i="11"/>
  <c r="BK353" i="2"/>
  <c r="BJ353" i="2"/>
  <c r="BK354" i="2" s="1"/>
  <c r="AF358" i="2"/>
  <c r="AD358" i="2" s="1"/>
  <c r="F8" i="2" l="1"/>
  <c r="J8" i="2"/>
  <c r="R83" i="2"/>
  <c r="N8" i="2"/>
  <c r="B83" i="2"/>
  <c r="N83" i="2"/>
  <c r="B5" i="11"/>
  <c r="M57" i="11"/>
  <c r="B122" i="11"/>
  <c r="I57" i="11"/>
  <c r="B8" i="2"/>
  <c r="F83" i="2"/>
  <c r="F5" i="11"/>
  <c r="F122" i="11"/>
  <c r="J83" i="2"/>
  <c r="V8" i="2"/>
  <c r="F108" i="2"/>
  <c r="R8" i="2"/>
  <c r="B108" i="2"/>
  <c r="V83" i="2"/>
  <c r="K134" i="11"/>
  <c r="J134" i="11"/>
  <c r="F134" i="11"/>
  <c r="B134" i="11" s="1"/>
  <c r="BG348" i="2"/>
  <c r="BG349" i="2" s="1"/>
  <c r="BG350" i="2" s="1"/>
  <c r="E134" i="11"/>
  <c r="BG351" i="2"/>
  <c r="AE363" i="2"/>
  <c r="AH363" i="2"/>
  <c r="AI363" i="2" s="1"/>
  <c r="AG364" i="2"/>
  <c r="BH347" i="2"/>
  <c r="BH348" i="2" s="1"/>
  <c r="BH349" i="2" s="1"/>
  <c r="BH350" i="2" s="1"/>
  <c r="AF362" i="2"/>
  <c r="AD362" i="2" s="1"/>
  <c r="J108" i="2" l="1"/>
  <c r="F33" i="2"/>
  <c r="B33" i="2"/>
  <c r="AH364" i="2"/>
  <c r="AI364" i="2" s="1"/>
  <c r="AE364" i="2"/>
  <c r="AG365" i="2"/>
  <c r="D147" i="11"/>
  <c r="C147" i="11"/>
  <c r="M134" i="11"/>
  <c r="I134" i="11" s="1"/>
  <c r="BI346" i="2"/>
  <c r="BI347" i="2" s="1"/>
  <c r="BI348" i="2" s="1"/>
  <c r="BI349" i="2" s="1"/>
  <c r="AD363" i="2"/>
  <c r="AF363" i="2"/>
  <c r="L134" i="11"/>
  <c r="BG352" i="2"/>
  <c r="BH351" i="2" s="1"/>
  <c r="BH352" i="2" s="1"/>
  <c r="BH353" i="2" l="1"/>
  <c r="BI354" i="2" s="1"/>
  <c r="E147" i="11"/>
  <c r="AE365" i="2"/>
  <c r="AH365" i="2"/>
  <c r="AI365" i="2" s="1"/>
  <c r="AG366" i="2"/>
  <c r="N108" i="2"/>
  <c r="J147" i="11"/>
  <c r="K147" i="11"/>
  <c r="F147" i="11"/>
  <c r="B147" i="11" s="1"/>
  <c r="AD364" i="2"/>
  <c r="AF364" i="2"/>
  <c r="BI350" i="2"/>
  <c r="BI351" i="2" s="1"/>
  <c r="BI352" i="2" s="1"/>
  <c r="BI353" i="2" s="1"/>
  <c r="BJ354" i="2" s="1"/>
  <c r="BK355" i="2" s="1"/>
  <c r="J33" i="2"/>
  <c r="C160" i="11" l="1"/>
  <c r="D160" i="11"/>
  <c r="M147" i="11"/>
  <c r="AE366" i="2"/>
  <c r="AH366" i="2"/>
  <c r="AI366" i="2" s="1"/>
  <c r="AG367" i="2"/>
  <c r="I147" i="11"/>
  <c r="L147" i="11"/>
  <c r="N33" i="2"/>
  <c r="BJ355" i="2"/>
  <c r="BK356" i="2" s="1"/>
  <c r="AF365" i="2"/>
  <c r="AD365" i="2" s="1"/>
  <c r="AO348" i="2" l="1"/>
  <c r="AO346" i="2"/>
  <c r="AO340" i="2"/>
  <c r="AO336" i="2"/>
  <c r="AO344" i="2"/>
  <c r="AO350" i="2"/>
  <c r="AO354" i="2"/>
  <c r="AO356" i="2"/>
  <c r="AO352" i="2"/>
  <c r="AO351" i="2"/>
  <c r="AO343" i="2"/>
  <c r="AO349" i="2"/>
  <c r="AO338" i="2"/>
  <c r="AO345" i="2"/>
  <c r="AO337" i="2"/>
  <c r="AO347" i="2"/>
  <c r="AO339" i="2"/>
  <c r="AO353" i="2"/>
  <c r="AO341" i="2"/>
  <c r="AO342" i="2"/>
  <c r="AO355" i="2"/>
  <c r="K160" i="11"/>
  <c r="J160" i="11"/>
  <c r="F160" i="11"/>
  <c r="AE367" i="2"/>
  <c r="AH367" i="2"/>
  <c r="AI367" i="2" s="1"/>
  <c r="AG368" i="2"/>
  <c r="B160" i="11"/>
  <c r="E160" i="11"/>
  <c r="AF366" i="2"/>
  <c r="AD366" i="2"/>
  <c r="D173" i="11" l="1"/>
  <c r="C173" i="11"/>
  <c r="M160" i="11"/>
  <c r="AF367" i="2"/>
  <c r="AD367" i="2" s="1"/>
  <c r="AH368" i="2"/>
  <c r="AI368" i="2" s="1"/>
  <c r="AG369" i="2"/>
  <c r="L160" i="11"/>
  <c r="I160" i="11"/>
  <c r="E173" i="11" l="1"/>
  <c r="AE368" i="2"/>
  <c r="J173" i="11"/>
  <c r="K173" i="11"/>
  <c r="F173" i="11"/>
  <c r="B173" i="11" s="1"/>
  <c r="AH369" i="2"/>
  <c r="AI369" i="2" s="1"/>
  <c r="AG370" i="2"/>
  <c r="L173" i="11" l="1"/>
  <c r="AE369" i="2"/>
  <c r="AF368" i="2"/>
  <c r="AD368" i="2" s="1"/>
  <c r="AE370" i="2"/>
  <c r="AH370" i="2"/>
  <c r="AI370" i="2" s="1"/>
  <c r="AG371" i="2"/>
  <c r="C186" i="11"/>
  <c r="D186" i="11"/>
  <c r="M173" i="11"/>
  <c r="I173" i="11" s="1"/>
  <c r="AE371" i="2" l="1"/>
  <c r="AH371" i="2"/>
  <c r="AI371" i="2" s="1"/>
  <c r="AG372" i="2"/>
  <c r="AF369" i="2"/>
  <c r="AD369" i="2" s="1"/>
  <c r="K186" i="11"/>
  <c r="J186" i="11"/>
  <c r="F186" i="11"/>
  <c r="AF370" i="2"/>
  <c r="AD370" i="2" s="1"/>
  <c r="M174" i="11"/>
  <c r="I174" i="11"/>
  <c r="B186" i="11"/>
  <c r="E186" i="11"/>
  <c r="L186" i="11" l="1"/>
  <c r="AH372" i="2"/>
  <c r="AI372" i="2" s="1"/>
  <c r="AG373" i="2"/>
  <c r="D199" i="11"/>
  <c r="C199" i="11"/>
  <c r="M186" i="11"/>
  <c r="I186" i="11" s="1"/>
  <c r="AF371" i="2"/>
  <c r="AD371" i="2" s="1"/>
  <c r="J199" i="11" l="1"/>
  <c r="K199" i="11"/>
  <c r="F199" i="11"/>
  <c r="B199" i="11" s="1"/>
  <c r="AE372" i="2"/>
  <c r="E199" i="11"/>
  <c r="AH373" i="2"/>
  <c r="AI373" i="2" s="1"/>
  <c r="AG374" i="2"/>
  <c r="AH374" i="2" l="1"/>
  <c r="AI374" i="2" s="1"/>
  <c r="AE374" i="2"/>
  <c r="AG375" i="2"/>
  <c r="AF372" i="2"/>
  <c r="AD372" i="2" s="1"/>
  <c r="C212" i="11"/>
  <c r="D212" i="11"/>
  <c r="M199" i="11"/>
  <c r="I199" i="11" s="1"/>
  <c r="AE373" i="2"/>
  <c r="L199" i="11"/>
  <c r="AH375" i="2" l="1"/>
  <c r="AI375" i="2" s="1"/>
  <c r="AG376" i="2"/>
  <c r="K212" i="11"/>
  <c r="J212" i="11"/>
  <c r="F212" i="11"/>
  <c r="B212" i="11"/>
  <c r="E212" i="11"/>
  <c r="AF373" i="2"/>
  <c r="AD373" i="2" s="1"/>
  <c r="AF374" i="2"/>
  <c r="AD374" i="2" s="1"/>
  <c r="L212" i="11" l="1"/>
  <c r="D225" i="11"/>
  <c r="C225" i="11"/>
  <c r="M212" i="11"/>
  <c r="I212" i="11" s="1"/>
  <c r="AE375" i="2"/>
  <c r="AH376" i="2"/>
  <c r="AI376" i="2" s="1"/>
  <c r="AG377" i="2"/>
  <c r="AF375" i="2" l="1"/>
  <c r="AD375" i="2" s="1"/>
  <c r="AE376" i="2"/>
  <c r="E225" i="11"/>
  <c r="AH377" i="2"/>
  <c r="AI377" i="2" s="1"/>
  <c r="AG378" i="2"/>
  <c r="J225" i="11"/>
  <c r="K225" i="11"/>
  <c r="F225" i="11"/>
  <c r="B225" i="11" s="1"/>
  <c r="AH378" i="2" l="1"/>
  <c r="AI378" i="2" s="1"/>
  <c r="AG379" i="2"/>
  <c r="AF376" i="2"/>
  <c r="AD376" i="2" s="1"/>
  <c r="C238" i="11"/>
  <c r="D238" i="11"/>
  <c r="M225" i="11"/>
  <c r="I225" i="11" s="1"/>
  <c r="AE377" i="2"/>
  <c r="L225" i="11"/>
  <c r="AF377" i="2" l="1"/>
  <c r="AD377" i="2" s="1"/>
  <c r="K238" i="11"/>
  <c r="J238" i="11"/>
  <c r="F238" i="11"/>
  <c r="B238" i="11" s="1"/>
  <c r="E238" i="11"/>
  <c r="AE378" i="2"/>
  <c r="AE379" i="2"/>
  <c r="AH379" i="2"/>
  <c r="AI379" i="2" s="1"/>
  <c r="AG380" i="2"/>
  <c r="AF379" i="2" l="1"/>
  <c r="AD379" i="2" s="1"/>
  <c r="AF378" i="2"/>
  <c r="AD378" i="2" s="1"/>
  <c r="L238" i="11"/>
  <c r="AH380" i="2"/>
  <c r="AI380" i="2" s="1"/>
  <c r="AE380" i="2"/>
  <c r="AG381" i="2"/>
  <c r="D251" i="11"/>
  <c r="C251" i="11"/>
  <c r="M238" i="11"/>
  <c r="I238" i="11" s="1"/>
  <c r="F239" i="11"/>
  <c r="B239" i="11"/>
  <c r="AH381" i="2" l="1"/>
  <c r="AI381" i="2" s="1"/>
  <c r="AE381" i="2"/>
  <c r="AG382" i="2"/>
  <c r="J251" i="11"/>
  <c r="K251" i="11"/>
  <c r="F251" i="11"/>
  <c r="B251" i="11" s="1"/>
  <c r="AF380" i="2"/>
  <c r="AD380" i="2" s="1"/>
  <c r="E251" i="11"/>
  <c r="L251" i="11" l="1"/>
  <c r="AH382" i="2"/>
  <c r="AI382" i="2" s="1"/>
  <c r="AE382" i="2"/>
  <c r="AG383" i="2"/>
  <c r="AD381" i="2"/>
  <c r="AF381" i="2"/>
  <c r="C264" i="11"/>
  <c r="D264" i="11"/>
  <c r="M251" i="11"/>
  <c r="I251" i="11" s="1"/>
  <c r="K264" i="11" l="1"/>
  <c r="J264" i="11"/>
  <c r="F264" i="11"/>
  <c r="B264" i="11"/>
  <c r="E264" i="11"/>
  <c r="AF382" i="2"/>
  <c r="AD382" i="2" s="1"/>
  <c r="AH383" i="2"/>
  <c r="AI383" i="2" s="1"/>
  <c r="AG384" i="2"/>
  <c r="AE383" i="2" l="1"/>
  <c r="AH384" i="2"/>
  <c r="AI384" i="2" s="1"/>
  <c r="AG385" i="2"/>
  <c r="L264" i="11"/>
  <c r="I264" i="11"/>
  <c r="D277" i="11"/>
  <c r="C277" i="11"/>
  <c r="M264" i="11"/>
  <c r="AE385" i="2" l="1"/>
  <c r="AH385" i="2"/>
  <c r="AI385" i="2" s="1"/>
  <c r="AG386" i="2"/>
  <c r="E277" i="11"/>
  <c r="J277" i="11"/>
  <c r="K277" i="11"/>
  <c r="F277" i="11"/>
  <c r="B277" i="11" s="1"/>
  <c r="AE384" i="2"/>
  <c r="AF383" i="2"/>
  <c r="AD383" i="2" s="1"/>
  <c r="M239" i="11" l="1"/>
  <c r="I239" i="11"/>
  <c r="C290" i="11"/>
  <c r="D290" i="11"/>
  <c r="M277" i="11"/>
  <c r="AH386" i="2"/>
  <c r="AI386" i="2" s="1"/>
  <c r="AG387" i="2"/>
  <c r="I277" i="11"/>
  <c r="L277" i="11"/>
  <c r="AF384" i="2"/>
  <c r="AD384" i="2" s="1"/>
  <c r="AD385" i="2"/>
  <c r="AF385" i="2"/>
  <c r="AE386" i="2" l="1"/>
  <c r="AH387" i="2"/>
  <c r="AI387" i="2" s="1"/>
  <c r="AG388" i="2"/>
  <c r="K290" i="11"/>
  <c r="J290" i="11"/>
  <c r="F290" i="11"/>
  <c r="B290" i="11" s="1"/>
  <c r="E290" i="11"/>
  <c r="AH388" i="2" l="1"/>
  <c r="AI388" i="2" s="1"/>
  <c r="AE388" i="2"/>
  <c r="AG389" i="2"/>
  <c r="L290" i="11"/>
  <c r="AE387" i="2"/>
  <c r="D303" i="11"/>
  <c r="C303" i="11"/>
  <c r="M290" i="11"/>
  <c r="I290" i="11" s="1"/>
  <c r="AF386" i="2"/>
  <c r="AD386" i="2" s="1"/>
  <c r="AE389" i="2" l="1"/>
  <c r="AH389" i="2"/>
  <c r="AI389" i="2" s="1"/>
  <c r="AG390" i="2"/>
  <c r="E303" i="11"/>
  <c r="AF387" i="2"/>
  <c r="AD387" i="2"/>
  <c r="AF388" i="2"/>
  <c r="AD388" i="2" s="1"/>
  <c r="J303" i="11"/>
  <c r="K303" i="11"/>
  <c r="F303" i="11"/>
  <c r="B303" i="11" s="1"/>
  <c r="I291" i="11"/>
  <c r="M291" i="11"/>
  <c r="C316" i="11" l="1"/>
  <c r="D316" i="11"/>
  <c r="M303" i="11"/>
  <c r="B304" i="11"/>
  <c r="F304" i="11"/>
  <c r="AE390" i="2"/>
  <c r="AH390" i="2"/>
  <c r="AI390" i="2" s="1"/>
  <c r="AG391" i="2"/>
  <c r="I303" i="11"/>
  <c r="L303" i="11"/>
  <c r="AF389" i="2"/>
  <c r="AD389" i="2" s="1"/>
  <c r="K316" i="11" l="1"/>
  <c r="J316" i="11"/>
  <c r="F316" i="11"/>
  <c r="B316" i="11" s="1"/>
  <c r="AF390" i="2"/>
  <c r="AD390" i="2" s="1"/>
  <c r="E316" i="11"/>
  <c r="AH391" i="2"/>
  <c r="AI391" i="2" s="1"/>
  <c r="AE391" i="2"/>
  <c r="AG392" i="2"/>
  <c r="L316" i="11" l="1"/>
  <c r="D329" i="11"/>
  <c r="C329" i="11"/>
  <c r="M316" i="11"/>
  <c r="I316" i="11" s="1"/>
  <c r="AH392" i="2"/>
  <c r="AI392" i="2" s="1"/>
  <c r="AG393" i="2"/>
  <c r="AF391" i="2"/>
  <c r="AD391" i="2" s="1"/>
  <c r="J329" i="11" l="1"/>
  <c r="K329" i="11"/>
  <c r="F329" i="11"/>
  <c r="AH393" i="2"/>
  <c r="AI393" i="2" s="1"/>
  <c r="AE393" i="2"/>
  <c r="AG394" i="2"/>
  <c r="AE392" i="2"/>
  <c r="E329" i="11"/>
  <c r="B329" i="11"/>
  <c r="AF392" i="2" l="1"/>
  <c r="AD392" i="2" s="1"/>
  <c r="AH394" i="2"/>
  <c r="AI394" i="2" s="1"/>
  <c r="AG395" i="2"/>
  <c r="C342" i="11"/>
  <c r="D342" i="11"/>
  <c r="M329" i="11"/>
  <c r="I329" i="11" s="1"/>
  <c r="AF393" i="2"/>
  <c r="AD393" i="2" s="1"/>
  <c r="L329" i="11"/>
  <c r="AH395" i="2" l="1"/>
  <c r="AI395" i="2" s="1"/>
  <c r="AG396" i="2"/>
  <c r="E342" i="11"/>
  <c r="K342" i="11"/>
  <c r="J342" i="11"/>
  <c r="F342" i="11"/>
  <c r="B342" i="11" s="1"/>
  <c r="AE394" i="2"/>
  <c r="L342" i="11" l="1"/>
  <c r="D355" i="11"/>
  <c r="C355" i="11"/>
  <c r="M342" i="11"/>
  <c r="I342" i="11" s="1"/>
  <c r="AH396" i="2"/>
  <c r="AI396" i="2" s="1"/>
  <c r="AE396" i="2"/>
  <c r="AG397" i="2"/>
  <c r="AF394" i="2"/>
  <c r="AD394" i="2" s="1"/>
  <c r="AE395" i="2"/>
  <c r="AH397" i="2" l="1"/>
  <c r="AI397" i="2" s="1"/>
  <c r="AG398" i="2"/>
  <c r="E355" i="11"/>
  <c r="AF395" i="2"/>
  <c r="AD395" i="2"/>
  <c r="AF396" i="2"/>
  <c r="AD396" i="2" s="1"/>
  <c r="J355" i="11"/>
  <c r="K355" i="11"/>
  <c r="F355" i="11"/>
  <c r="B355" i="11" s="1"/>
  <c r="L355" i="11" l="1"/>
  <c r="B356" i="11"/>
  <c r="F356" i="11"/>
  <c r="AH398" i="2"/>
  <c r="AI398" i="2" s="1"/>
  <c r="AG399" i="2"/>
  <c r="AE397" i="2"/>
  <c r="C368" i="11"/>
  <c r="D368" i="11"/>
  <c r="M355" i="11"/>
  <c r="I355" i="11" s="1"/>
  <c r="AH399" i="2" l="1"/>
  <c r="AI399" i="2" s="1"/>
  <c r="AG400" i="2"/>
  <c r="K368" i="11"/>
  <c r="J368" i="11"/>
  <c r="F368" i="11"/>
  <c r="AF397" i="2"/>
  <c r="AD397" i="2" s="1"/>
  <c r="AE398" i="2"/>
  <c r="B368" i="11"/>
  <c r="E368" i="11"/>
  <c r="M356" i="11"/>
  <c r="I356" i="11"/>
  <c r="D381" i="11" l="1"/>
  <c r="C381" i="11"/>
  <c r="M368" i="11"/>
  <c r="AH400" i="2"/>
  <c r="AI400" i="2" s="1"/>
  <c r="AE400" i="2"/>
  <c r="AG401" i="2"/>
  <c r="AF398" i="2"/>
  <c r="AD398" i="2" s="1"/>
  <c r="L368" i="11"/>
  <c r="I368" i="11"/>
  <c r="AE399" i="2"/>
  <c r="AF400" i="2" l="1"/>
  <c r="AD400" i="2" s="1"/>
  <c r="E381" i="11"/>
  <c r="AF399" i="2"/>
  <c r="AD399" i="2" s="1"/>
  <c r="J381" i="11"/>
  <c r="K381" i="11"/>
  <c r="F381" i="11"/>
  <c r="B381" i="11" s="1"/>
  <c r="AH401" i="2"/>
  <c r="AI401" i="2" s="1"/>
  <c r="AG402" i="2"/>
  <c r="AE402" i="2" l="1"/>
  <c r="AH402" i="2"/>
  <c r="AI402" i="2" s="1"/>
  <c r="AG403" i="2"/>
  <c r="C394" i="11"/>
  <c r="D394" i="11"/>
  <c r="M381" i="11"/>
  <c r="AE401" i="2"/>
  <c r="I381" i="11"/>
  <c r="L381" i="11"/>
  <c r="AF401" i="2" l="1"/>
  <c r="AD401" i="2" s="1"/>
  <c r="K394" i="11"/>
  <c r="J394" i="11"/>
  <c r="F394" i="11"/>
  <c r="B394" i="11" s="1"/>
  <c r="AF402" i="2"/>
  <c r="AD402" i="2" s="1"/>
  <c r="E394" i="11"/>
  <c r="AE403" i="2"/>
  <c r="AH403" i="2"/>
  <c r="AI403" i="2" s="1"/>
  <c r="AG404" i="2"/>
  <c r="AF403" i="2" l="1"/>
  <c r="AD403" i="2" s="1"/>
  <c r="AH404" i="2"/>
  <c r="AI404" i="2" s="1"/>
  <c r="AG405" i="2"/>
  <c r="L394" i="11"/>
  <c r="D407" i="11"/>
  <c r="C407" i="11"/>
  <c r="M394" i="11"/>
  <c r="I394" i="11" s="1"/>
  <c r="E407" i="11" l="1"/>
  <c r="AH405" i="2"/>
  <c r="AI405" i="2" s="1"/>
  <c r="AG406" i="2"/>
  <c r="J407" i="11"/>
  <c r="K407" i="11"/>
  <c r="F407" i="11"/>
  <c r="B407" i="11" s="1"/>
  <c r="AE404" i="2"/>
  <c r="AH406" i="2" l="1"/>
  <c r="AI406" i="2" s="1"/>
  <c r="AG407" i="2"/>
  <c r="AE405" i="2"/>
  <c r="AF404" i="2"/>
  <c r="AD404" i="2" s="1"/>
  <c r="C420" i="11"/>
  <c r="D420" i="11"/>
  <c r="M407" i="11"/>
  <c r="I407" i="11"/>
  <c r="L407" i="11"/>
  <c r="AH407" i="2" l="1"/>
  <c r="AI407" i="2" s="1"/>
  <c r="AE407" i="2"/>
  <c r="AG408" i="2"/>
  <c r="K420" i="11"/>
  <c r="J420" i="11"/>
  <c r="F420" i="11"/>
  <c r="AD405" i="2"/>
  <c r="AF405" i="2"/>
  <c r="M408" i="11"/>
  <c r="I408" i="11"/>
  <c r="B420" i="11"/>
  <c r="E420" i="11"/>
  <c r="AE406" i="2"/>
  <c r="F421" i="11" l="1"/>
  <c r="B421" i="11"/>
  <c r="D433" i="11"/>
  <c r="C433" i="11"/>
  <c r="M420" i="11"/>
  <c r="AF407" i="2"/>
  <c r="AD407" i="2" s="1"/>
  <c r="AH408" i="2"/>
  <c r="AI408" i="2" s="1"/>
  <c r="AG409" i="2"/>
  <c r="AF406" i="2"/>
  <c r="AD406" i="2" s="1"/>
  <c r="L420" i="11"/>
  <c r="I420" i="11"/>
  <c r="AE408" i="2" l="1"/>
  <c r="E433" i="11"/>
  <c r="B433" i="11"/>
  <c r="AE409" i="2"/>
  <c r="AH409" i="2"/>
  <c r="AI409" i="2" s="1"/>
  <c r="AG410" i="2"/>
  <c r="J433" i="11"/>
  <c r="K433" i="11"/>
  <c r="F433" i="11"/>
  <c r="AF408" i="2" l="1"/>
  <c r="AD408" i="2" s="1"/>
  <c r="L433" i="11"/>
  <c r="C446" i="11"/>
  <c r="D446" i="11"/>
  <c r="M433" i="11"/>
  <c r="I433" i="11" s="1"/>
  <c r="AF409" i="2"/>
  <c r="AD409" i="2" s="1"/>
  <c r="AE410" i="2"/>
  <c r="AH410" i="2"/>
  <c r="AI410" i="2" s="1"/>
  <c r="AG411" i="2"/>
  <c r="AF410" i="2" l="1"/>
  <c r="AD410" i="2" s="1"/>
  <c r="K446" i="11"/>
  <c r="J446" i="11"/>
  <c r="F446" i="11"/>
  <c r="B446" i="11" s="1"/>
  <c r="E446" i="11"/>
  <c r="AH411" i="2"/>
  <c r="AI411" i="2" s="1"/>
  <c r="AE411" i="2"/>
  <c r="AG412" i="2"/>
  <c r="AF411" i="2" l="1"/>
  <c r="AD411" i="2" s="1"/>
  <c r="AH412" i="2"/>
  <c r="AI412" i="2" s="1"/>
  <c r="AE412" i="2"/>
  <c r="AG413" i="2"/>
  <c r="I446" i="11"/>
  <c r="L446" i="11"/>
  <c r="D459" i="11"/>
  <c r="C459" i="11"/>
  <c r="M446" i="11"/>
  <c r="AH413" i="2" l="1"/>
  <c r="AI413" i="2" s="1"/>
  <c r="AG414" i="2"/>
  <c r="AF412" i="2"/>
  <c r="AD412" i="2" s="1"/>
  <c r="J459" i="11"/>
  <c r="K459" i="11"/>
  <c r="F459" i="11"/>
  <c r="E459" i="11"/>
  <c r="B459" i="11"/>
  <c r="AE414" i="2" l="1"/>
  <c r="AH414" i="2"/>
  <c r="AI414" i="2" s="1"/>
  <c r="AG415" i="2"/>
  <c r="C472" i="11"/>
  <c r="D472" i="11"/>
  <c r="M459" i="11"/>
  <c r="I459" i="11"/>
  <c r="L459" i="11"/>
  <c r="AE413" i="2"/>
  <c r="E472" i="11" l="1"/>
  <c r="AH415" i="2"/>
  <c r="AI415" i="2" s="1"/>
  <c r="AG416" i="2"/>
  <c r="AF413" i="2"/>
  <c r="AD413" i="2" s="1"/>
  <c r="K472" i="11"/>
  <c r="J472" i="11"/>
  <c r="F472" i="11"/>
  <c r="B472" i="11" s="1"/>
  <c r="AF414" i="2"/>
  <c r="AD414" i="2" s="1"/>
  <c r="F473" i="11" l="1"/>
  <c r="B473" i="11"/>
  <c r="L472" i="11"/>
  <c r="AH416" i="2"/>
  <c r="AI416" i="2" s="1"/>
  <c r="AE416" i="2"/>
  <c r="AG417" i="2"/>
  <c r="D485" i="11"/>
  <c r="C485" i="11"/>
  <c r="M472" i="11"/>
  <c r="I472" i="11" s="1"/>
  <c r="AE415" i="2"/>
  <c r="AF416" i="2" l="1"/>
  <c r="AD416" i="2" s="1"/>
  <c r="E485" i="11"/>
  <c r="J485" i="11"/>
  <c r="K485" i="11"/>
  <c r="F485" i="11"/>
  <c r="B485" i="11" s="1"/>
  <c r="AF415" i="2"/>
  <c r="AD415" i="2" s="1"/>
  <c r="AH417" i="2"/>
  <c r="AI417" i="2" s="1"/>
  <c r="AG418" i="2"/>
  <c r="I473" i="11"/>
  <c r="M473" i="11"/>
  <c r="AH418" i="2" l="1"/>
  <c r="AI418" i="2" s="1"/>
  <c r="AG419" i="2"/>
  <c r="C498" i="11"/>
  <c r="D498" i="11"/>
  <c r="M485" i="11"/>
  <c r="B486" i="11"/>
  <c r="F486" i="11"/>
  <c r="AE417" i="2"/>
  <c r="I485" i="11"/>
  <c r="L485" i="11"/>
  <c r="AH419" i="2" l="1"/>
  <c r="AI419" i="2" s="1"/>
  <c r="AE419" i="2"/>
  <c r="AG420" i="2"/>
  <c r="E498" i="11"/>
  <c r="AF417" i="2"/>
  <c r="AD417" i="2" s="1"/>
  <c r="K498" i="11"/>
  <c r="J498" i="11"/>
  <c r="F498" i="11"/>
  <c r="B498" i="11" s="1"/>
  <c r="AE418" i="2"/>
  <c r="AF419" i="2" l="1"/>
  <c r="AD419" i="2" s="1"/>
  <c r="L498" i="11"/>
  <c r="AH420" i="2"/>
  <c r="AI420" i="2" s="1"/>
  <c r="AE420" i="2"/>
  <c r="AG421" i="2"/>
  <c r="D511" i="11"/>
  <c r="C511" i="11"/>
  <c r="M498" i="11"/>
  <c r="I498" i="11" s="1"/>
  <c r="AF418" i="2"/>
  <c r="AD418" i="2" s="1"/>
  <c r="J511" i="11" l="1"/>
  <c r="K511" i="11"/>
  <c r="F511" i="11"/>
  <c r="AH421" i="2"/>
  <c r="AI421" i="2" s="1"/>
  <c r="AG422" i="2"/>
  <c r="AF420" i="2"/>
  <c r="AD420" i="2" s="1"/>
  <c r="E511" i="11"/>
  <c r="B511" i="11"/>
  <c r="AE421" i="2" l="1"/>
  <c r="AH422" i="2"/>
  <c r="AI422" i="2" s="1"/>
  <c r="AE422" i="2"/>
  <c r="AG423" i="2"/>
  <c r="C524" i="11"/>
  <c r="D524" i="11"/>
  <c r="M511" i="11"/>
  <c r="I511" i="11" s="1"/>
  <c r="L511" i="11"/>
  <c r="AE423" i="2" l="1"/>
  <c r="AH423" i="2"/>
  <c r="AI423" i="2" s="1"/>
  <c r="AG424" i="2"/>
  <c r="AF422" i="2"/>
  <c r="AD422" i="2" s="1"/>
  <c r="K524" i="11"/>
  <c r="J524" i="11"/>
  <c r="F524" i="11"/>
  <c r="B524" i="11" s="1"/>
  <c r="E524" i="11"/>
  <c r="AF421" i="2"/>
  <c r="AD421" i="2" s="1"/>
  <c r="L524" i="11" l="1"/>
  <c r="I524" i="11"/>
  <c r="AH424" i="2"/>
  <c r="AI424" i="2" s="1"/>
  <c r="AG425" i="2"/>
  <c r="D537" i="11"/>
  <c r="C537" i="11"/>
  <c r="M524" i="11"/>
  <c r="AF423" i="2"/>
  <c r="AD423" i="2" s="1"/>
  <c r="AH425" i="2" l="1"/>
  <c r="AI425" i="2" s="1"/>
  <c r="AG426" i="2"/>
  <c r="I525" i="11"/>
  <c r="M525" i="11"/>
  <c r="AE424" i="2"/>
  <c r="J537" i="11"/>
  <c r="K537" i="11"/>
  <c r="F537" i="11"/>
  <c r="E537" i="11"/>
  <c r="B537" i="11"/>
  <c r="B538" i="11" l="1"/>
  <c r="F538" i="11"/>
  <c r="AE425" i="2"/>
  <c r="AF424" i="2"/>
  <c r="AD424" i="2" s="1"/>
  <c r="C550" i="11"/>
  <c r="D550" i="11"/>
  <c r="M537" i="11"/>
  <c r="I537" i="11" s="1"/>
  <c r="L537" i="11"/>
  <c r="AH426" i="2"/>
  <c r="AI426" i="2" s="1"/>
  <c r="AE426" i="2"/>
  <c r="AG427" i="2"/>
  <c r="AF426" i="2" l="1"/>
  <c r="AD426" i="2" s="1"/>
  <c r="K550" i="11"/>
  <c r="J550" i="11"/>
  <c r="F550" i="11"/>
  <c r="B550" i="11" s="1"/>
  <c r="AF425" i="2"/>
  <c r="AD425" i="2" s="1"/>
  <c r="M538" i="11"/>
  <c r="I538" i="11"/>
  <c r="E550" i="11"/>
  <c r="AH427" i="2"/>
  <c r="AI427" i="2" s="1"/>
  <c r="AG428" i="2"/>
  <c r="AE427" i="2" l="1"/>
  <c r="L550" i="11"/>
  <c r="F551" i="11"/>
  <c r="B551" i="11"/>
  <c r="D563" i="11"/>
  <c r="C563" i="11"/>
  <c r="M550" i="11"/>
  <c r="I550" i="11" s="1"/>
  <c r="AH428" i="2"/>
  <c r="AI428" i="2" s="1"/>
  <c r="AG429" i="2"/>
  <c r="AE429" i="2" l="1"/>
  <c r="AH429" i="2"/>
  <c r="AI429" i="2" s="1"/>
  <c r="AG430" i="2"/>
  <c r="E563" i="11"/>
  <c r="I551" i="11"/>
  <c r="M551" i="11"/>
  <c r="AE428" i="2"/>
  <c r="J563" i="11"/>
  <c r="K563" i="11"/>
  <c r="F563" i="11"/>
  <c r="B563" i="11" s="1"/>
  <c r="AF427" i="2"/>
  <c r="AD427" i="2" s="1"/>
  <c r="C576" i="11" l="1"/>
  <c r="D576" i="11"/>
  <c r="M563" i="11"/>
  <c r="AF428" i="2"/>
  <c r="AD428" i="2" s="1"/>
  <c r="AH430" i="2"/>
  <c r="AI430" i="2" s="1"/>
  <c r="AG431" i="2"/>
  <c r="I563" i="11"/>
  <c r="L563" i="11"/>
  <c r="AF429" i="2"/>
  <c r="AD429" i="2" s="1"/>
  <c r="K576" i="11" l="1"/>
  <c r="J576" i="11"/>
  <c r="F576" i="11"/>
  <c r="B576" i="11" s="1"/>
  <c r="AH431" i="2"/>
  <c r="AI431" i="2" s="1"/>
  <c r="AG432" i="2"/>
  <c r="AE430" i="2"/>
  <c r="E576" i="11"/>
  <c r="AF430" i="2" l="1"/>
  <c r="AD430" i="2" s="1"/>
  <c r="AE431" i="2"/>
  <c r="L576" i="11"/>
  <c r="I576" i="11"/>
  <c r="D589" i="11"/>
  <c r="C589" i="11"/>
  <c r="M576" i="11"/>
  <c r="AH432" i="2"/>
  <c r="AI432" i="2" s="1"/>
  <c r="AE432" i="2"/>
  <c r="AG433" i="2"/>
  <c r="AF431" i="2" l="1"/>
  <c r="AD431" i="2" s="1"/>
  <c r="AE433" i="2"/>
  <c r="AH433" i="2"/>
  <c r="AI433" i="2" s="1"/>
  <c r="AG434" i="2"/>
  <c r="E589" i="11"/>
  <c r="AF432" i="2"/>
  <c r="AD432" i="2" s="1"/>
  <c r="J589" i="11"/>
  <c r="K589" i="11"/>
  <c r="F589" i="11"/>
  <c r="B589" i="11" s="1"/>
  <c r="L589" i="11" l="1"/>
  <c r="B590" i="11"/>
  <c r="F590" i="11"/>
  <c r="AH434" i="2"/>
  <c r="AI434" i="2" s="1"/>
  <c r="AE434" i="2"/>
  <c r="AG435" i="2"/>
  <c r="C602" i="11"/>
  <c r="D602" i="11"/>
  <c r="M589" i="11"/>
  <c r="I589" i="11" s="1"/>
  <c r="AF433" i="2"/>
  <c r="AD433" i="2" s="1"/>
  <c r="E602" i="11" l="1"/>
  <c r="AH435" i="2"/>
  <c r="AI435" i="2" s="1"/>
  <c r="AE435" i="2"/>
  <c r="AG436" i="2"/>
  <c r="AF434" i="2"/>
  <c r="AD434" i="2" s="1"/>
  <c r="M590" i="11"/>
  <c r="I590" i="11"/>
  <c r="K602" i="11"/>
  <c r="J602" i="11"/>
  <c r="F602" i="11"/>
  <c r="B602" i="11" s="1"/>
  <c r="AF435" i="2" l="1"/>
  <c r="AD435" i="2" s="1"/>
  <c r="L602" i="11"/>
  <c r="F603" i="11"/>
  <c r="B603" i="11"/>
  <c r="D615" i="11"/>
  <c r="C615" i="11"/>
  <c r="M602" i="11"/>
  <c r="I602" i="11" s="1"/>
  <c r="AH436" i="2"/>
  <c r="AI436" i="2" s="1"/>
  <c r="AG437" i="2"/>
  <c r="I603" i="11" l="1"/>
  <c r="M603" i="11"/>
  <c r="AH437" i="2"/>
  <c r="AI437" i="2" s="1"/>
  <c r="AG438" i="2"/>
  <c r="E615" i="11"/>
  <c r="AE436" i="2"/>
  <c r="J615" i="11"/>
  <c r="K615" i="11"/>
  <c r="F615" i="11"/>
  <c r="B615" i="11" s="1"/>
  <c r="L615" i="11" l="1"/>
  <c r="C628" i="11"/>
  <c r="D628" i="11"/>
  <c r="M615" i="11"/>
  <c r="I615" i="11" s="1"/>
  <c r="B616" i="11"/>
  <c r="F616" i="11"/>
  <c r="AH438" i="2"/>
  <c r="AI438" i="2" s="1"/>
  <c r="AG439" i="2"/>
  <c r="AF436" i="2"/>
  <c r="AD436" i="2" s="1"/>
  <c r="AE437" i="2"/>
  <c r="K628" i="11" l="1"/>
  <c r="J628" i="11"/>
  <c r="F628" i="11"/>
  <c r="B628" i="11"/>
  <c r="E628" i="11"/>
  <c r="AE439" i="2"/>
  <c r="AH439" i="2"/>
  <c r="AI439" i="2" s="1"/>
  <c r="AG440" i="2"/>
  <c r="AF437" i="2"/>
  <c r="AD437" i="2" s="1"/>
  <c r="AE438" i="2"/>
  <c r="AH440" i="2" l="1"/>
  <c r="AI440" i="2" s="1"/>
  <c r="AE440" i="2"/>
  <c r="AG441" i="2"/>
  <c r="AF439" i="2"/>
  <c r="AD439" i="2" s="1"/>
  <c r="L628" i="11"/>
  <c r="I628" i="11"/>
  <c r="AF438" i="2"/>
  <c r="AD438" i="2" s="1"/>
  <c r="D641" i="11"/>
  <c r="C641" i="11"/>
  <c r="M628" i="11"/>
  <c r="E641" i="11" l="1"/>
  <c r="AF440" i="2"/>
  <c r="AD440" i="2" s="1"/>
  <c r="J641" i="11"/>
  <c r="K641" i="11"/>
  <c r="F641" i="11"/>
  <c r="B641" i="11" s="1"/>
  <c r="AH441" i="2"/>
  <c r="AI441" i="2" s="1"/>
  <c r="AG442" i="2"/>
  <c r="L641" i="11" l="1"/>
  <c r="AE441" i="2"/>
  <c r="AH442" i="2"/>
  <c r="AI442" i="2" s="1"/>
  <c r="AE442" i="2"/>
  <c r="AG443" i="2"/>
  <c r="C654" i="11"/>
  <c r="D654" i="11"/>
  <c r="M641" i="11"/>
  <c r="I641" i="11" s="1"/>
  <c r="AE443" i="2" l="1"/>
  <c r="AH443" i="2"/>
  <c r="AI443" i="2" s="1"/>
  <c r="AG444" i="2"/>
  <c r="M642" i="11"/>
  <c r="I642" i="11"/>
  <c r="E654" i="11"/>
  <c r="AD441" i="2"/>
  <c r="AF441" i="2"/>
  <c r="AF442" i="2"/>
  <c r="AD442" i="2"/>
  <c r="K654" i="11"/>
  <c r="J654" i="11"/>
  <c r="F654" i="11"/>
  <c r="B654" i="11" s="1"/>
  <c r="D667" i="11" l="1"/>
  <c r="C667" i="11"/>
  <c r="M654" i="11"/>
  <c r="I654" i="11" s="1"/>
  <c r="M616" i="11"/>
  <c r="I616" i="11"/>
  <c r="AH444" i="2"/>
  <c r="AI444" i="2" s="1"/>
  <c r="AG445" i="2"/>
  <c r="F655" i="11"/>
  <c r="B655" i="11"/>
  <c r="L654" i="11"/>
  <c r="AF443" i="2"/>
  <c r="AD443" i="2" s="1"/>
  <c r="I655" i="11" l="1"/>
  <c r="M655" i="11"/>
  <c r="E667" i="11"/>
  <c r="AE445" i="2"/>
  <c r="AH445" i="2"/>
  <c r="AI445" i="2" s="1"/>
  <c r="AG446" i="2"/>
  <c r="AE444" i="2"/>
  <c r="J667" i="11"/>
  <c r="K667" i="11"/>
  <c r="F667" i="11"/>
  <c r="B667" i="11" s="1"/>
  <c r="L667" i="11" l="1"/>
  <c r="C680" i="11"/>
  <c r="D680" i="11"/>
  <c r="M667" i="11"/>
  <c r="I667" i="11" s="1"/>
  <c r="AF444" i="2"/>
  <c r="AD444" i="2"/>
  <c r="AF445" i="2"/>
  <c r="AD445" i="2" s="1"/>
  <c r="AH446" i="2"/>
  <c r="AI446" i="2" s="1"/>
  <c r="AE446" i="2"/>
  <c r="AG447" i="2"/>
  <c r="B668" i="11"/>
  <c r="F668" i="11"/>
  <c r="AF446" i="2" l="1"/>
  <c r="AD446" i="2" s="1"/>
  <c r="AE447" i="2"/>
  <c r="AH447" i="2"/>
  <c r="AI447" i="2" s="1"/>
  <c r="AG448" i="2"/>
  <c r="K680" i="11"/>
  <c r="J680" i="11"/>
  <c r="F680" i="11"/>
  <c r="B680" i="11"/>
  <c r="E680" i="11"/>
  <c r="M668" i="11"/>
  <c r="I668" i="11"/>
  <c r="AE448" i="2" l="1"/>
  <c r="AH448" i="2"/>
  <c r="AI448" i="2" s="1"/>
  <c r="AG449" i="2"/>
  <c r="AF447" i="2"/>
  <c r="AD447" i="2" s="1"/>
  <c r="L680" i="11"/>
  <c r="F681" i="11"/>
  <c r="B681" i="11"/>
  <c r="D693" i="11"/>
  <c r="C693" i="11"/>
  <c r="M680" i="11"/>
  <c r="I680" i="11" s="1"/>
  <c r="AH449" i="2" l="1"/>
  <c r="AI449" i="2" s="1"/>
  <c r="AE449" i="2"/>
  <c r="AG450" i="2"/>
  <c r="J693" i="11"/>
  <c r="K693" i="11"/>
  <c r="F693" i="11"/>
  <c r="AF448" i="2"/>
  <c r="AD448" i="2" s="1"/>
  <c r="E693" i="11"/>
  <c r="B693" i="11"/>
  <c r="L693" i="11" l="1"/>
  <c r="AE450" i="2"/>
  <c r="AH450" i="2"/>
  <c r="AI450" i="2" s="1"/>
  <c r="AG451" i="2"/>
  <c r="AF449" i="2"/>
  <c r="AD449" i="2" s="1"/>
  <c r="C706" i="11"/>
  <c r="D706" i="11"/>
  <c r="M693" i="11"/>
  <c r="I693" i="11" s="1"/>
  <c r="B706" i="11" l="1"/>
  <c r="E706" i="11"/>
  <c r="AH451" i="2"/>
  <c r="AI451" i="2" s="1"/>
  <c r="AG452" i="2"/>
  <c r="K706" i="11"/>
  <c r="J706" i="11"/>
  <c r="F706" i="11"/>
  <c r="AF450" i="2"/>
  <c r="AD450" i="2" s="1"/>
  <c r="D719" i="11" l="1"/>
  <c r="C719" i="11"/>
  <c r="M706" i="11"/>
  <c r="I706" i="11" s="1"/>
  <c r="F707" i="11"/>
  <c r="B707" i="11"/>
  <c r="L706" i="11"/>
  <c r="AH452" i="2"/>
  <c r="AI452" i="2" s="1"/>
  <c r="AG453" i="2"/>
  <c r="AE451" i="2"/>
  <c r="AH453" i="2" l="1"/>
  <c r="AI453" i="2" s="1"/>
  <c r="AE453" i="2"/>
  <c r="AG454" i="2"/>
  <c r="E719" i="11"/>
  <c r="J719" i="11"/>
  <c r="K719" i="11"/>
  <c r="F719" i="11"/>
  <c r="B719" i="11" s="1"/>
  <c r="AE452" i="2"/>
  <c r="AF451" i="2"/>
  <c r="AD451" i="2" s="1"/>
  <c r="I707" i="11"/>
  <c r="M707" i="11"/>
  <c r="C732" i="11" l="1"/>
  <c r="D732" i="11"/>
  <c r="M719" i="11"/>
  <c r="I719" i="11" s="1"/>
  <c r="B720" i="11"/>
  <c r="F720" i="11"/>
  <c r="L719" i="11"/>
  <c r="AF453" i="2"/>
  <c r="AD453" i="2"/>
  <c r="AH454" i="2"/>
  <c r="AI454" i="2" s="1"/>
  <c r="AG455" i="2"/>
  <c r="AD452" i="2"/>
  <c r="AF452" i="2"/>
  <c r="E732" i="11" l="1"/>
  <c r="AE454" i="2"/>
  <c r="K732" i="11"/>
  <c r="J732" i="11"/>
  <c r="F732" i="11"/>
  <c r="B732" i="11" s="1"/>
  <c r="AH455" i="2"/>
  <c r="AI455" i="2" s="1"/>
  <c r="AG456" i="2"/>
  <c r="M720" i="11"/>
  <c r="I720" i="11"/>
  <c r="AE456" i="2" l="1"/>
  <c r="AH456" i="2"/>
  <c r="AI456" i="2" s="1"/>
  <c r="AG457" i="2"/>
  <c r="AF454" i="2"/>
  <c r="AD454" i="2" s="1"/>
  <c r="F733" i="11"/>
  <c r="B733" i="11"/>
  <c r="AE455" i="2"/>
  <c r="L732" i="11"/>
  <c r="I732" i="11"/>
  <c r="D745" i="11"/>
  <c r="C745" i="11"/>
  <c r="M732" i="11"/>
  <c r="I733" i="11" l="1"/>
  <c r="M733" i="11"/>
  <c r="E745" i="11"/>
  <c r="AF455" i="2"/>
  <c r="AD455" i="2" s="1"/>
  <c r="J745" i="11"/>
  <c r="K745" i="11"/>
  <c r="F745" i="11"/>
  <c r="B745" i="11" s="1"/>
  <c r="AH457" i="2"/>
  <c r="AI457" i="2" s="1"/>
  <c r="AG458" i="2"/>
  <c r="AF456" i="2"/>
  <c r="AD456" i="2" s="1"/>
  <c r="AE458" i="2" l="1"/>
  <c r="AH458" i="2"/>
  <c r="AI458" i="2" s="1"/>
  <c r="AG459" i="2"/>
  <c r="C758" i="11"/>
  <c r="D758" i="11"/>
  <c r="M745" i="11"/>
  <c r="AE457" i="2"/>
  <c r="I745" i="11"/>
  <c r="L745" i="11"/>
  <c r="AH459" i="2" l="1"/>
  <c r="AI459" i="2" s="1"/>
  <c r="AE459" i="2"/>
  <c r="AG460" i="2"/>
  <c r="AF457" i="2"/>
  <c r="AD457" i="2" s="1"/>
  <c r="K758" i="11"/>
  <c r="J758" i="11"/>
  <c r="F758" i="11"/>
  <c r="B758" i="11" s="1"/>
  <c r="AF458" i="2"/>
  <c r="AD458" i="2" s="1"/>
  <c r="E758" i="11"/>
  <c r="AH460" i="2" l="1"/>
  <c r="AI460" i="2" s="1"/>
  <c r="AE460" i="2"/>
  <c r="AG461" i="2"/>
  <c r="D771" i="11"/>
  <c r="C771" i="11"/>
  <c r="M758" i="11"/>
  <c r="AF459" i="2"/>
  <c r="AD459" i="2" s="1"/>
  <c r="I758" i="11"/>
  <c r="L758" i="11"/>
  <c r="I759" i="11" l="1"/>
  <c r="M759" i="11"/>
  <c r="J771" i="11"/>
  <c r="K771" i="11"/>
  <c r="F771" i="11"/>
  <c r="B771" i="11" s="1"/>
  <c r="AH461" i="2"/>
  <c r="AI461" i="2" s="1"/>
  <c r="AG462" i="2"/>
  <c r="AF460" i="2"/>
  <c r="AD460" i="2" s="1"/>
  <c r="E771" i="11"/>
  <c r="B772" i="11" l="1"/>
  <c r="F772" i="11"/>
  <c r="AE461" i="2"/>
  <c r="AH462" i="2"/>
  <c r="AI462" i="2" s="1"/>
  <c r="AG463" i="2"/>
  <c r="C784" i="11"/>
  <c r="D784" i="11"/>
  <c r="M771" i="11"/>
  <c r="I771" i="11"/>
  <c r="L771" i="11"/>
  <c r="AE462" i="2" l="1"/>
  <c r="AE463" i="2"/>
  <c r="AH463" i="2"/>
  <c r="AI463" i="2" s="1"/>
  <c r="AG464" i="2"/>
  <c r="K784" i="11"/>
  <c r="J784" i="11"/>
  <c r="F784" i="11"/>
  <c r="B784" i="11" s="1"/>
  <c r="M772" i="11"/>
  <c r="I772" i="11"/>
  <c r="E784" i="11"/>
  <c r="AF461" i="2"/>
  <c r="AD461" i="2" s="1"/>
  <c r="F785" i="11" l="1"/>
  <c r="B785" i="11"/>
  <c r="AH464" i="2"/>
  <c r="AI464" i="2" s="1"/>
  <c r="AG465" i="2"/>
  <c r="L784" i="11"/>
  <c r="I784" i="11"/>
  <c r="AF463" i="2"/>
  <c r="AD463" i="2" s="1"/>
  <c r="D797" i="11"/>
  <c r="C797" i="11"/>
  <c r="M784" i="11"/>
  <c r="AF462" i="2"/>
  <c r="AD462" i="2" s="1"/>
  <c r="J797" i="11" l="1"/>
  <c r="K797" i="11"/>
  <c r="F797" i="11"/>
  <c r="I785" i="11"/>
  <c r="M785" i="11"/>
  <c r="AE464" i="2"/>
  <c r="AH465" i="2"/>
  <c r="AI465" i="2" s="1"/>
  <c r="AG466" i="2"/>
  <c r="E797" i="11"/>
  <c r="B797" i="11"/>
  <c r="AH466" i="2" l="1"/>
  <c r="AI466" i="2" s="1"/>
  <c r="AG467" i="2"/>
  <c r="AE465" i="2"/>
  <c r="AF464" i="2"/>
  <c r="AD464" i="2" s="1"/>
  <c r="C810" i="11"/>
  <c r="D810" i="11"/>
  <c r="M797" i="11"/>
  <c r="I797" i="11" s="1"/>
  <c r="L797" i="11"/>
  <c r="K810" i="11" l="1"/>
  <c r="J810" i="11"/>
  <c r="F810" i="11"/>
  <c r="B810" i="11" s="1"/>
  <c r="E810" i="11"/>
  <c r="AF465" i="2"/>
  <c r="AD465" i="2" s="1"/>
  <c r="AH467" i="2"/>
  <c r="AI467" i="2" s="1"/>
  <c r="AE467" i="2"/>
  <c r="AG468" i="2"/>
  <c r="AE466" i="2"/>
  <c r="AF467" i="2" l="1"/>
  <c r="AD467" i="2" s="1"/>
  <c r="I810" i="11"/>
  <c r="L810" i="11"/>
  <c r="AF466" i="2"/>
  <c r="AD466" i="2"/>
  <c r="D823" i="11"/>
  <c r="C823" i="11"/>
  <c r="M810" i="11"/>
  <c r="AH468" i="2"/>
  <c r="AI468" i="2" s="1"/>
  <c r="AG469" i="2"/>
  <c r="J823" i="11" l="1"/>
  <c r="K823" i="11"/>
  <c r="F823" i="11"/>
  <c r="AE468" i="2"/>
  <c r="AH469" i="2"/>
  <c r="AI469" i="2" s="1"/>
  <c r="AG470" i="2"/>
  <c r="E823" i="11"/>
  <c r="B823" i="11"/>
  <c r="L823" i="11" l="1"/>
  <c r="AE469" i="2"/>
  <c r="AE470" i="2"/>
  <c r="AH470" i="2"/>
  <c r="AI470" i="2" s="1"/>
  <c r="AG471" i="2"/>
  <c r="AF468" i="2"/>
  <c r="AD468" i="2" s="1"/>
  <c r="C836" i="11"/>
  <c r="D836" i="11"/>
  <c r="M823" i="11"/>
  <c r="I823" i="11" s="1"/>
  <c r="B824" i="11"/>
  <c r="F824" i="11"/>
  <c r="AF470" i="2" l="1"/>
  <c r="AD470" i="2" s="1"/>
  <c r="AH471" i="2"/>
  <c r="AI471" i="2" s="1"/>
  <c r="AG472" i="2"/>
  <c r="M824" i="11"/>
  <c r="I824" i="11"/>
  <c r="AF469" i="2"/>
  <c r="AD469" i="2" s="1"/>
  <c r="K836" i="11"/>
  <c r="J836" i="11"/>
  <c r="F836" i="11"/>
  <c r="B836" i="11"/>
  <c r="E836" i="11"/>
  <c r="AE472" i="2" l="1"/>
  <c r="AH472" i="2"/>
  <c r="AI472" i="2" s="1"/>
  <c r="AG473" i="2"/>
  <c r="AE471" i="2"/>
  <c r="L836" i="11"/>
  <c r="F837" i="11"/>
  <c r="B837" i="11"/>
  <c r="D849" i="11"/>
  <c r="C849" i="11"/>
  <c r="M836" i="11"/>
  <c r="I836" i="11" s="1"/>
  <c r="AH473" i="2" l="1"/>
  <c r="AI473" i="2" s="1"/>
  <c r="AE473" i="2"/>
  <c r="AG474" i="2"/>
  <c r="E849" i="11"/>
  <c r="J849" i="11"/>
  <c r="K849" i="11"/>
  <c r="F849" i="11"/>
  <c r="B849" i="11" s="1"/>
  <c r="M837" i="11"/>
  <c r="I837" i="11"/>
  <c r="AF472" i="2"/>
  <c r="AD472" i="2" s="1"/>
  <c r="AF471" i="2"/>
  <c r="AD471" i="2" s="1"/>
  <c r="AH474" i="2" l="1"/>
  <c r="AI474" i="2" s="1"/>
  <c r="AG475" i="2"/>
  <c r="C862" i="11"/>
  <c r="D862" i="11"/>
  <c r="M849" i="11"/>
  <c r="I849" i="11"/>
  <c r="L849" i="11"/>
  <c r="AF473" i="2"/>
  <c r="AD473" i="2" s="1"/>
  <c r="AH475" i="2" l="1"/>
  <c r="AI475" i="2" s="1"/>
  <c r="AE475" i="2"/>
  <c r="AG476" i="2"/>
  <c r="E862" i="11"/>
  <c r="AE474" i="2"/>
  <c r="K862" i="11"/>
  <c r="J862" i="11"/>
  <c r="F862" i="11"/>
  <c r="B862" i="11" s="1"/>
  <c r="AF474" i="2" l="1"/>
  <c r="AD474" i="2" s="1"/>
  <c r="I862" i="11"/>
  <c r="L862" i="11"/>
  <c r="AF475" i="2"/>
  <c r="AD475" i="2" s="1"/>
  <c r="AH476" i="2"/>
  <c r="AI476" i="2" s="1"/>
  <c r="AG477" i="2"/>
  <c r="D875" i="11"/>
  <c r="C875" i="11"/>
  <c r="M862" i="11"/>
  <c r="AH477" i="2" l="1"/>
  <c r="AI477" i="2" s="1"/>
  <c r="AG478" i="2"/>
  <c r="E875" i="11"/>
  <c r="AE476" i="2"/>
  <c r="J875" i="11"/>
  <c r="K875" i="11"/>
  <c r="F875" i="11"/>
  <c r="B875" i="11" s="1"/>
  <c r="L875" i="11" l="1"/>
  <c r="AF476" i="2"/>
  <c r="AD476" i="2" s="1"/>
  <c r="AE477" i="2"/>
  <c r="C888" i="11"/>
  <c r="D888" i="11"/>
  <c r="M875" i="11"/>
  <c r="I875" i="11" s="1"/>
  <c r="AH478" i="2"/>
  <c r="AI478" i="2" s="1"/>
  <c r="AE478" i="2"/>
  <c r="AG479" i="2"/>
  <c r="AF478" i="2" l="1"/>
  <c r="AD478" i="2" s="1"/>
  <c r="K888" i="11"/>
  <c r="J888" i="11"/>
  <c r="F888" i="11"/>
  <c r="B888" i="11"/>
  <c r="E888" i="11"/>
  <c r="M876" i="11"/>
  <c r="I876" i="11"/>
  <c r="AH479" i="2"/>
  <c r="AI479" i="2" s="1"/>
  <c r="AG480" i="2"/>
  <c r="AF477" i="2"/>
  <c r="AD477" i="2" s="1"/>
  <c r="AH480" i="2" l="1"/>
  <c r="AI480" i="2" s="1"/>
  <c r="AG481" i="2"/>
  <c r="L888" i="11"/>
  <c r="AE479" i="2"/>
  <c r="F889" i="11"/>
  <c r="B889" i="11"/>
  <c r="D901" i="11"/>
  <c r="C901" i="11"/>
  <c r="M888" i="11"/>
  <c r="I888" i="11" s="1"/>
  <c r="E901" i="11" l="1"/>
  <c r="AH481" i="2"/>
  <c r="AI481" i="2" s="1"/>
  <c r="AE481" i="2"/>
  <c r="AG482" i="2"/>
  <c r="AF479" i="2"/>
  <c r="AD479" i="2" s="1"/>
  <c r="K901" i="11"/>
  <c r="J901" i="11"/>
  <c r="F901" i="11"/>
  <c r="B901" i="11" s="1"/>
  <c r="AE480" i="2"/>
  <c r="M889" i="11"/>
  <c r="I889" i="11"/>
  <c r="D914" i="11" l="1"/>
  <c r="C914" i="11"/>
  <c r="M901" i="11"/>
  <c r="I901" i="11" s="1"/>
  <c r="AF481" i="2"/>
  <c r="AD481" i="2" s="1"/>
  <c r="L901" i="11"/>
  <c r="AF480" i="2"/>
  <c r="AD480" i="2" s="1"/>
  <c r="AH482" i="2"/>
  <c r="AI482" i="2" s="1"/>
  <c r="AG483" i="2"/>
  <c r="B902" i="11"/>
  <c r="F902" i="11"/>
  <c r="M902" i="11" l="1"/>
  <c r="I902" i="11"/>
  <c r="AH483" i="2"/>
  <c r="AI483" i="2" s="1"/>
  <c r="AE483" i="2"/>
  <c r="AG484" i="2"/>
  <c r="AE482" i="2"/>
  <c r="E914" i="11"/>
  <c r="B914" i="11"/>
  <c r="K914" i="11"/>
  <c r="J914" i="11"/>
  <c r="F914" i="11"/>
  <c r="AH484" i="2" l="1"/>
  <c r="AI484" i="2" s="1"/>
  <c r="AE484" i="2"/>
  <c r="AG485" i="2"/>
  <c r="AF483" i="2"/>
  <c r="AD483" i="2" s="1"/>
  <c r="I914" i="11"/>
  <c r="L914" i="11"/>
  <c r="AF482" i="2"/>
  <c r="AD482" i="2" s="1"/>
  <c r="D927" i="11"/>
  <c r="C927" i="11"/>
  <c r="M914" i="11"/>
  <c r="F915" i="11" l="1"/>
  <c r="B915" i="11"/>
  <c r="AH485" i="2"/>
  <c r="AI485" i="2" s="1"/>
  <c r="AG486" i="2"/>
  <c r="K927" i="11"/>
  <c r="J927" i="11"/>
  <c r="F927" i="11"/>
  <c r="AF484" i="2"/>
  <c r="AD484" i="2" s="1"/>
  <c r="E927" i="11"/>
  <c r="B927" i="11"/>
  <c r="AE486" i="2" l="1"/>
  <c r="AH486" i="2"/>
  <c r="AI486" i="2" s="1"/>
  <c r="AG487" i="2"/>
  <c r="AE485" i="2"/>
  <c r="D940" i="11"/>
  <c r="C940" i="11"/>
  <c r="M927" i="11"/>
  <c r="I927" i="11" s="1"/>
  <c r="L927" i="11"/>
  <c r="AH487" i="2" l="1"/>
  <c r="AI487" i="2" s="1"/>
  <c r="AE487" i="2"/>
  <c r="AG488" i="2"/>
  <c r="E940" i="11"/>
  <c r="K940" i="11"/>
  <c r="J940" i="11"/>
  <c r="F940" i="11"/>
  <c r="B940" i="11" s="1"/>
  <c r="AF486" i="2"/>
  <c r="AD486" i="2" s="1"/>
  <c r="AF485" i="2"/>
  <c r="AD485" i="2" s="1"/>
  <c r="F941" i="11" l="1"/>
  <c r="B941" i="11"/>
  <c r="AE488" i="2"/>
  <c r="AH488" i="2"/>
  <c r="AI488" i="2" s="1"/>
  <c r="AG489" i="2"/>
  <c r="L940" i="11"/>
  <c r="D953" i="11"/>
  <c r="C953" i="11"/>
  <c r="M940" i="11"/>
  <c r="I940" i="11" s="1"/>
  <c r="AF487" i="2"/>
  <c r="AD487" i="2" s="1"/>
  <c r="M941" i="11" l="1"/>
  <c r="I941" i="11"/>
  <c r="AH489" i="2"/>
  <c r="AI489" i="2" s="1"/>
  <c r="AG490" i="2"/>
  <c r="E953" i="11"/>
  <c r="B953" i="11"/>
  <c r="K953" i="11"/>
  <c r="J953" i="11"/>
  <c r="F953" i="11"/>
  <c r="AF488" i="2"/>
  <c r="AD488" i="2" s="1"/>
  <c r="B954" i="11" l="1"/>
  <c r="F954" i="11"/>
  <c r="L953" i="11"/>
  <c r="AH490" i="2"/>
  <c r="AI490" i="2" s="1"/>
  <c r="AG491" i="2"/>
  <c r="D966" i="11"/>
  <c r="C966" i="11"/>
  <c r="M953" i="11"/>
  <c r="I953" i="11" s="1"/>
  <c r="AE489" i="2"/>
  <c r="E966" i="11" l="1"/>
  <c r="AF489" i="2"/>
  <c r="AD489" i="2" s="1"/>
  <c r="AE490" i="2"/>
  <c r="K966" i="11"/>
  <c r="J966" i="11"/>
  <c r="F966" i="11"/>
  <c r="B966" i="11" s="1"/>
  <c r="M954" i="11"/>
  <c r="I954" i="11"/>
  <c r="AE491" i="2"/>
  <c r="AH491" i="2"/>
  <c r="AI491" i="2" s="1"/>
  <c r="AG492" i="2"/>
  <c r="AF491" i="2" l="1"/>
  <c r="AD491" i="2" s="1"/>
  <c r="L966" i="11"/>
  <c r="D979" i="11"/>
  <c r="C979" i="11"/>
  <c r="M966" i="11"/>
  <c r="I966" i="11" s="1"/>
  <c r="AH492" i="2"/>
  <c r="AI492" i="2" s="1"/>
  <c r="AE492" i="2"/>
  <c r="AG493" i="2"/>
  <c r="AF490" i="2"/>
  <c r="AD490" i="2" s="1"/>
  <c r="F967" i="11"/>
  <c r="B967" i="11"/>
  <c r="AF492" i="2" l="1"/>
  <c r="AD492" i="2" s="1"/>
  <c r="K979" i="11"/>
  <c r="J979" i="11"/>
  <c r="F979" i="11"/>
  <c r="B979" i="11" s="1"/>
  <c r="I967" i="11"/>
  <c r="M967" i="11"/>
  <c r="AH493" i="2"/>
  <c r="AI493" i="2" s="1"/>
  <c r="AE493" i="2"/>
  <c r="AG494" i="2"/>
  <c r="E979" i="11"/>
  <c r="AH494" i="2" l="1"/>
  <c r="AI494" i="2" s="1"/>
  <c r="AE494" i="2"/>
  <c r="AG495" i="2"/>
  <c r="AF493" i="2"/>
  <c r="AD493" i="2" s="1"/>
  <c r="L979" i="11"/>
  <c r="C992" i="11"/>
  <c r="D992" i="11"/>
  <c r="M979" i="11"/>
  <c r="I979" i="11" s="1"/>
  <c r="F980" i="11"/>
  <c r="B980" i="11"/>
  <c r="E992" i="11" l="1"/>
  <c r="K992" i="11"/>
  <c r="J992" i="11"/>
  <c r="F992" i="11"/>
  <c r="B992" i="11" s="1"/>
  <c r="AE495" i="2"/>
  <c r="AH495" i="2"/>
  <c r="AI495" i="2" s="1"/>
  <c r="AG496" i="2"/>
  <c r="AF494" i="2"/>
  <c r="AD494" i="2" s="1"/>
  <c r="AH496" i="2" l="1"/>
  <c r="AI496" i="2" s="1"/>
  <c r="AE496" i="2"/>
  <c r="AG497" i="2"/>
  <c r="L992" i="11"/>
  <c r="D1005" i="11"/>
  <c r="C1005" i="11"/>
  <c r="M992" i="11"/>
  <c r="I992" i="11" s="1"/>
  <c r="AF495" i="2"/>
  <c r="AD495" i="2" s="1"/>
  <c r="M980" i="11" l="1"/>
  <c r="I980" i="11"/>
  <c r="AH497" i="2"/>
  <c r="AI497" i="2" s="1"/>
  <c r="AG498" i="2"/>
  <c r="K1005" i="11"/>
  <c r="J1005" i="11"/>
  <c r="F1005" i="11"/>
  <c r="B1005" i="11" s="1"/>
  <c r="AF496" i="2"/>
  <c r="AD496" i="2" s="1"/>
  <c r="M993" i="11"/>
  <c r="I993" i="11"/>
  <c r="E1005" i="11"/>
  <c r="D1018" i="11" l="1"/>
  <c r="C1018" i="11"/>
  <c r="M1005" i="11"/>
  <c r="I1005" i="11" s="1"/>
  <c r="B1006" i="11"/>
  <c r="F1006" i="11"/>
  <c r="AH498" i="2"/>
  <c r="AI498" i="2" s="1"/>
  <c r="AG499" i="2"/>
  <c r="AE497" i="2"/>
  <c r="L1005" i="11"/>
  <c r="AF497" i="2" l="1"/>
  <c r="AD497" i="2" s="1"/>
  <c r="M1006" i="11"/>
  <c r="I1006" i="11"/>
  <c r="AE498" i="2"/>
  <c r="E1018" i="11"/>
  <c r="B1018" i="11"/>
  <c r="K1018" i="11"/>
  <c r="J1018" i="11"/>
  <c r="F1018" i="11"/>
  <c r="AH499" i="2"/>
  <c r="AI499" i="2" s="1"/>
  <c r="AG500" i="2"/>
  <c r="F1019" i="11" l="1"/>
  <c r="B1019" i="11"/>
  <c r="AE499" i="2"/>
  <c r="D1031" i="11"/>
  <c r="C1031" i="11"/>
  <c r="M1018" i="11"/>
  <c r="AH500" i="2"/>
  <c r="AI500" i="2" s="1"/>
  <c r="AG501" i="2"/>
  <c r="I1018" i="11"/>
  <c r="L1018" i="11"/>
  <c r="AF498" i="2"/>
  <c r="AD498" i="2" s="1"/>
  <c r="AH501" i="2" l="1"/>
  <c r="AI501" i="2" s="1"/>
  <c r="AG502" i="2"/>
  <c r="E1031" i="11"/>
  <c r="AE500" i="2"/>
  <c r="K1031" i="11"/>
  <c r="J1031" i="11"/>
  <c r="F1031" i="11"/>
  <c r="B1031" i="11" s="1"/>
  <c r="I1019" i="11"/>
  <c r="M1019" i="11"/>
  <c r="AF499" i="2"/>
  <c r="AD499" i="2" s="1"/>
  <c r="AF500" i="2" l="1"/>
  <c r="AD500" i="2" s="1"/>
  <c r="AE501" i="2"/>
  <c r="D1044" i="11"/>
  <c r="C1044" i="11"/>
  <c r="M1031" i="11"/>
  <c r="I1031" i="11"/>
  <c r="L1031" i="11"/>
  <c r="F1032" i="11"/>
  <c r="B1032" i="11"/>
  <c r="AE502" i="2"/>
  <c r="AH502" i="2"/>
  <c r="AI502" i="2" s="1"/>
  <c r="AG503" i="2"/>
  <c r="AH503" i="2" l="1"/>
  <c r="AI503" i="2" s="1"/>
  <c r="AE503" i="2"/>
  <c r="AG504" i="2"/>
  <c r="M1032" i="11"/>
  <c r="I1032" i="11"/>
  <c r="K1044" i="11"/>
  <c r="J1044" i="11"/>
  <c r="F1044" i="11"/>
  <c r="AF502" i="2"/>
  <c r="AD502" i="2" s="1"/>
  <c r="AF501" i="2"/>
  <c r="AD501" i="2" s="1"/>
  <c r="B1044" i="11"/>
  <c r="E1044" i="11"/>
  <c r="AH504" i="2" l="1"/>
  <c r="AI504" i="2" s="1"/>
  <c r="AE504" i="2"/>
  <c r="AG505" i="2"/>
  <c r="L1044" i="11"/>
  <c r="F1045" i="11"/>
  <c r="B1045" i="11"/>
  <c r="D1057" i="11"/>
  <c r="C1057" i="11"/>
  <c r="M1044" i="11"/>
  <c r="I1044" i="11" s="1"/>
  <c r="AF503" i="2"/>
  <c r="AD503" i="2" s="1"/>
  <c r="K1057" i="11" l="1"/>
  <c r="J1057" i="11"/>
  <c r="F1057" i="11"/>
  <c r="M1045" i="11"/>
  <c r="I1045" i="11"/>
  <c r="AH505" i="2"/>
  <c r="AI505" i="2" s="1"/>
  <c r="AE505" i="2"/>
  <c r="AG506" i="2"/>
  <c r="AF504" i="2"/>
  <c r="AD504" i="2" s="1"/>
  <c r="E1057" i="11"/>
  <c r="B1057" i="11"/>
  <c r="AH506" i="2" l="1"/>
  <c r="AI506" i="2" s="1"/>
  <c r="AG507" i="2"/>
  <c r="B1058" i="11"/>
  <c r="F1058" i="11"/>
  <c r="L1057" i="11"/>
  <c r="AF505" i="2"/>
  <c r="AD505" i="2" s="1"/>
  <c r="D1070" i="11"/>
  <c r="C1070" i="11"/>
  <c r="M1057" i="11"/>
  <c r="I1057" i="11" s="1"/>
  <c r="AH507" i="2" l="1"/>
  <c r="AI507" i="2" s="1"/>
  <c r="AE507" i="2"/>
  <c r="AG508" i="2"/>
  <c r="K1070" i="11"/>
  <c r="J1070" i="11"/>
  <c r="F1070" i="11"/>
  <c r="E1070" i="11"/>
  <c r="B1070" i="11"/>
  <c r="M1058" i="11"/>
  <c r="I1058" i="11"/>
  <c r="AE506" i="2"/>
  <c r="AH508" i="2" l="1"/>
  <c r="AI508" i="2" s="1"/>
  <c r="AE508" i="2"/>
  <c r="AG509" i="2"/>
  <c r="D1083" i="11"/>
  <c r="C1083" i="11"/>
  <c r="M1070" i="11"/>
  <c r="AF506" i="2"/>
  <c r="AD506" i="2" s="1"/>
  <c r="AF507" i="2"/>
  <c r="AD507" i="2" s="1"/>
  <c r="F1071" i="11"/>
  <c r="B1071" i="11"/>
  <c r="I1070" i="11"/>
  <c r="L1070" i="11"/>
  <c r="AH509" i="2" l="1"/>
  <c r="AI509" i="2" s="1"/>
  <c r="AE509" i="2"/>
  <c r="AG510" i="2"/>
  <c r="I1071" i="11"/>
  <c r="M1071" i="11"/>
  <c r="AF508" i="2"/>
  <c r="AD508" i="2" s="1"/>
  <c r="K1083" i="11"/>
  <c r="J1083" i="11"/>
  <c r="F1083" i="11"/>
  <c r="E1083" i="11"/>
  <c r="B1083" i="11"/>
  <c r="F1084" i="11" l="1"/>
  <c r="B1084" i="11"/>
  <c r="C1096" i="11"/>
  <c r="D1096" i="11"/>
  <c r="M1083" i="11"/>
  <c r="AH510" i="2"/>
  <c r="AI510" i="2" s="1"/>
  <c r="AG511" i="2"/>
  <c r="AF509" i="2"/>
  <c r="AD509" i="2" s="1"/>
  <c r="I1083" i="11"/>
  <c r="L1083" i="11"/>
  <c r="AH511" i="2" l="1"/>
  <c r="AI511" i="2" s="1"/>
  <c r="AE511" i="2"/>
  <c r="AG512" i="2"/>
  <c r="K1096" i="11"/>
  <c r="J1096" i="11"/>
  <c r="F1096" i="11"/>
  <c r="M1084" i="11"/>
  <c r="I1084" i="11"/>
  <c r="B1096" i="11"/>
  <c r="E1096" i="11"/>
  <c r="AE510" i="2"/>
  <c r="D1109" i="11" l="1"/>
  <c r="C1109" i="11"/>
  <c r="M1096" i="11"/>
  <c r="I1096" i="11" s="1"/>
  <c r="AH512" i="2"/>
  <c r="AI512" i="2" s="1"/>
  <c r="AG513" i="2"/>
  <c r="F1097" i="11"/>
  <c r="B1097" i="11"/>
  <c r="AF511" i="2"/>
  <c r="AD511" i="2" s="1"/>
  <c r="AF510" i="2"/>
  <c r="AD510" i="2" s="1"/>
  <c r="L1096" i="11"/>
  <c r="M1097" i="11" l="1"/>
  <c r="I1097" i="11"/>
  <c r="AH513" i="2"/>
  <c r="AI513" i="2" s="1"/>
  <c r="AG514" i="2"/>
  <c r="E1109" i="11"/>
  <c r="AE512" i="2"/>
  <c r="J1109" i="11"/>
  <c r="K1109" i="11"/>
  <c r="F1109" i="11"/>
  <c r="B1109" i="11" s="1"/>
  <c r="AE514" i="2" l="1"/>
  <c r="AH514" i="2"/>
  <c r="AI514" i="2" s="1"/>
  <c r="AG515" i="2"/>
  <c r="AF512" i="2"/>
  <c r="AD512" i="2" s="1"/>
  <c r="AE513" i="2"/>
  <c r="B1110" i="11"/>
  <c r="F1110" i="11"/>
  <c r="M1109" i="11"/>
  <c r="D1122" i="11"/>
  <c r="C1122" i="11"/>
  <c r="E1122" i="11" s="1"/>
  <c r="L1109" i="11"/>
  <c r="AH515" i="2" l="1"/>
  <c r="AI515" i="2" s="1"/>
  <c r="AG516" i="2"/>
  <c r="F1122" i="11"/>
  <c r="J1122" i="11"/>
  <c r="L1122" i="11" s="1"/>
  <c r="K1122" i="11"/>
  <c r="AF513" i="2"/>
  <c r="AD513" i="2" s="1"/>
  <c r="AF514" i="2"/>
  <c r="AD514" i="2" s="1"/>
  <c r="M1122" i="11" l="1"/>
  <c r="D1135" i="11"/>
  <c r="C1135" i="11"/>
  <c r="E1135" i="11" s="1"/>
  <c r="AE515" i="2"/>
  <c r="AE516" i="2"/>
  <c r="AH516" i="2"/>
  <c r="AI516" i="2" s="1"/>
  <c r="AG517" i="2"/>
  <c r="AH517" i="2" l="1"/>
  <c r="AI517" i="2" s="1"/>
  <c r="AE517" i="2"/>
  <c r="AG518" i="2"/>
  <c r="AF515" i="2"/>
  <c r="AD515" i="2" s="1"/>
  <c r="AF516" i="2"/>
  <c r="AD516" i="2"/>
  <c r="J1135" i="11"/>
  <c r="K1135" i="11"/>
  <c r="D1148" i="11" l="1"/>
  <c r="C1148" i="11"/>
  <c r="E1148" i="11" s="1"/>
  <c r="AF517" i="2"/>
  <c r="AD517" i="2" s="1"/>
  <c r="AH518" i="2"/>
  <c r="AI518" i="2" s="1"/>
  <c r="AE518" i="2"/>
  <c r="AG519" i="2"/>
  <c r="L1135" i="11"/>
  <c r="AE519" i="2" l="1"/>
  <c r="AH519" i="2"/>
  <c r="AI519" i="2" s="1"/>
  <c r="AG520" i="2"/>
  <c r="AF518" i="2"/>
  <c r="AD518" i="2" s="1"/>
  <c r="J1148" i="11"/>
  <c r="K1148" i="11"/>
  <c r="D1161" i="11" l="1"/>
  <c r="C1161" i="11"/>
  <c r="E1161" i="11" s="1"/>
  <c r="L1148" i="11"/>
  <c r="AE520" i="2"/>
  <c r="AH520" i="2"/>
  <c r="AI520" i="2" s="1"/>
  <c r="AG521" i="2"/>
  <c r="AF519" i="2"/>
  <c r="AD519" i="2" s="1"/>
  <c r="AF520" i="2" l="1"/>
  <c r="AD520" i="2" s="1"/>
  <c r="AH521" i="2"/>
  <c r="AI521" i="2" s="1"/>
  <c r="AE521" i="2"/>
  <c r="AG522" i="2"/>
  <c r="J1161" i="11"/>
  <c r="K1161" i="11"/>
  <c r="D1174" i="11" l="1"/>
  <c r="C1174" i="11"/>
  <c r="E1174" i="11" s="1"/>
  <c r="AH522" i="2"/>
  <c r="AI522" i="2" s="1"/>
  <c r="AG523" i="2"/>
  <c r="L1161" i="11"/>
  <c r="AF521" i="2"/>
  <c r="AD521" i="2" s="1"/>
  <c r="AE522" i="2" l="1"/>
  <c r="AH523" i="2"/>
  <c r="AI523" i="2" s="1"/>
  <c r="AG524" i="2"/>
  <c r="J1174" i="11"/>
  <c r="L1174" i="11" s="1"/>
  <c r="K1174" i="11"/>
  <c r="AH524" i="2" l="1"/>
  <c r="AI524" i="2" s="1"/>
  <c r="AE524" i="2"/>
  <c r="AG525" i="2"/>
  <c r="AE523" i="2"/>
  <c r="AF522" i="2"/>
  <c r="AD522" i="2" s="1"/>
  <c r="AE525" i="2" l="1"/>
  <c r="AH525" i="2"/>
  <c r="AI525" i="2" s="1"/>
  <c r="AG526" i="2"/>
  <c r="AF524" i="2"/>
  <c r="AD524" i="2" s="1"/>
  <c r="AF523" i="2"/>
  <c r="AD523" i="2"/>
  <c r="AF525" i="2" l="1"/>
  <c r="AD525" i="2"/>
  <c r="AE526" i="2"/>
  <c r="AH526" i="2"/>
  <c r="AI526" i="2" s="1"/>
  <c r="AG527" i="2"/>
  <c r="AE527" i="2" l="1"/>
  <c r="AH527" i="2"/>
  <c r="AI527" i="2" s="1"/>
  <c r="AG528" i="2"/>
  <c r="AF526" i="2"/>
  <c r="AD526" i="2"/>
  <c r="AE528" i="2" l="1"/>
  <c r="AH528" i="2"/>
  <c r="AI528" i="2" s="1"/>
  <c r="AG529" i="2"/>
  <c r="AF527" i="2"/>
  <c r="AD527" i="2"/>
  <c r="AE529" i="2" l="1"/>
  <c r="AH529" i="2"/>
  <c r="AI529" i="2" s="1"/>
  <c r="AG530" i="2"/>
  <c r="AF528" i="2"/>
  <c r="AD528" i="2"/>
  <c r="AE530" i="2" l="1"/>
  <c r="AH530" i="2"/>
  <c r="AI530" i="2" s="1"/>
  <c r="AG531" i="2"/>
  <c r="AF529" i="2"/>
  <c r="AD529" i="2" s="1"/>
  <c r="AE531" i="2" l="1"/>
  <c r="AH531" i="2"/>
  <c r="AI531" i="2" s="1"/>
  <c r="AG532" i="2"/>
  <c r="AF530" i="2"/>
  <c r="AD530" i="2" s="1"/>
  <c r="AE532" i="2" l="1"/>
  <c r="AH532" i="2"/>
  <c r="AI532" i="2" s="1"/>
  <c r="AG533" i="2"/>
  <c r="AF531" i="2"/>
  <c r="AD531" i="2" s="1"/>
  <c r="AE533" i="2" l="1"/>
  <c r="AH533" i="2"/>
  <c r="AI533" i="2" s="1"/>
  <c r="AG534" i="2"/>
  <c r="AF532" i="2"/>
  <c r="AD532" i="2" s="1"/>
  <c r="AE534" i="2" l="1"/>
  <c r="AH534" i="2"/>
  <c r="AI534" i="2" s="1"/>
  <c r="AG535" i="2"/>
  <c r="AF533" i="2"/>
  <c r="AD533" i="2" s="1"/>
  <c r="AE535" i="2" l="1"/>
  <c r="AH535" i="2"/>
  <c r="AI535" i="2" s="1"/>
  <c r="AG536" i="2"/>
  <c r="AF534" i="2"/>
  <c r="AD534" i="2" s="1"/>
  <c r="AE536" i="2" l="1"/>
  <c r="AH536" i="2"/>
  <c r="AI536" i="2" s="1"/>
  <c r="AG537" i="2"/>
  <c r="AF535" i="2"/>
  <c r="AD535" i="2" s="1"/>
  <c r="AE537" i="2" l="1"/>
  <c r="AH537" i="2"/>
  <c r="AI537" i="2" s="1"/>
  <c r="AG538" i="2"/>
  <c r="AF536" i="2"/>
  <c r="AD536" i="2" s="1"/>
  <c r="AE538" i="2" l="1"/>
  <c r="AH538" i="2"/>
  <c r="AI538" i="2" s="1"/>
  <c r="AG539" i="2"/>
  <c r="AF537" i="2"/>
  <c r="AD537" i="2" s="1"/>
  <c r="AE539" i="2" l="1"/>
  <c r="AH539" i="2"/>
  <c r="AI539" i="2" s="1"/>
  <c r="AG540" i="2"/>
  <c r="AF538" i="2"/>
  <c r="AD538" i="2" s="1"/>
  <c r="AE540" i="2" l="1"/>
  <c r="AH540" i="2"/>
  <c r="AI540" i="2" s="1"/>
  <c r="AG541" i="2"/>
  <c r="AF539" i="2"/>
  <c r="AD539" i="2" s="1"/>
  <c r="AE541" i="2" l="1"/>
  <c r="AH541" i="2"/>
  <c r="AI541" i="2" s="1"/>
  <c r="AG542" i="2"/>
  <c r="AF540" i="2"/>
  <c r="AD540" i="2" s="1"/>
  <c r="AE542" i="2" l="1"/>
  <c r="AH542" i="2"/>
  <c r="AI542" i="2" s="1"/>
  <c r="AG543" i="2"/>
  <c r="AF541" i="2"/>
  <c r="AD541" i="2"/>
  <c r="AE543" i="2" l="1"/>
  <c r="AH543" i="2"/>
  <c r="AI543" i="2" s="1"/>
  <c r="AG544" i="2"/>
  <c r="AF542" i="2"/>
  <c r="AD542" i="2" s="1"/>
  <c r="AE544" i="2" l="1"/>
  <c r="AH544" i="2"/>
  <c r="AI544" i="2" s="1"/>
  <c r="AG545" i="2"/>
  <c r="AF543" i="2"/>
  <c r="AD543" i="2" s="1"/>
  <c r="AE545" i="2" l="1"/>
  <c r="AH545" i="2"/>
  <c r="AI545" i="2" s="1"/>
  <c r="AG546" i="2"/>
  <c r="AF544" i="2"/>
  <c r="AD544" i="2" s="1"/>
  <c r="AE546" i="2" l="1"/>
  <c r="AH546" i="2"/>
  <c r="AI546" i="2" s="1"/>
  <c r="AG547" i="2"/>
  <c r="AF545" i="2"/>
  <c r="AD545" i="2" s="1"/>
  <c r="AE547" i="2" l="1"/>
  <c r="AH547" i="2"/>
  <c r="AI547" i="2" s="1"/>
  <c r="AG548" i="2"/>
  <c r="AF546" i="2"/>
  <c r="AD546" i="2" s="1"/>
  <c r="AE548" i="2" l="1"/>
  <c r="AH548" i="2"/>
  <c r="AI548" i="2" s="1"/>
  <c r="AG549" i="2"/>
  <c r="AF547" i="2"/>
  <c r="AD547" i="2" s="1"/>
  <c r="AE549" i="2" l="1"/>
  <c r="AH549" i="2"/>
  <c r="AI549" i="2" s="1"/>
  <c r="AG550" i="2"/>
  <c r="AF548" i="2"/>
  <c r="AD548" i="2" s="1"/>
  <c r="AE550" i="2" l="1"/>
  <c r="AH550" i="2"/>
  <c r="AI550" i="2" s="1"/>
  <c r="AG551" i="2"/>
  <c r="AF549" i="2"/>
  <c r="AD549" i="2"/>
  <c r="AE551" i="2" l="1"/>
  <c r="AH551" i="2"/>
  <c r="AI551" i="2" s="1"/>
  <c r="AG552" i="2"/>
  <c r="AF550" i="2"/>
  <c r="AD550" i="2" s="1"/>
  <c r="AE552" i="2" l="1"/>
  <c r="AH552" i="2"/>
  <c r="AI552" i="2" s="1"/>
  <c r="AG553" i="2"/>
  <c r="AF551" i="2"/>
  <c r="AD551" i="2" s="1"/>
  <c r="AE553" i="2" l="1"/>
  <c r="AH553" i="2"/>
  <c r="AI553" i="2" s="1"/>
  <c r="AG554" i="2"/>
  <c r="AF552" i="2"/>
  <c r="AD552" i="2" s="1"/>
  <c r="AE554" i="2" l="1"/>
  <c r="AH554" i="2"/>
  <c r="AI554" i="2" s="1"/>
  <c r="AG555" i="2"/>
  <c r="AF553" i="2"/>
  <c r="AD553" i="2"/>
  <c r="AE555" i="2" l="1"/>
  <c r="AH555" i="2"/>
  <c r="AI555" i="2" s="1"/>
  <c r="AG556" i="2"/>
  <c r="AF554" i="2"/>
  <c r="AD554" i="2"/>
  <c r="AE556" i="2" l="1"/>
  <c r="AH556" i="2"/>
  <c r="AI556" i="2" s="1"/>
  <c r="AG557" i="2"/>
  <c r="AF555" i="2"/>
  <c r="AD555" i="2" s="1"/>
  <c r="AE557" i="2" l="1"/>
  <c r="AH557" i="2"/>
  <c r="AI557" i="2" s="1"/>
  <c r="AG558" i="2"/>
  <c r="AF556" i="2"/>
  <c r="AD556" i="2"/>
  <c r="AE558" i="2" l="1"/>
  <c r="AH558" i="2"/>
  <c r="AI558" i="2" s="1"/>
  <c r="AG559" i="2"/>
  <c r="AF557" i="2"/>
  <c r="AD557" i="2"/>
  <c r="AE559" i="2" l="1"/>
  <c r="AH559" i="2"/>
  <c r="AI559" i="2" s="1"/>
  <c r="AG560" i="2"/>
  <c r="AF558" i="2"/>
  <c r="AD558" i="2" s="1"/>
  <c r="AE560" i="2" l="1"/>
  <c r="AH560" i="2"/>
  <c r="AI560" i="2" s="1"/>
  <c r="AG561" i="2"/>
  <c r="AF559" i="2"/>
  <c r="AD559" i="2" s="1"/>
  <c r="AE561" i="2" l="1"/>
  <c r="AH561" i="2"/>
  <c r="AI561" i="2" s="1"/>
  <c r="AG562" i="2"/>
  <c r="AF560" i="2"/>
  <c r="AD560" i="2"/>
  <c r="AE562" i="2" l="1"/>
  <c r="AH562" i="2"/>
  <c r="AI562" i="2" s="1"/>
  <c r="AG563" i="2"/>
  <c r="AF561" i="2"/>
  <c r="AD561" i="2" s="1"/>
  <c r="AE563" i="2" l="1"/>
  <c r="AH563" i="2"/>
  <c r="AI563" i="2" s="1"/>
  <c r="AG564" i="2"/>
  <c r="AF562" i="2"/>
  <c r="AD562" i="2" s="1"/>
  <c r="AE564" i="2" l="1"/>
  <c r="AH564" i="2"/>
  <c r="AI564" i="2" s="1"/>
  <c r="AG565" i="2"/>
  <c r="AF563" i="2"/>
  <c r="AD563" i="2" s="1"/>
  <c r="AE565" i="2" l="1"/>
  <c r="AH565" i="2"/>
  <c r="AI565" i="2" s="1"/>
  <c r="AG566" i="2"/>
  <c r="AF564" i="2"/>
  <c r="AD564" i="2" s="1"/>
  <c r="AE566" i="2" l="1"/>
  <c r="AH566" i="2"/>
  <c r="AI566" i="2" s="1"/>
  <c r="AF565" i="2"/>
  <c r="AD565" i="2" s="1"/>
  <c r="M31" i="11" l="1"/>
  <c r="J35" i="2"/>
  <c r="F83" i="11"/>
  <c r="I70" i="11"/>
  <c r="B96" i="11"/>
  <c r="M109" i="11"/>
  <c r="F31" i="11"/>
  <c r="I18" i="11"/>
  <c r="B44" i="11"/>
  <c r="M44" i="11"/>
  <c r="B109" i="11"/>
  <c r="F70" i="11"/>
  <c r="F109" i="11"/>
  <c r="I83" i="11"/>
  <c r="B18" i="11"/>
  <c r="B31" i="11"/>
  <c r="M96" i="11"/>
  <c r="F18" i="11"/>
  <c r="F96" i="11"/>
  <c r="M18" i="11"/>
  <c r="F57" i="11"/>
  <c r="I96" i="11"/>
  <c r="M5" i="11"/>
  <c r="I109" i="11"/>
  <c r="B83" i="11"/>
  <c r="F44" i="11"/>
  <c r="F39" i="2"/>
  <c r="R60" i="2"/>
  <c r="N143" i="2"/>
  <c r="J37" i="2"/>
  <c r="F45" i="2"/>
  <c r="N39" i="2"/>
  <c r="V72" i="2"/>
  <c r="V47" i="2"/>
  <c r="R120" i="2"/>
  <c r="V116" i="2"/>
  <c r="J12" i="2"/>
  <c r="J72" i="2"/>
  <c r="R114" i="2"/>
  <c r="R70" i="2"/>
  <c r="J89" i="2"/>
  <c r="N60" i="2"/>
  <c r="V35" i="2"/>
  <c r="N135" i="2"/>
  <c r="B62" i="2"/>
  <c r="N118" i="2"/>
  <c r="B133" i="2"/>
  <c r="F168" i="2"/>
  <c r="V43" i="2"/>
  <c r="N74" i="2"/>
  <c r="F93" i="2"/>
  <c r="F172" i="2"/>
  <c r="F145" i="2"/>
  <c r="N114" i="2"/>
  <c r="N145" i="2"/>
  <c r="F14" i="2"/>
  <c r="J91" i="2"/>
  <c r="B58" i="2"/>
  <c r="I5" i="11"/>
  <c r="B70" i="11"/>
  <c r="B57" i="11"/>
  <c r="F62" i="2"/>
  <c r="B49" i="2"/>
  <c r="B10" i="2"/>
  <c r="J49" i="2"/>
  <c r="V39" i="2"/>
  <c r="N141" i="2"/>
  <c r="F74" i="2"/>
  <c r="V74" i="2"/>
  <c r="N22" i="2"/>
  <c r="V133" i="2"/>
  <c r="B16" i="2"/>
  <c r="V49" i="2"/>
  <c r="R10" i="2"/>
  <c r="B145" i="2"/>
  <c r="N116" i="2"/>
  <c r="N93" i="2"/>
  <c r="F64" i="2"/>
  <c r="J114" i="2"/>
  <c r="F85" i="2"/>
  <c r="B116" i="2"/>
  <c r="V60" i="2"/>
  <c r="J139" i="2"/>
  <c r="J147" i="2"/>
  <c r="F22" i="2"/>
  <c r="B87" i="2"/>
  <c r="J58" i="2"/>
  <c r="V33" i="2"/>
  <c r="V93" i="2"/>
  <c r="N47" i="2"/>
  <c r="V145" i="2"/>
  <c r="F141" i="2"/>
  <c r="B91" i="2"/>
  <c r="V58" i="2"/>
  <c r="N37" i="2"/>
  <c r="J120" i="2"/>
  <c r="N66" i="2"/>
  <c r="F58" i="2"/>
  <c r="B20" i="2"/>
  <c r="R124" i="2"/>
  <c r="B72" i="2"/>
  <c r="B112" i="2"/>
  <c r="J145" i="2"/>
  <c r="F118" i="2"/>
  <c r="V97" i="2"/>
  <c r="N45" i="2"/>
  <c r="R97" i="2"/>
  <c r="N41" i="2"/>
  <c r="R99" i="2"/>
  <c r="B24" i="2"/>
  <c r="B158" i="2"/>
  <c r="V147" i="2"/>
  <c r="V149" i="2"/>
  <c r="N137" i="2"/>
  <c r="J20" i="2"/>
  <c r="R110" i="2"/>
  <c r="F174" i="2"/>
  <c r="F91" i="2"/>
  <c r="F139" i="2"/>
  <c r="J116" i="2"/>
  <c r="B97" i="2"/>
  <c r="B89" i="2"/>
  <c r="B147" i="2"/>
  <c r="F149" i="2"/>
  <c r="R24" i="2"/>
  <c r="N133" i="2"/>
  <c r="B68" i="2"/>
  <c r="V99" i="2"/>
  <c r="F66" i="2"/>
  <c r="V24" i="2"/>
  <c r="B47" i="2"/>
  <c r="B99" i="2"/>
  <c r="V95" i="2"/>
  <c r="R149" i="2"/>
  <c r="J22" i="2"/>
  <c r="F24" i="2"/>
  <c r="F133" i="2"/>
  <c r="F116" i="2"/>
  <c r="R137" i="2"/>
  <c r="R141" i="2"/>
  <c r="J41" i="2"/>
  <c r="F160" i="2"/>
  <c r="J124" i="2"/>
  <c r="J135" i="2"/>
  <c r="V122" i="2"/>
  <c r="J141" i="2"/>
  <c r="V16" i="2"/>
  <c r="R33" i="2"/>
  <c r="B60" i="2"/>
  <c r="M70" i="11"/>
  <c r="I31" i="11"/>
  <c r="N95" i="2"/>
  <c r="R122" i="2"/>
  <c r="B170" i="2"/>
  <c r="R116" i="2"/>
  <c r="R85" i="2"/>
  <c r="F170" i="2"/>
  <c r="J14" i="2"/>
  <c r="F10" i="2"/>
  <c r="B135" i="2"/>
  <c r="F120" i="2"/>
  <c r="B139" i="2"/>
  <c r="B41" i="2"/>
  <c r="B122" i="2"/>
  <c r="V108" i="2"/>
  <c r="R108" i="2"/>
  <c r="F49" i="2"/>
  <c r="J118" i="2"/>
  <c r="R45" i="2"/>
  <c r="J68" i="2"/>
  <c r="J24" i="2"/>
  <c r="J74" i="2"/>
  <c r="R68" i="2"/>
  <c r="N70" i="2"/>
  <c r="N149" i="2"/>
  <c r="N43" i="2"/>
  <c r="F35" i="2"/>
  <c r="F87" i="2"/>
  <c r="J47" i="2"/>
  <c r="N16" i="2"/>
  <c r="B95" i="2"/>
  <c r="J16" i="2"/>
  <c r="V143" i="2"/>
  <c r="R93" i="2"/>
  <c r="B164" i="2"/>
  <c r="R41" i="2"/>
  <c r="R145" i="2"/>
  <c r="J99" i="2"/>
  <c r="B120" i="2"/>
  <c r="V12" i="2"/>
  <c r="V110" i="2"/>
  <c r="J10" i="2"/>
  <c r="R20" i="2"/>
  <c r="F110" i="2"/>
  <c r="N24" i="2"/>
  <c r="F112" i="2"/>
  <c r="B85" i="2"/>
  <c r="B114" i="2"/>
  <c r="R143" i="2"/>
  <c r="N14" i="2"/>
  <c r="R118" i="2"/>
  <c r="V91" i="2"/>
  <c r="V139" i="2"/>
  <c r="I44" i="11"/>
  <c r="M83" i="11"/>
  <c r="R12" i="2"/>
  <c r="N99" i="2"/>
  <c r="N87" i="2"/>
  <c r="F41" i="2"/>
  <c r="J45" i="2"/>
  <c r="F97" i="2"/>
  <c r="N20" i="2"/>
  <c r="J60" i="2"/>
  <c r="B64" i="2"/>
  <c r="V41" i="2"/>
  <c r="N89" i="2"/>
  <c r="V89" i="2"/>
  <c r="R14" i="2"/>
  <c r="F122" i="2"/>
  <c r="N147" i="2"/>
  <c r="V141" i="2"/>
  <c r="N72" i="2"/>
  <c r="F164" i="2"/>
  <c r="B66" i="2"/>
  <c r="R62" i="2"/>
  <c r="R58" i="2"/>
  <c r="F99" i="2"/>
  <c r="J66" i="2"/>
  <c r="B39" i="2"/>
  <c r="V64" i="2"/>
  <c r="F47" i="2"/>
  <c r="B174" i="2"/>
  <c r="F20" i="2"/>
  <c r="R89" i="2"/>
  <c r="V18" i="2"/>
  <c r="V120" i="2"/>
  <c r="N49" i="2"/>
  <c r="N91" i="2"/>
  <c r="V112" i="2"/>
  <c r="B12" i="2"/>
  <c r="N122" i="2"/>
  <c r="B74" i="2"/>
  <c r="B14" i="2"/>
  <c r="F124" i="2"/>
  <c r="N68" i="2"/>
  <c r="R133" i="2"/>
  <c r="N10" i="2"/>
  <c r="F135" i="2"/>
  <c r="J112" i="2"/>
  <c r="N120" i="2"/>
  <c r="J143" i="2"/>
  <c r="F60" i="2"/>
  <c r="R16" i="2"/>
  <c r="J70" i="2"/>
  <c r="J110" i="2"/>
  <c r="V70" i="2"/>
  <c r="J62" i="2"/>
  <c r="V114" i="2"/>
  <c r="B149" i="2"/>
  <c r="N58" i="2"/>
  <c r="V118" i="2"/>
  <c r="N112" i="2"/>
  <c r="R87" i="2"/>
  <c r="R91" i="2"/>
  <c r="B45" i="2"/>
  <c r="B172" i="2"/>
  <c r="J97" i="2"/>
  <c r="R39" i="2"/>
  <c r="N18" i="2"/>
  <c r="V87" i="2"/>
  <c r="J122" i="2"/>
  <c r="J133" i="2"/>
  <c r="F12" i="2"/>
  <c r="F95" i="2"/>
  <c r="B166" i="2"/>
  <c r="N110" i="2"/>
  <c r="J85" i="2"/>
  <c r="R18" i="2"/>
  <c r="F16" i="2"/>
  <c r="N62" i="2"/>
  <c r="J87" i="2"/>
  <c r="R112" i="2"/>
  <c r="J64" i="2"/>
  <c r="N97" i="2"/>
  <c r="V68" i="2"/>
  <c r="B93" i="2"/>
  <c r="B118" i="2"/>
  <c r="R49" i="2"/>
  <c r="R74" i="2"/>
  <c r="R43" i="2"/>
  <c r="J93" i="2"/>
  <c r="B18" i="2"/>
  <c r="F166" i="2"/>
  <c r="V137" i="2"/>
  <c r="R47" i="2"/>
  <c r="V22" i="2"/>
  <c r="V10" i="2"/>
  <c r="R37" i="2"/>
  <c r="J149" i="2"/>
  <c r="F37" i="2"/>
  <c r="V20" i="2"/>
  <c r="J39" i="2"/>
  <c r="N64" i="2"/>
  <c r="F72" i="2"/>
  <c r="F158" i="2"/>
  <c r="F114" i="2"/>
  <c r="F137" i="2"/>
  <c r="B110" i="2"/>
  <c r="V14" i="2"/>
  <c r="V124" i="2"/>
  <c r="R64" i="2"/>
  <c r="V135" i="2"/>
  <c r="R139" i="2"/>
  <c r="F43" i="2"/>
  <c r="B143" i="2"/>
  <c r="J137" i="2"/>
  <c r="R147" i="2"/>
  <c r="N85" i="2"/>
  <c r="J43" i="2"/>
  <c r="R135" i="2"/>
  <c r="B35" i="2"/>
  <c r="R72" i="2"/>
  <c r="B137" i="2"/>
  <c r="V62" i="2"/>
  <c r="B162" i="2"/>
  <c r="B160" i="2"/>
  <c r="V85" i="2"/>
  <c r="R35" i="2"/>
  <c r="F68" i="2"/>
  <c r="I122" i="11"/>
  <c r="R95" i="2"/>
  <c r="V45" i="2"/>
  <c r="F89" i="2"/>
  <c r="R66" i="2"/>
  <c r="N35" i="2"/>
  <c r="V37" i="2"/>
  <c r="B168" i="2"/>
  <c r="B141" i="2"/>
  <c r="B70" i="2"/>
  <c r="F147" i="2"/>
  <c r="B22" i="2"/>
  <c r="R22" i="2"/>
  <c r="F162" i="2"/>
  <c r="J18" i="2"/>
  <c r="N139" i="2"/>
  <c r="F18" i="2"/>
  <c r="F143" i="2"/>
  <c r="B37" i="2"/>
  <c r="B124" i="2"/>
  <c r="N124" i="2"/>
  <c r="F70" i="2"/>
  <c r="B43" i="2"/>
  <c r="V66" i="2"/>
  <c r="N12" i="2"/>
  <c r="J95" i="2"/>
  <c r="M122" i="11"/>
  <c r="I135" i="11"/>
  <c r="M135" i="11"/>
  <c r="B135" i="11"/>
  <c r="F148" i="11"/>
  <c r="F135" i="11"/>
  <c r="B148" i="11"/>
  <c r="I148" i="11"/>
  <c r="M148" i="11"/>
  <c r="B161" i="11"/>
  <c r="F161" i="11"/>
  <c r="B174" i="11"/>
  <c r="F174" i="11"/>
  <c r="I161" i="11"/>
  <c r="M161" i="11"/>
  <c r="F187" i="11"/>
  <c r="B187" i="11"/>
  <c r="B200" i="11"/>
  <c r="M187" i="11"/>
  <c r="F200" i="11"/>
  <c r="I187" i="11"/>
  <c r="M200" i="11"/>
  <c r="I200" i="11"/>
  <c r="M213" i="11"/>
  <c r="F213" i="11"/>
  <c r="I213" i="11"/>
  <c r="B213" i="11"/>
  <c r="F226" i="11"/>
  <c r="B226" i="11"/>
  <c r="M226" i="11"/>
  <c r="I226" i="11"/>
  <c r="B252" i="11"/>
  <c r="F252" i="11"/>
  <c r="I252" i="11"/>
  <c r="M252" i="11"/>
  <c r="B265" i="11"/>
  <c r="M265" i="11"/>
  <c r="F265" i="11"/>
  <c r="I265" i="11"/>
  <c r="F291" i="11"/>
  <c r="B278" i="11"/>
  <c r="F278" i="11"/>
  <c r="B291" i="11"/>
  <c r="I278" i="11"/>
  <c r="M278" i="11"/>
  <c r="I304" i="11"/>
  <c r="M304" i="11"/>
  <c r="F317" i="11"/>
  <c r="B317" i="11"/>
  <c r="F343" i="11"/>
  <c r="I317" i="11"/>
  <c r="M317" i="11"/>
  <c r="I330" i="11"/>
  <c r="F330" i="11"/>
  <c r="B330" i="11"/>
  <c r="M330" i="11"/>
  <c r="B343" i="11"/>
  <c r="M343" i="11"/>
  <c r="I343" i="11"/>
  <c r="F369" i="11"/>
  <c r="B369" i="11"/>
  <c r="M369" i="11"/>
  <c r="I369" i="11"/>
  <c r="B395" i="11"/>
  <c r="B382" i="11"/>
  <c r="M382" i="11"/>
  <c r="I382" i="11"/>
  <c r="F382" i="11"/>
  <c r="F395" i="11"/>
  <c r="B408" i="11"/>
  <c r="I395" i="11"/>
  <c r="F408" i="11"/>
  <c r="M395" i="11"/>
  <c r="B434" i="11"/>
  <c r="M421" i="11"/>
  <c r="I421" i="11"/>
  <c r="F434" i="11"/>
  <c r="M434" i="11"/>
  <c r="I434" i="11"/>
  <c r="B447" i="11"/>
  <c r="F447" i="11"/>
  <c r="M447" i="11"/>
  <c r="I447" i="11"/>
  <c r="F460" i="11"/>
  <c r="I460" i="11"/>
  <c r="M460" i="11"/>
  <c r="B460" i="11"/>
  <c r="M486" i="11"/>
  <c r="I486" i="11"/>
  <c r="B499" i="11"/>
  <c r="F499" i="11"/>
  <c r="I499" i="11"/>
  <c r="M499" i="11"/>
  <c r="I512" i="11"/>
  <c r="B512" i="11"/>
  <c r="F512" i="11"/>
  <c r="M512" i="11"/>
  <c r="B525" i="11"/>
  <c r="F525" i="11"/>
  <c r="F564" i="11"/>
  <c r="B564" i="11"/>
  <c r="F577" i="11"/>
  <c r="I564" i="11"/>
  <c r="M564" i="11"/>
  <c r="B577" i="11"/>
  <c r="I577" i="11"/>
  <c r="M577" i="11"/>
  <c r="F629" i="11"/>
  <c r="B629" i="11"/>
  <c r="M629" i="11"/>
  <c r="I629" i="11"/>
  <c r="B642" i="11"/>
  <c r="F642" i="11"/>
  <c r="I681" i="11"/>
  <c r="M681" i="11"/>
  <c r="B694" i="11"/>
  <c r="F694" i="11"/>
  <c r="M694" i="11"/>
  <c r="I694" i="11"/>
  <c r="F746" i="11"/>
  <c r="I746" i="11"/>
  <c r="M746" i="11"/>
  <c r="B746" i="11"/>
  <c r="F759" i="11"/>
  <c r="B759" i="11"/>
  <c r="B798" i="11"/>
  <c r="F798" i="11"/>
  <c r="M798" i="11"/>
  <c r="B811" i="11"/>
  <c r="I798" i="11"/>
  <c r="F811" i="11"/>
  <c r="I811" i="11"/>
  <c r="M811" i="11"/>
  <c r="B850" i="11"/>
  <c r="F850" i="11"/>
  <c r="I850" i="11"/>
  <c r="M850" i="11"/>
  <c r="B863" i="11"/>
  <c r="F863" i="11"/>
  <c r="M863" i="11"/>
  <c r="F876" i="11"/>
  <c r="B876" i="11"/>
  <c r="I863" i="11"/>
  <c r="I915" i="11"/>
  <c r="M915" i="11"/>
  <c r="F928" i="11"/>
  <c r="M928" i="11"/>
  <c r="B928" i="11"/>
  <c r="I928" i="11"/>
  <c r="F993" i="11"/>
  <c r="B993" i="11"/>
  <c r="AF566" i="2"/>
  <c r="AD566" i="2" s="1"/>
  <c r="J160" i="2" l="1"/>
  <c r="J126" i="2"/>
  <c r="V168" i="2"/>
  <c r="F1214" i="11"/>
  <c r="J51" i="2"/>
  <c r="R156" i="2"/>
  <c r="V126" i="2"/>
  <c r="R174" i="2"/>
  <c r="F1266" i="11"/>
  <c r="F176" i="2"/>
  <c r="I1227" i="11"/>
  <c r="R158" i="2"/>
  <c r="N51" i="2"/>
  <c r="M1266" i="11"/>
  <c r="B1214" i="11"/>
  <c r="V162" i="2"/>
  <c r="B176" i="2"/>
  <c r="R151" i="2"/>
  <c r="V160" i="2"/>
  <c r="B26" i="2"/>
  <c r="I1214" i="11"/>
  <c r="R101" i="2"/>
  <c r="B126" i="2"/>
  <c r="J162" i="2"/>
  <c r="R26" i="2"/>
  <c r="F151" i="2"/>
  <c r="N162" i="2"/>
  <c r="R170" i="2"/>
  <c r="V170" i="2"/>
  <c r="F1227" i="11"/>
  <c r="M1110" i="11"/>
  <c r="I1123" i="11"/>
  <c r="M1136" i="11"/>
  <c r="B1162" i="11"/>
  <c r="M1162" i="11"/>
  <c r="I1162" i="11"/>
  <c r="M1149" i="11"/>
  <c r="J101" i="2"/>
  <c r="I1253" i="11"/>
  <c r="N176" i="2"/>
  <c r="F1253" i="11"/>
  <c r="F76" i="2"/>
  <c r="J164" i="2"/>
  <c r="M1253" i="11"/>
  <c r="N172" i="2"/>
  <c r="F1123" i="11"/>
  <c r="M1175" i="11"/>
  <c r="R172" i="2"/>
  <c r="J174" i="2"/>
  <c r="J172" i="2"/>
  <c r="N170" i="2"/>
  <c r="B101" i="2"/>
  <c r="N126" i="2"/>
  <c r="V51" i="2"/>
  <c r="R166" i="2"/>
  <c r="I1266" i="11"/>
  <c r="M1188" i="11"/>
  <c r="J166" i="2"/>
  <c r="V176" i="2"/>
  <c r="N168" i="2"/>
  <c r="F101" i="2"/>
  <c r="V172" i="2"/>
  <c r="B1253" i="11"/>
  <c r="N164" i="2"/>
  <c r="J170" i="2"/>
  <c r="F1188" i="11"/>
  <c r="V164" i="2"/>
  <c r="R126" i="2"/>
  <c r="N151" i="2"/>
  <c r="J151" i="2"/>
  <c r="N101" i="2"/>
  <c r="N160" i="2"/>
  <c r="B1123" i="11"/>
  <c r="F1149" i="11"/>
  <c r="I1175" i="11"/>
  <c r="N174" i="2"/>
  <c r="B1240" i="11"/>
  <c r="F51" i="2"/>
  <c r="J168" i="2"/>
  <c r="I1240" i="11"/>
  <c r="F1162" i="11"/>
  <c r="F26" i="2"/>
  <c r="J156" i="2"/>
  <c r="M1227" i="11"/>
  <c r="M1214" i="11"/>
  <c r="B1188" i="11"/>
  <c r="R168" i="2"/>
  <c r="N166" i="2"/>
  <c r="M1201" i="11"/>
  <c r="R162" i="2"/>
  <c r="B151" i="2"/>
  <c r="M1123" i="11"/>
  <c r="I1201" i="11"/>
  <c r="V151" i="2"/>
  <c r="M1240" i="11"/>
  <c r="R164" i="2"/>
  <c r="R176" i="2"/>
  <c r="N26" i="2"/>
  <c r="B1201" i="11"/>
  <c r="V156" i="2"/>
  <c r="V174" i="2"/>
  <c r="B1227" i="11"/>
  <c r="V101" i="2"/>
  <c r="B1266" i="11"/>
  <c r="F126" i="2"/>
  <c r="B76" i="2"/>
  <c r="V166" i="2"/>
  <c r="J158" i="2"/>
  <c r="I1188" i="11"/>
  <c r="R76" i="2"/>
  <c r="F1201" i="11"/>
  <c r="V76" i="2"/>
  <c r="N156" i="2"/>
  <c r="N158" i="2"/>
  <c r="B51" i="2"/>
  <c r="J176" i="2"/>
  <c r="V158" i="2"/>
  <c r="R51" i="2"/>
  <c r="J26" i="2"/>
  <c r="F1240" i="11"/>
  <c r="V26" i="2"/>
  <c r="I1110" i="11"/>
  <c r="F1136" i="11"/>
  <c r="I1136" i="11"/>
  <c r="I1149" i="11"/>
  <c r="F1175" i="11"/>
  <c r="B1136" i="11"/>
  <c r="B1175" i="11"/>
  <c r="J76" i="2"/>
  <c r="N76" i="2"/>
  <c r="R160" i="2"/>
  <c r="B1149" i="11"/>
  <c r="R13" i="1"/>
  <c r="R27" i="1"/>
  <c r="S24" i="1"/>
  <c r="T17" i="1"/>
  <c r="U9" i="1"/>
  <c r="R21" i="1"/>
  <c r="S13" i="1"/>
  <c r="S29" i="1"/>
  <c r="T22" i="1"/>
  <c r="U15" i="1"/>
  <c r="V12" i="1"/>
  <c r="V28" i="1"/>
  <c r="AG13" i="7"/>
  <c r="S13" i="7" s="1"/>
  <c r="AG21" i="7"/>
  <c r="S21" i="7" s="1"/>
  <c r="R11" i="1"/>
  <c r="R25" i="1"/>
  <c r="S18" i="1"/>
  <c r="T11" i="1"/>
  <c r="T27" i="1"/>
  <c r="U24" i="1"/>
  <c r="V17" i="1"/>
  <c r="AF10" i="7"/>
  <c r="AH13" i="7"/>
  <c r="T13" i="7" s="1"/>
  <c r="AH21" i="7"/>
  <c r="T21" i="7" s="1"/>
  <c r="R12" i="1"/>
  <c r="S11" i="1"/>
  <c r="S27" i="1"/>
  <c r="T24" i="1"/>
  <c r="U17" i="1"/>
  <c r="V9" i="1"/>
  <c r="V26" i="1"/>
  <c r="AF9" i="7"/>
  <c r="AF14" i="7"/>
  <c r="AF18" i="7"/>
  <c r="AF22" i="7"/>
  <c r="AF26" i="7"/>
  <c r="AG14" i="7"/>
  <c r="S14" i="7" s="1"/>
  <c r="AG28" i="7"/>
  <c r="AH22" i="7"/>
  <c r="T22" i="7" s="1"/>
  <c r="AI16" i="7"/>
  <c r="AI29" i="7"/>
  <c r="AJ17" i="7"/>
  <c r="V17" i="7" s="1"/>
  <c r="AJ25" i="7"/>
  <c r="V25" i="7" s="1"/>
  <c r="V19" i="1"/>
  <c r="AI14" i="7"/>
  <c r="AJ10" i="7"/>
  <c r="V10" i="7" s="1"/>
  <c r="AF18" i="8"/>
  <c r="U14" i="1"/>
  <c r="AG16" i="7"/>
  <c r="S16" i="7" s="1"/>
  <c r="AH16" i="7"/>
  <c r="T16" i="7" s="1"/>
  <c r="AH30" i="7"/>
  <c r="AI23" i="7"/>
  <c r="AJ14" i="7"/>
  <c r="V14" i="7" s="1"/>
  <c r="AJ22" i="7"/>
  <c r="V22" i="7" s="1"/>
  <c r="U18" i="1"/>
  <c r="AI13" i="7"/>
  <c r="AJ9" i="7"/>
  <c r="V9" i="7" s="1"/>
  <c r="AF15" i="8"/>
  <c r="AF13" i="8"/>
  <c r="AG14" i="8"/>
  <c r="AH12" i="8"/>
  <c r="AH28" i="8"/>
  <c r="AI14" i="8"/>
  <c r="AJ12" i="8"/>
  <c r="AJ28" i="8"/>
  <c r="AF16" i="8"/>
  <c r="AG17" i="8"/>
  <c r="AH15" i="8"/>
  <c r="AI10" i="8"/>
  <c r="AI25" i="8"/>
  <c r="AJ23" i="8"/>
  <c r="AG12" i="8"/>
  <c r="AG28" i="8"/>
  <c r="AH14" i="8"/>
  <c r="AI12" i="8"/>
  <c r="AI28" i="8"/>
  <c r="AK28" i="8" s="1"/>
  <c r="AJ14" i="8"/>
  <c r="AF26" i="8"/>
  <c r="AG23" i="8"/>
  <c r="AH25" i="8"/>
  <c r="AI19" i="8"/>
  <c r="AJ13" i="8"/>
  <c r="AJ25" i="8"/>
  <c r="AF13" i="4"/>
  <c r="AF16" i="4"/>
  <c r="AF19" i="4"/>
  <c r="AF22" i="4"/>
  <c r="AG25" i="4"/>
  <c r="AH28" i="4"/>
  <c r="AG9" i="4"/>
  <c r="AI11" i="4"/>
  <c r="AH15" i="4"/>
  <c r="AH18" i="4"/>
  <c r="AG22" i="4"/>
  <c r="AH25" i="4"/>
  <c r="AI28" i="4"/>
  <c r="AG10" i="4"/>
  <c r="AJ12" i="4"/>
  <c r="AI15" i="4"/>
  <c r="AH19" i="4"/>
  <c r="AH10" i="4"/>
  <c r="AG14" i="4"/>
  <c r="AH17" i="4"/>
  <c r="AG20" i="4"/>
  <c r="AH23" i="4"/>
  <c r="AI26" i="4"/>
  <c r="AJ29" i="4"/>
  <c r="AH26" i="4"/>
  <c r="AF28" i="4"/>
  <c r="AG27" i="4"/>
  <c r="AF21" i="8"/>
  <c r="AF20" i="8"/>
  <c r="AG18" i="8"/>
  <c r="AH16" i="8"/>
  <c r="AH29" i="8"/>
  <c r="AI18" i="8"/>
  <c r="AJ16" i="8"/>
  <c r="AJ29" i="8"/>
  <c r="AF23" i="8"/>
  <c r="AG21" i="8"/>
  <c r="AH19" i="8"/>
  <c r="AI13" i="8"/>
  <c r="AJ11" i="8"/>
  <c r="AJ27" i="8"/>
  <c r="AH18" i="8"/>
  <c r="AJ18" i="8"/>
  <c r="AI23" i="8"/>
  <c r="AJ17" i="8"/>
  <c r="AJ13" i="4"/>
  <c r="AJ19" i="4"/>
  <c r="AG29" i="4"/>
  <c r="AG19" i="4"/>
  <c r="AH29" i="4"/>
  <c r="AH16" i="4"/>
  <c r="AF15" i="4"/>
  <c r="AG24" i="4"/>
  <c r="AI30" i="4"/>
  <c r="AI29" i="4"/>
  <c r="R28" i="1"/>
  <c r="V20" i="1"/>
  <c r="AG17" i="7"/>
  <c r="S17" i="7" s="1"/>
  <c r="S9" i="1"/>
  <c r="T19" i="1"/>
  <c r="AH10" i="7"/>
  <c r="T10" i="7" s="1"/>
  <c r="R26" i="1"/>
  <c r="U10" i="1"/>
  <c r="U25" i="1"/>
  <c r="AF12" i="7"/>
  <c r="AF24" i="7"/>
  <c r="AH14" i="7"/>
  <c r="T14" i="7" s="1"/>
  <c r="AJ13" i="7"/>
  <c r="V13" i="7" s="1"/>
  <c r="AJ30" i="7"/>
  <c r="AF12" i="8"/>
  <c r="AG24" i="7"/>
  <c r="S24" i="7" s="1"/>
  <c r="AI30" i="7"/>
  <c r="V27" i="1"/>
  <c r="AF24" i="8"/>
  <c r="AH20" i="8"/>
  <c r="AJ20" i="8"/>
  <c r="AF28" i="8"/>
  <c r="AI17" i="8"/>
  <c r="AG20" i="8"/>
  <c r="AI20" i="8"/>
  <c r="AI30" i="8"/>
  <c r="AH10" i="8"/>
  <c r="AH11" i="4"/>
  <c r="AJ26" i="4"/>
  <c r="AF17" i="4"/>
  <c r="AF27" i="4"/>
  <c r="AF14" i="4"/>
  <c r="AG12" i="4"/>
  <c r="AG28" i="4"/>
  <c r="AI9" i="4"/>
  <c r="R16" i="1"/>
  <c r="S12" i="1"/>
  <c r="S28" i="1"/>
  <c r="T21" i="1"/>
  <c r="R9" i="1"/>
  <c r="R24" i="1"/>
  <c r="S17" i="1"/>
  <c r="T9" i="1"/>
  <c r="T26" i="1"/>
  <c r="U19" i="1"/>
  <c r="V16" i="1"/>
  <c r="AF29" i="7"/>
  <c r="AG15" i="7"/>
  <c r="S15" i="7" s="1"/>
  <c r="AG23" i="7"/>
  <c r="S23" i="7" s="1"/>
  <c r="R15" i="1"/>
  <c r="R29" i="1"/>
  <c r="S22" i="1"/>
  <c r="T15" i="1"/>
  <c r="U12" i="1"/>
  <c r="U28" i="1"/>
  <c r="V21" i="1"/>
  <c r="AG30" i="7"/>
  <c r="AH15" i="7"/>
  <c r="T15" i="7" s="1"/>
  <c r="AH23" i="7"/>
  <c r="T23" i="7" s="1"/>
  <c r="R19" i="1"/>
  <c r="S15" i="1"/>
  <c r="T12" i="1"/>
  <c r="T28" i="1"/>
  <c r="U21" i="1"/>
  <c r="V14" i="1"/>
  <c r="V30" i="1"/>
  <c r="AF11" i="7"/>
  <c r="AF15" i="7"/>
  <c r="AF19" i="7"/>
  <c r="AF23" i="7"/>
  <c r="AF27" i="7"/>
  <c r="AG18" i="7"/>
  <c r="S18" i="7" s="1"/>
  <c r="AH9" i="7"/>
  <c r="T9" i="7" s="1"/>
  <c r="AH26" i="7"/>
  <c r="T26" i="7" s="1"/>
  <c r="AI19" i="7"/>
  <c r="AJ11" i="7"/>
  <c r="V11" i="7" s="1"/>
  <c r="AJ19" i="7"/>
  <c r="V19" i="7" s="1"/>
  <c r="AJ27" i="7"/>
  <c r="V27" i="7" s="1"/>
  <c r="AF28" i="7"/>
  <c r="AI17" i="7"/>
  <c r="AJ29" i="7"/>
  <c r="AF19" i="8"/>
  <c r="U30" i="1"/>
  <c r="AG20" i="7"/>
  <c r="S20" i="7" s="1"/>
  <c r="AH20" i="7"/>
  <c r="T20" i="7" s="1"/>
  <c r="AI12" i="7"/>
  <c r="AI28" i="7"/>
  <c r="AJ16" i="7"/>
  <c r="V16" i="7" s="1"/>
  <c r="AJ24" i="7"/>
  <c r="V24" i="7" s="1"/>
  <c r="V11" i="1"/>
  <c r="AI18" i="7"/>
  <c r="AF10" i="8"/>
  <c r="AG16" i="8"/>
  <c r="AG29" i="8"/>
  <c r="AI16" i="8"/>
  <c r="AI29" i="8"/>
  <c r="AK29" i="8" s="1"/>
  <c r="AG10" i="8"/>
  <c r="AI11" i="8"/>
  <c r="AJ22" i="4"/>
  <c r="AF9" i="4"/>
  <c r="AF23" i="4"/>
  <c r="AF11" i="4"/>
  <c r="AF20" i="4"/>
  <c r="AF18" i="4"/>
  <c r="AH27" i="4"/>
  <c r="AJ28" i="4"/>
  <c r="T25" i="1"/>
  <c r="T14" i="1"/>
  <c r="U23" i="1"/>
  <c r="AG10" i="7"/>
  <c r="S10" i="7" s="1"/>
  <c r="R18" i="1"/>
  <c r="U16" i="1"/>
  <c r="V10" i="1"/>
  <c r="AH25" i="7"/>
  <c r="T25" i="7" s="1"/>
  <c r="T16" i="1"/>
  <c r="U22" i="1"/>
  <c r="AF20" i="7"/>
  <c r="AG22" i="7"/>
  <c r="S22" i="7" s="1"/>
  <c r="AH29" i="7"/>
  <c r="AG29" i="7"/>
  <c r="V23" i="1"/>
  <c r="AI15" i="7"/>
  <c r="AJ18" i="7"/>
  <c r="V18" i="7" s="1"/>
  <c r="AI21" i="7"/>
  <c r="AF22" i="8"/>
  <c r="AH30" i="8"/>
  <c r="AG25" i="8"/>
  <c r="AJ15" i="8"/>
  <c r="AG30" i="8"/>
  <c r="AG15" i="8"/>
  <c r="AH17" i="8"/>
  <c r="AI17" i="4"/>
  <c r="AH20" i="4"/>
  <c r="AF10" i="4"/>
  <c r="AI20" i="4"/>
  <c r="AG30" i="4"/>
  <c r="AJ15" i="4"/>
  <c r="AF25" i="4"/>
  <c r="R20" i="1"/>
  <c r="S16" i="1"/>
  <c r="T10" i="1"/>
  <c r="AG13" i="4"/>
  <c r="AG17" i="4"/>
  <c r="AJ18" i="4"/>
  <c r="AJ9" i="4"/>
  <c r="AG23" i="4"/>
  <c r="R10" i="1"/>
  <c r="R23" i="1"/>
  <c r="S20" i="1"/>
  <c r="T13" i="1"/>
  <c r="T29" i="1"/>
  <c r="R17" i="1"/>
  <c r="S10" i="1"/>
  <c r="S25" i="1"/>
  <c r="S51" i="1" s="1"/>
  <c r="T18" i="1"/>
  <c r="U11" i="1"/>
  <c r="U27" i="1"/>
  <c r="V24" i="1"/>
  <c r="AG11" i="7"/>
  <c r="S11" i="7" s="1"/>
  <c r="AG19" i="7"/>
  <c r="S19" i="7" s="1"/>
  <c r="AG27" i="7"/>
  <c r="S27" i="7" s="1"/>
  <c r="R22" i="1"/>
  <c r="S14" i="1"/>
  <c r="S30" i="1"/>
  <c r="T23" i="1"/>
  <c r="U20" i="1"/>
  <c r="V13" i="1"/>
  <c r="V29" i="1"/>
  <c r="AH11" i="7"/>
  <c r="T11" i="7" s="1"/>
  <c r="AH19" i="7"/>
  <c r="T19" i="7" s="1"/>
  <c r="AH27" i="7"/>
  <c r="T27" i="7" s="1"/>
  <c r="R30" i="1"/>
  <c r="S23" i="1"/>
  <c r="T20" i="1"/>
  <c r="U13" i="1"/>
  <c r="U29" i="1"/>
  <c r="W29" i="1" s="1"/>
  <c r="V22" i="1"/>
  <c r="V15" i="1"/>
  <c r="V41" i="1" s="1"/>
  <c r="AF13" i="7"/>
  <c r="AF17" i="7"/>
  <c r="AF21" i="7"/>
  <c r="AF25" i="7"/>
  <c r="AG9" i="7"/>
  <c r="S9" i="7" s="1"/>
  <c r="AG26" i="7"/>
  <c r="S26" i="7" s="1"/>
  <c r="AH18" i="7"/>
  <c r="T18" i="7" s="1"/>
  <c r="AI11" i="7"/>
  <c r="AI27" i="7"/>
  <c r="AJ15" i="7"/>
  <c r="V15" i="7" s="1"/>
  <c r="AJ23" i="7"/>
  <c r="V23" i="7" s="1"/>
  <c r="U26" i="1"/>
  <c r="AI10" i="7"/>
  <c r="AI25" i="7"/>
  <c r="AF17" i="8"/>
  <c r="AF29" i="8"/>
  <c r="AG12" i="7"/>
  <c r="S12" i="7" s="1"/>
  <c r="AH12" i="7"/>
  <c r="T12" i="7" s="1"/>
  <c r="AH28" i="7"/>
  <c r="AI20" i="7"/>
  <c r="AJ12" i="7"/>
  <c r="V12" i="7" s="1"/>
  <c r="AJ20" i="7"/>
  <c r="V20" i="7" s="1"/>
  <c r="AJ28" i="7"/>
  <c r="AI9" i="7"/>
  <c r="AI26" i="7"/>
  <c r="AF14" i="8"/>
  <c r="AG9" i="8"/>
  <c r="AG11" i="8"/>
  <c r="AG26" i="8"/>
  <c r="AH24" i="8"/>
  <c r="AI9" i="8"/>
  <c r="AI26" i="8"/>
  <c r="AJ24" i="8"/>
  <c r="AF11" i="8"/>
  <c r="AG13" i="8"/>
  <c r="AH11" i="8"/>
  <c r="AH27" i="8"/>
  <c r="AI21" i="8"/>
  <c r="AJ19" i="8"/>
  <c r="AF30" i="8"/>
  <c r="AG24" i="8"/>
  <c r="AH9" i="8"/>
  <c r="AH26" i="8"/>
  <c r="AI24" i="8"/>
  <c r="AJ9" i="8"/>
  <c r="AJ26" i="8"/>
  <c r="AG19" i="8"/>
  <c r="AH13" i="8"/>
  <c r="AH21" i="8"/>
  <c r="AI15" i="8"/>
  <c r="AJ10" i="8"/>
  <c r="AH12" i="4"/>
  <c r="AG15" i="4"/>
  <c r="AG18" i="4"/>
  <c r="AG21" i="4"/>
  <c r="AH24" i="4"/>
  <c r="AI27" i="4"/>
  <c r="AJ30" i="4"/>
  <c r="AJ10" i="4"/>
  <c r="AI14" i="4"/>
  <c r="AJ17" i="4"/>
  <c r="AH21" i="4"/>
  <c r="AI24" i="4"/>
  <c r="AJ27" i="4"/>
  <c r="AH9" i="4"/>
  <c r="AF12" i="4"/>
  <c r="AJ14" i="4"/>
  <c r="AI18" i="4"/>
  <c r="AI21" i="4"/>
  <c r="AI13" i="4"/>
  <c r="AI16" i="4"/>
  <c r="AI19" i="4"/>
  <c r="AI22" i="4"/>
  <c r="AJ25" i="4"/>
  <c r="AF29" i="4"/>
  <c r="AH22" i="4"/>
  <c r="AJ24" i="4"/>
  <c r="AI25" i="4"/>
  <c r="AG27" i="8"/>
  <c r="AI10" i="4"/>
  <c r="AJ16" i="4"/>
  <c r="AF26" i="4"/>
  <c r="AI12" i="4"/>
  <c r="AG16" i="4"/>
  <c r="AG26" i="4"/>
  <c r="AH13" i="4"/>
  <c r="AG11" i="4"/>
  <c r="AF21" i="4"/>
  <c r="AH30" i="4"/>
  <c r="R14" i="1"/>
  <c r="S21" i="1"/>
  <c r="T30" i="1"/>
  <c r="AG25" i="7"/>
  <c r="S25" i="7" s="1"/>
  <c r="S26" i="1"/>
  <c r="V25" i="1"/>
  <c r="AH17" i="7"/>
  <c r="T17" i="7" s="1"/>
  <c r="S19" i="1"/>
  <c r="V18" i="1"/>
  <c r="AF16" i="7"/>
  <c r="AF30" i="7"/>
  <c r="AI24" i="7"/>
  <c r="AJ21" i="7"/>
  <c r="V21" i="7" s="1"/>
  <c r="AI22" i="7"/>
  <c r="AF25" i="8"/>
  <c r="AH24" i="7"/>
  <c r="T24" i="7" s="1"/>
  <c r="AJ26" i="7"/>
  <c r="V26" i="7" s="1"/>
  <c r="AF9" i="8"/>
  <c r="AG22" i="8"/>
  <c r="AI22" i="8"/>
  <c r="AJ30" i="8"/>
  <c r="AH23" i="8"/>
  <c r="AF27" i="8"/>
  <c r="AH22" i="8"/>
  <c r="AJ22" i="8"/>
  <c r="AJ21" i="8"/>
  <c r="AI27" i="8"/>
  <c r="AH14" i="4"/>
  <c r="AI23" i="4"/>
  <c r="AF30" i="4"/>
  <c r="AJ23" i="4"/>
  <c r="AJ11" i="4"/>
  <c r="AJ20" i="4"/>
  <c r="AJ21" i="4"/>
  <c r="AF24" i="4"/>
  <c r="AL30" i="8" l="1"/>
  <c r="AE30" i="8"/>
  <c r="AL11" i="4"/>
  <c r="AE11" i="4"/>
  <c r="AK11" i="8"/>
  <c r="V37" i="1"/>
  <c r="AK12" i="7"/>
  <c r="W12" i="7" s="1"/>
  <c r="U12" i="7"/>
  <c r="AL19" i="8"/>
  <c r="AE19" i="8"/>
  <c r="R23" i="7"/>
  <c r="AE23" i="7"/>
  <c r="Q23" i="7" s="1"/>
  <c r="AL23" i="7"/>
  <c r="X23" i="7" s="1"/>
  <c r="T38" i="1"/>
  <c r="U38" i="1"/>
  <c r="W12" i="1"/>
  <c r="X15" i="1"/>
  <c r="R41" i="1"/>
  <c r="Q15" i="1"/>
  <c r="V42" i="1"/>
  <c r="S43" i="1"/>
  <c r="S54" i="1"/>
  <c r="AE17" i="4"/>
  <c r="AL17" i="4"/>
  <c r="AK30" i="8"/>
  <c r="AL28" i="8"/>
  <c r="AE28" i="8"/>
  <c r="V53" i="1"/>
  <c r="R12" i="7"/>
  <c r="AL12" i="7"/>
  <c r="X12" i="7" s="1"/>
  <c r="AE12" i="7"/>
  <c r="Q12" i="7" s="1"/>
  <c r="V46" i="1"/>
  <c r="AK18" i="8"/>
  <c r="AE20" i="8"/>
  <c r="AL20" i="8"/>
  <c r="AK28" i="4"/>
  <c r="AL13" i="4"/>
  <c r="AE13" i="4"/>
  <c r="U13" i="7"/>
  <c r="AK13" i="7"/>
  <c r="W13" i="7" s="1"/>
  <c r="AK23" i="7"/>
  <c r="W23" i="7" s="1"/>
  <c r="U23" i="7"/>
  <c r="W14" i="1"/>
  <c r="U40" i="1"/>
  <c r="V45" i="1"/>
  <c r="AK16" i="7"/>
  <c r="W16" i="7" s="1"/>
  <c r="U16" i="7"/>
  <c r="R26" i="7"/>
  <c r="AL26" i="7"/>
  <c r="X26" i="7" s="1"/>
  <c r="AE26" i="7"/>
  <c r="Q26" i="7" s="1"/>
  <c r="R9" i="7"/>
  <c r="AL9" i="7"/>
  <c r="X9" i="7" s="1"/>
  <c r="AE9" i="7"/>
  <c r="Q9" i="7" s="1"/>
  <c r="T50" i="1"/>
  <c r="U50" i="1"/>
  <c r="W24" i="1"/>
  <c r="R51" i="1"/>
  <c r="X25" i="1"/>
  <c r="Q25" i="1"/>
  <c r="V54" i="1"/>
  <c r="T43" i="1"/>
  <c r="AK27" i="8"/>
  <c r="AK10" i="4"/>
  <c r="AK18" i="4"/>
  <c r="AK26" i="8"/>
  <c r="AK9" i="7"/>
  <c r="W9" i="7" s="1"/>
  <c r="U9" i="7"/>
  <c r="AK11" i="7"/>
  <c r="W11" i="7" s="1"/>
  <c r="U11" i="7"/>
  <c r="U46" i="1"/>
  <c r="W20" i="1"/>
  <c r="V50" i="1"/>
  <c r="AE30" i="4"/>
  <c r="AL30" i="4"/>
  <c r="AL9" i="8"/>
  <c r="AE9" i="8"/>
  <c r="AK22" i="7"/>
  <c r="W22" i="7" s="1"/>
  <c r="U22" i="7"/>
  <c r="R16" i="7"/>
  <c r="AL16" i="7"/>
  <c r="X16" i="7" s="1"/>
  <c r="AE16" i="7"/>
  <c r="Q16" i="7" s="1"/>
  <c r="V51" i="1"/>
  <c r="S47" i="1"/>
  <c r="AK12" i="4"/>
  <c r="AL29" i="4"/>
  <c r="AE29" i="4"/>
  <c r="AK16" i="4"/>
  <c r="AK24" i="4"/>
  <c r="AK9" i="8"/>
  <c r="AL17" i="8"/>
  <c r="AE17" i="8"/>
  <c r="R21" i="7"/>
  <c r="AL21" i="7"/>
  <c r="X21" i="7" s="1"/>
  <c r="AE21" i="7"/>
  <c r="Q21" i="7" s="1"/>
  <c r="V48" i="1"/>
  <c r="S49" i="1"/>
  <c r="T49" i="1"/>
  <c r="W27" i="1"/>
  <c r="U53" i="1"/>
  <c r="S36" i="1"/>
  <c r="S46" i="1"/>
  <c r="T36" i="1"/>
  <c r="AL22" i="8"/>
  <c r="AE22" i="8"/>
  <c r="V49" i="1"/>
  <c r="R20" i="7"/>
  <c r="AL20" i="7"/>
  <c r="X20" i="7" s="1"/>
  <c r="AE20" i="7"/>
  <c r="Q20" i="7" s="1"/>
  <c r="V36" i="1"/>
  <c r="W23" i="1"/>
  <c r="U49" i="1"/>
  <c r="AE23" i="4"/>
  <c r="AL23" i="4"/>
  <c r="R19" i="7"/>
  <c r="AE19" i="7"/>
  <c r="Q19" i="7" s="1"/>
  <c r="AL19" i="7"/>
  <c r="X19" i="7" s="1"/>
  <c r="V40" i="1"/>
  <c r="S41" i="1"/>
  <c r="T41" i="1"/>
  <c r="W19" i="1"/>
  <c r="U45" i="1"/>
  <c r="X24" i="1"/>
  <c r="R50" i="1"/>
  <c r="Q24" i="1"/>
  <c r="S38" i="1"/>
  <c r="AK20" i="8"/>
  <c r="AK30" i="7"/>
  <c r="W25" i="1"/>
  <c r="U51" i="1"/>
  <c r="T45" i="1"/>
  <c r="X28" i="1"/>
  <c r="R54" i="1"/>
  <c r="Q28" i="1"/>
  <c r="AL15" i="4"/>
  <c r="AE15" i="4"/>
  <c r="AK23" i="8"/>
  <c r="AL23" i="8"/>
  <c r="AE23" i="8"/>
  <c r="AE21" i="8"/>
  <c r="AL21" i="8"/>
  <c r="AK15" i="4"/>
  <c r="AK11" i="4"/>
  <c r="AE22" i="4"/>
  <c r="AL22" i="4"/>
  <c r="AK12" i="8"/>
  <c r="AK14" i="8"/>
  <c r="AL13" i="8"/>
  <c r="AE13" i="8"/>
  <c r="W18" i="1"/>
  <c r="U44" i="1"/>
  <c r="AE18" i="8"/>
  <c r="AL18" i="8"/>
  <c r="R22" i="7"/>
  <c r="AL22" i="7"/>
  <c r="X22" i="7" s="1"/>
  <c r="AE22" i="7"/>
  <c r="Q22" i="7" s="1"/>
  <c r="V52" i="1"/>
  <c r="S53" i="1"/>
  <c r="T53" i="1"/>
  <c r="X11" i="1"/>
  <c r="R37" i="1"/>
  <c r="Q11" i="1"/>
  <c r="V38" i="1"/>
  <c r="S39" i="1"/>
  <c r="S50" i="1"/>
  <c r="AL24" i="4"/>
  <c r="AE24" i="4"/>
  <c r="AL30" i="7"/>
  <c r="AE30" i="7"/>
  <c r="AL21" i="4"/>
  <c r="AE21" i="4"/>
  <c r="AK24" i="8"/>
  <c r="AK20" i="7"/>
  <c r="W20" i="7" s="1"/>
  <c r="U20" i="7"/>
  <c r="W26" i="1"/>
  <c r="U52" i="1"/>
  <c r="T46" i="1"/>
  <c r="AE10" i="4"/>
  <c r="AL10" i="4"/>
  <c r="AK23" i="4"/>
  <c r="V44" i="1"/>
  <c r="S52" i="1"/>
  <c r="X14" i="1"/>
  <c r="R40" i="1"/>
  <c r="Q14" i="1"/>
  <c r="AE26" i="4"/>
  <c r="AL26" i="4"/>
  <c r="AK25" i="4"/>
  <c r="AK13" i="4"/>
  <c r="AL12" i="4"/>
  <c r="AE12" i="4"/>
  <c r="AK15" i="8"/>
  <c r="AK21" i="8"/>
  <c r="AL11" i="8"/>
  <c r="AE11" i="8"/>
  <c r="AL14" i="8"/>
  <c r="AE14" i="8"/>
  <c r="AK25" i="7"/>
  <c r="W25" i="7" s="1"/>
  <c r="U25" i="7"/>
  <c r="R17" i="7"/>
  <c r="AL17" i="7"/>
  <c r="X17" i="7" s="1"/>
  <c r="AE17" i="7"/>
  <c r="Q17" i="7" s="1"/>
  <c r="X30" i="1"/>
  <c r="Q30" i="1"/>
  <c r="W11" i="1"/>
  <c r="U37" i="1"/>
  <c r="X17" i="1"/>
  <c r="R43" i="1"/>
  <c r="Q17" i="1"/>
  <c r="X23" i="1"/>
  <c r="R49" i="1"/>
  <c r="Q23" i="1"/>
  <c r="S42" i="1"/>
  <c r="AK17" i="4"/>
  <c r="U21" i="7"/>
  <c r="AK21" i="7"/>
  <c r="W21" i="7" s="1"/>
  <c r="W22" i="1"/>
  <c r="U48" i="1"/>
  <c r="U42" i="1"/>
  <c r="W16" i="1"/>
  <c r="T40" i="1"/>
  <c r="AL18" i="4"/>
  <c r="AE18" i="4"/>
  <c r="AE9" i="4"/>
  <c r="AL9" i="4"/>
  <c r="AL10" i="8"/>
  <c r="AE10" i="8"/>
  <c r="AK17" i="7"/>
  <c r="W17" i="7" s="1"/>
  <c r="U17" i="7"/>
  <c r="R15" i="7"/>
  <c r="AL15" i="7"/>
  <c r="X15" i="7" s="1"/>
  <c r="AE15" i="7"/>
  <c r="Q15" i="7" s="1"/>
  <c r="W21" i="1"/>
  <c r="U47" i="1"/>
  <c r="X19" i="1"/>
  <c r="R45" i="1"/>
  <c r="Q19" i="1"/>
  <c r="V47" i="1"/>
  <c r="S48" i="1"/>
  <c r="T52" i="1"/>
  <c r="X9" i="1"/>
  <c r="Q9" i="1"/>
  <c r="R2" i="11" s="1"/>
  <c r="X16" i="1"/>
  <c r="R42" i="1"/>
  <c r="Q16" i="1"/>
  <c r="AL14" i="4"/>
  <c r="AE14" i="4"/>
  <c r="U36" i="1"/>
  <c r="W10" i="1"/>
  <c r="AK29" i="4"/>
  <c r="AK13" i="8"/>
  <c r="AK26" i="4"/>
  <c r="AL19" i="4"/>
  <c r="AE19" i="4"/>
  <c r="AE26" i="8"/>
  <c r="AL26" i="8"/>
  <c r="AK25" i="8"/>
  <c r="AE16" i="8"/>
  <c r="AL16" i="8"/>
  <c r="AL15" i="8"/>
  <c r="AE15" i="8"/>
  <c r="R18" i="7"/>
  <c r="AL18" i="7"/>
  <c r="X18" i="7" s="1"/>
  <c r="AE18" i="7"/>
  <c r="Q18" i="7" s="1"/>
  <c r="S37" i="1"/>
  <c r="R10" i="7"/>
  <c r="AL10" i="7"/>
  <c r="X10" i="7" s="1"/>
  <c r="AE10" i="7"/>
  <c r="Q10" i="7" s="1"/>
  <c r="T37" i="1"/>
  <c r="W15" i="1"/>
  <c r="U41" i="1"/>
  <c r="R47" i="1"/>
  <c r="X21" i="1"/>
  <c r="Q21" i="1"/>
  <c r="X27" i="1"/>
  <c r="R53" i="1"/>
  <c r="Q27" i="1"/>
  <c r="AL27" i="8"/>
  <c r="AE27" i="8"/>
  <c r="AL25" i="8"/>
  <c r="AE25" i="8"/>
  <c r="AK19" i="4"/>
  <c r="AK14" i="4"/>
  <c r="AL29" i="8"/>
  <c r="AE29" i="8"/>
  <c r="R25" i="7"/>
  <c r="AE25" i="7"/>
  <c r="Q25" i="7" s="1"/>
  <c r="AL25" i="7"/>
  <c r="X25" i="7" s="1"/>
  <c r="X22" i="1"/>
  <c r="R48" i="1"/>
  <c r="Q22" i="1"/>
  <c r="T39" i="1"/>
  <c r="AL25" i="4"/>
  <c r="AE25" i="4"/>
  <c r="AK15" i="7"/>
  <c r="W15" i="7" s="1"/>
  <c r="U15" i="7"/>
  <c r="AK22" i="8"/>
  <c r="AK24" i="7"/>
  <c r="W24" i="7" s="1"/>
  <c r="U24" i="7"/>
  <c r="S45" i="1"/>
  <c r="AK22" i="4"/>
  <c r="AK21" i="4"/>
  <c r="AK27" i="4"/>
  <c r="AK26" i="7"/>
  <c r="W26" i="7" s="1"/>
  <c r="U26" i="7"/>
  <c r="AK10" i="7"/>
  <c r="W10" i="7" s="1"/>
  <c r="U10" i="7"/>
  <c r="AK27" i="7"/>
  <c r="W27" i="7" s="1"/>
  <c r="U27" i="7"/>
  <c r="R13" i="7"/>
  <c r="AL13" i="7"/>
  <c r="X13" i="7" s="1"/>
  <c r="AE13" i="7"/>
  <c r="Q13" i="7" s="1"/>
  <c r="W13" i="1"/>
  <c r="U39" i="1"/>
  <c r="V39" i="1"/>
  <c r="S40" i="1"/>
  <c r="T44" i="1"/>
  <c r="R36" i="1"/>
  <c r="X10" i="1"/>
  <c r="Q10" i="1"/>
  <c r="X20" i="1"/>
  <c r="R46" i="1"/>
  <c r="Q20" i="1"/>
  <c r="Q46" i="1" s="1"/>
  <c r="AK20" i="4"/>
  <c r="T42" i="1"/>
  <c r="X18" i="1"/>
  <c r="R44" i="1"/>
  <c r="Q18" i="1"/>
  <c r="T51" i="1"/>
  <c r="AL20" i="4"/>
  <c r="AE20" i="4"/>
  <c r="AK16" i="8"/>
  <c r="AK18" i="7"/>
  <c r="W18" i="7" s="1"/>
  <c r="U18" i="7"/>
  <c r="AK28" i="7"/>
  <c r="W30" i="1"/>
  <c r="AE28" i="7"/>
  <c r="AL28" i="7"/>
  <c r="AK19" i="7"/>
  <c r="W19" i="7" s="1"/>
  <c r="U19" i="7"/>
  <c r="R27" i="7"/>
  <c r="AE27" i="7"/>
  <c r="Q27" i="7" s="1"/>
  <c r="AL27" i="7"/>
  <c r="X27" i="7" s="1"/>
  <c r="R11" i="7"/>
  <c r="AL11" i="7"/>
  <c r="X11" i="7" s="1"/>
  <c r="AE11" i="7"/>
  <c r="Q11" i="7" s="1"/>
  <c r="T54" i="1"/>
  <c r="U54" i="1"/>
  <c r="W28" i="1"/>
  <c r="X29" i="1"/>
  <c r="Q29" i="1"/>
  <c r="AL29" i="7"/>
  <c r="AE29" i="7"/>
  <c r="T47" i="1"/>
  <c r="AK9" i="4"/>
  <c r="AE27" i="4"/>
  <c r="AL27" i="4"/>
  <c r="AK17" i="8"/>
  <c r="AE24" i="8"/>
  <c r="AL24" i="8"/>
  <c r="AE12" i="8"/>
  <c r="AL12" i="8"/>
  <c r="R24" i="7"/>
  <c r="AL24" i="7"/>
  <c r="X24" i="7" s="1"/>
  <c r="AE24" i="7"/>
  <c r="Q24" i="7" s="1"/>
  <c r="X26" i="1"/>
  <c r="R52" i="1"/>
  <c r="Q26" i="1"/>
  <c r="AK30" i="4"/>
  <c r="AL28" i="4"/>
  <c r="AE28" i="4"/>
  <c r="AL16" i="4"/>
  <c r="AE16" i="4"/>
  <c r="AK19" i="8"/>
  <c r="AK10" i="8"/>
  <c r="AK14" i="7"/>
  <c r="W14" i="7" s="1"/>
  <c r="U14" i="7"/>
  <c r="AK29" i="7"/>
  <c r="R14" i="7"/>
  <c r="AL14" i="7"/>
  <c r="X14" i="7" s="1"/>
  <c r="AE14" i="7"/>
  <c r="Q14" i="7" s="1"/>
  <c r="W17" i="1"/>
  <c r="U43" i="1"/>
  <c r="X12" i="1"/>
  <c r="R38" i="1"/>
  <c r="Q12" i="1"/>
  <c r="V43" i="1"/>
  <c r="S44" i="1"/>
  <c r="T48" i="1"/>
  <c r="W9" i="1"/>
  <c r="R39" i="1"/>
  <c r="X13" i="1"/>
  <c r="X39" i="1" s="1"/>
  <c r="Q13" i="1"/>
  <c r="Q36" i="1" l="1"/>
  <c r="X53" i="1"/>
  <c r="Z53" i="1" s="1"/>
  <c r="W37" i="1"/>
  <c r="X37" i="1"/>
  <c r="W50" i="1"/>
  <c r="X52" i="1"/>
  <c r="Z52" i="1" s="1"/>
  <c r="X44" i="1"/>
  <c r="X36" i="1"/>
  <c r="W39" i="1"/>
  <c r="Q47" i="1"/>
  <c r="W41" i="1"/>
  <c r="W47" i="1"/>
  <c r="Q40" i="1"/>
  <c r="W52" i="1"/>
  <c r="Q54" i="1"/>
  <c r="Q51" i="1"/>
  <c r="Q53" i="1"/>
  <c r="X47" i="1"/>
  <c r="W36" i="1"/>
  <c r="Z36" i="1" s="1"/>
  <c r="X42" i="1"/>
  <c r="X43" i="1"/>
  <c r="Q37" i="1"/>
  <c r="W44" i="1"/>
  <c r="Z44" i="1" s="1"/>
  <c r="Z54" i="1"/>
  <c r="W51" i="1"/>
  <c r="X51" i="1"/>
  <c r="W40" i="1"/>
  <c r="Z40" i="1" s="1"/>
  <c r="Q42" i="1"/>
  <c r="W48" i="1"/>
  <c r="Q43" i="1"/>
  <c r="W38" i="1"/>
  <c r="Z38" i="1" s="1"/>
  <c r="Z39" i="1"/>
  <c r="X38" i="1"/>
  <c r="W54" i="1"/>
  <c r="Z46" i="1"/>
  <c r="Q48" i="1"/>
  <c r="Q45" i="1"/>
  <c r="W42" i="1"/>
  <c r="Z42" i="1" s="1"/>
  <c r="Q49" i="1"/>
  <c r="X50" i="1"/>
  <c r="Z50" i="1" s="1"/>
  <c r="AA50" i="1" s="1"/>
  <c r="W49" i="1"/>
  <c r="Z49" i="1" s="1"/>
  <c r="W53" i="1"/>
  <c r="Q41" i="1"/>
  <c r="X46" i="1"/>
  <c r="Q39" i="1"/>
  <c r="Q38" i="1"/>
  <c r="W43" i="1"/>
  <c r="Z43" i="1" s="1"/>
  <c r="AA43" i="1" s="1"/>
  <c r="Q52" i="1"/>
  <c r="Q44" i="1"/>
  <c r="X48" i="1"/>
  <c r="Z48" i="1" s="1"/>
  <c r="Z47" i="1"/>
  <c r="X45" i="1"/>
  <c r="X49" i="1"/>
  <c r="X40" i="1"/>
  <c r="Z37" i="1"/>
  <c r="X54" i="1"/>
  <c r="Q50" i="1"/>
  <c r="W45" i="1"/>
  <c r="Z45" i="1" s="1"/>
  <c r="W46" i="1"/>
  <c r="Z51" i="1"/>
  <c r="X41" i="1"/>
  <c r="Z41" i="1" s="1"/>
  <c r="AA38" i="1" l="1"/>
  <c r="AA40" i="1"/>
  <c r="AA44" i="1"/>
  <c r="AA36" i="1"/>
  <c r="AA55" i="1"/>
  <c r="AA35" i="1"/>
  <c r="AA56" i="1"/>
  <c r="AA48" i="1"/>
  <c r="AA52" i="1"/>
  <c r="AA53" i="1"/>
  <c r="AA45" i="1"/>
  <c r="AA42" i="1"/>
  <c r="AA41" i="1"/>
  <c r="AA49" i="1"/>
  <c r="AA47" i="1"/>
  <c r="AA54" i="1"/>
  <c r="AA39" i="1"/>
  <c r="AA51" i="1"/>
  <c r="AA37" i="1"/>
  <c r="AA46" i="1"/>
  <c r="C19" i="1" l="1"/>
  <c r="N181" i="2" s="1"/>
  <c r="C15" i="1"/>
  <c r="B184" i="2" s="1"/>
  <c r="C48" i="7" s="1"/>
  <c r="C14" i="1"/>
  <c r="J181" i="2" s="1"/>
  <c r="C47" i="7" s="1"/>
  <c r="C18" i="1"/>
  <c r="F184" i="2" s="1"/>
  <c r="C17" i="1"/>
  <c r="N184" i="2" s="1"/>
  <c r="C20" i="1"/>
  <c r="F181" i="2" s="1"/>
  <c r="C13" i="1"/>
  <c r="B181" i="2" s="1"/>
  <c r="C16" i="1"/>
  <c r="J184" i="2" s="1"/>
  <c r="C49" i="7" s="1"/>
  <c r="C11" i="1"/>
  <c r="B198" i="2" s="1"/>
  <c r="C43" i="8" s="1"/>
  <c r="C10" i="1"/>
  <c r="J195" i="2" s="1"/>
  <c r="C9" i="1"/>
  <c r="B195" i="2" s="1"/>
  <c r="C12" i="1"/>
  <c r="J198" i="2" s="1"/>
  <c r="C44" i="8" s="1"/>
  <c r="C21" i="1"/>
  <c r="C28" i="1"/>
  <c r="G9" i="1"/>
  <c r="K9" i="1"/>
  <c r="E10" i="1"/>
  <c r="I10" i="1"/>
  <c r="D11" i="1"/>
  <c r="H11" i="1"/>
  <c r="D12" i="1"/>
  <c r="H12" i="1"/>
  <c r="D13" i="1"/>
  <c r="H13" i="1"/>
  <c r="D14" i="1"/>
  <c r="H14" i="1"/>
  <c r="D15" i="1"/>
  <c r="H15" i="1"/>
  <c r="D16" i="1"/>
  <c r="H16" i="1"/>
  <c r="D17" i="1"/>
  <c r="H17" i="1"/>
  <c r="D18" i="1"/>
  <c r="H18" i="1"/>
  <c r="D19" i="1"/>
  <c r="H19" i="1"/>
  <c r="D20" i="1"/>
  <c r="H20" i="1"/>
  <c r="D21" i="1"/>
  <c r="H21" i="1"/>
  <c r="D22" i="1"/>
  <c r="H22" i="1"/>
  <c r="D23" i="1"/>
  <c r="H23" i="1"/>
  <c r="D24" i="1"/>
  <c r="H24" i="1"/>
  <c r="D25" i="1"/>
  <c r="H25" i="1"/>
  <c r="D26" i="1"/>
  <c r="H26" i="1"/>
  <c r="D27" i="1"/>
  <c r="H27" i="1"/>
  <c r="D28" i="1"/>
  <c r="H28" i="1"/>
  <c r="D29" i="1"/>
  <c r="H29" i="1"/>
  <c r="D30" i="1"/>
  <c r="H30" i="1"/>
  <c r="C24" i="1"/>
  <c r="C25" i="1"/>
  <c r="C29" i="1"/>
  <c r="D9" i="1"/>
  <c r="H9" i="1"/>
  <c r="F10" i="1"/>
  <c r="J10" i="1"/>
  <c r="E11" i="1"/>
  <c r="I11" i="1"/>
  <c r="E12" i="1"/>
  <c r="I12" i="1"/>
  <c r="E13" i="1"/>
  <c r="I13" i="1"/>
  <c r="E14" i="1"/>
  <c r="I14" i="1"/>
  <c r="E15" i="1"/>
  <c r="I15" i="1"/>
  <c r="E16" i="1"/>
  <c r="I16" i="1"/>
  <c r="E17" i="1"/>
  <c r="I17" i="1"/>
  <c r="E18" i="1"/>
  <c r="I18" i="1"/>
  <c r="E19" i="1"/>
  <c r="I19" i="1"/>
  <c r="E20" i="1"/>
  <c r="I20" i="1"/>
  <c r="E21" i="1"/>
  <c r="I21" i="1"/>
  <c r="E22" i="1"/>
  <c r="I22" i="1"/>
  <c r="E23" i="1"/>
  <c r="I23" i="1"/>
  <c r="E24" i="1"/>
  <c r="I24" i="1"/>
  <c r="E25" i="1"/>
  <c r="I25" i="1"/>
  <c r="E26" i="1"/>
  <c r="I26" i="1"/>
  <c r="E27" i="1"/>
  <c r="I27" i="1"/>
  <c r="E28" i="1"/>
  <c r="I28" i="1"/>
  <c r="E29" i="1"/>
  <c r="I29" i="1"/>
  <c r="E30" i="1"/>
  <c r="I30" i="1"/>
  <c r="C22" i="1"/>
  <c r="C23" i="1"/>
  <c r="C30" i="1"/>
  <c r="I9" i="1"/>
  <c r="G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J9" i="1"/>
  <c r="H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C26" i="1"/>
  <c r="E9" i="1"/>
  <c r="K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C27" i="1"/>
  <c r="F9" i="1"/>
  <c r="D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C41" i="8" l="1"/>
  <c r="AS25" i="7"/>
  <c r="AS26" i="7"/>
  <c r="AS28" i="7"/>
  <c r="AT28" i="7"/>
  <c r="AQ30" i="7"/>
  <c r="AQ27" i="7"/>
  <c r="AR26" i="7"/>
  <c r="U29" i="7" s="1"/>
  <c r="AS27" i="7"/>
  <c r="C46" i="7"/>
  <c r="AR28" i="7"/>
  <c r="AR30" i="7"/>
  <c r="AS29" i="7"/>
  <c r="AT29" i="7"/>
  <c r="AU30" i="7"/>
  <c r="AU25" i="7"/>
  <c r="AU26" i="7"/>
  <c r="AU27" i="7"/>
  <c r="AQ28" i="7"/>
  <c r="AQ25" i="7"/>
  <c r="AR29" i="7"/>
  <c r="AU29" i="7"/>
  <c r="AT25" i="7"/>
  <c r="AT26" i="7"/>
  <c r="AT27" i="7"/>
  <c r="AQ29" i="7"/>
  <c r="AR25" i="7"/>
  <c r="U28" i="7" s="1"/>
  <c r="AQ26" i="7"/>
  <c r="AR27" i="7"/>
  <c r="AS30" i="7"/>
  <c r="AT30" i="7"/>
  <c r="AV30" i="7" s="1"/>
  <c r="AU28" i="7"/>
  <c r="AQ29" i="8"/>
  <c r="AQ30" i="8"/>
  <c r="AS25" i="8"/>
  <c r="AS26" i="8"/>
  <c r="AS27" i="8"/>
  <c r="AT27" i="8"/>
  <c r="AU26" i="8"/>
  <c r="AS28" i="8"/>
  <c r="AS29" i="8"/>
  <c r="AS30" i="8"/>
  <c r="AU28" i="8"/>
  <c r="AU29" i="8"/>
  <c r="AU30" i="8"/>
  <c r="AU27" i="8"/>
  <c r="AQ25" i="8"/>
  <c r="AQ26" i="8"/>
  <c r="AQ27" i="8"/>
  <c r="AT25" i="8"/>
  <c r="AQ28" i="8"/>
  <c r="AR25" i="8"/>
  <c r="AR28" i="8"/>
  <c r="AR26" i="8"/>
  <c r="AR29" i="8"/>
  <c r="AR27" i="8"/>
  <c r="AR30" i="8"/>
  <c r="AT28" i="8"/>
  <c r="AV28" i="8" s="1"/>
  <c r="AT26" i="8"/>
  <c r="AQ10" i="7"/>
  <c r="AQ11" i="7"/>
  <c r="AQ13" i="7"/>
  <c r="AQ15" i="7"/>
  <c r="AQ17" i="7"/>
  <c r="AR10" i="7"/>
  <c r="AR13" i="7"/>
  <c r="AS12" i="7"/>
  <c r="AR17" i="7"/>
  <c r="AS16" i="7"/>
  <c r="AR21" i="7"/>
  <c r="AS20" i="7"/>
  <c r="AS23" i="7"/>
  <c r="AT29" i="8"/>
  <c r="AU25" i="8"/>
  <c r="AT30" i="8"/>
  <c r="AV30" i="8" s="1"/>
  <c r="AQ9" i="7"/>
  <c r="AQ12" i="7"/>
  <c r="AQ14" i="7"/>
  <c r="AQ16" i="7"/>
  <c r="AR11" i="7"/>
  <c r="AS10" i="7"/>
  <c r="AR15" i="7"/>
  <c r="AS14" i="7"/>
  <c r="AR19" i="7"/>
  <c r="AS18" i="7"/>
  <c r="AR23" i="7"/>
  <c r="AS22" i="7"/>
  <c r="AS24" i="7"/>
  <c r="AQ18" i="7"/>
  <c r="AQ20" i="7"/>
  <c r="AQ22" i="7"/>
  <c r="AQ24" i="7"/>
  <c r="AQ19" i="7"/>
  <c r="AR9" i="7"/>
  <c r="AS11" i="7"/>
  <c r="AR16" i="7"/>
  <c r="AS19" i="7"/>
  <c r="AR24" i="7"/>
  <c r="AT10" i="7"/>
  <c r="AT13" i="7"/>
  <c r="AT17" i="7"/>
  <c r="AT21" i="7"/>
  <c r="AU10" i="7"/>
  <c r="AU13" i="7"/>
  <c r="AU17" i="7"/>
  <c r="AU21" i="7"/>
  <c r="AQ11" i="8"/>
  <c r="AQ15" i="8"/>
  <c r="AQ19" i="8"/>
  <c r="AQ23" i="8"/>
  <c r="AR11" i="8"/>
  <c r="AS10" i="8"/>
  <c r="AR15" i="8"/>
  <c r="AS14" i="8"/>
  <c r="AR19" i="8"/>
  <c r="AS18" i="8"/>
  <c r="AR23" i="8"/>
  <c r="AS22" i="8"/>
  <c r="AS24" i="8"/>
  <c r="AT11" i="8"/>
  <c r="AT15" i="8"/>
  <c r="AT19" i="8"/>
  <c r="AT23" i="8"/>
  <c r="AU11" i="8"/>
  <c r="AU15" i="8"/>
  <c r="AU19" i="8"/>
  <c r="AU23" i="8"/>
  <c r="AU10" i="4"/>
  <c r="AS11" i="4"/>
  <c r="AT11" i="4"/>
  <c r="AS12" i="4"/>
  <c r="AT12" i="4"/>
  <c r="AQ13" i="4"/>
  <c r="AS14" i="4"/>
  <c r="AT14" i="4"/>
  <c r="AR15" i="4"/>
  <c r="AQ16" i="4"/>
  <c r="AU17" i="4"/>
  <c r="AR18" i="4"/>
  <c r="AQ19" i="4"/>
  <c r="AS20" i="4"/>
  <c r="AT20" i="4"/>
  <c r="AR21" i="4"/>
  <c r="AQ22" i="4"/>
  <c r="AU23" i="4"/>
  <c r="AS24" i="4"/>
  <c r="AT24" i="4"/>
  <c r="AR25" i="4"/>
  <c r="AQ26" i="4"/>
  <c r="AU27" i="4"/>
  <c r="AS28" i="4"/>
  <c r="AT28" i="4"/>
  <c r="AR29" i="4"/>
  <c r="AQ30" i="4"/>
  <c r="AS9" i="4"/>
  <c r="AS9" i="7"/>
  <c r="AR14" i="7"/>
  <c r="AS17" i="7"/>
  <c r="AR22" i="7"/>
  <c r="AT9" i="7"/>
  <c r="AT14" i="7"/>
  <c r="AT18" i="7"/>
  <c r="AT22" i="7"/>
  <c r="AU9" i="7"/>
  <c r="AU14" i="7"/>
  <c r="AU18" i="7"/>
  <c r="AU22" i="7"/>
  <c r="AQ12" i="8"/>
  <c r="AQ16" i="8"/>
  <c r="AQ20" i="8"/>
  <c r="AQ24" i="8"/>
  <c r="AS9" i="8"/>
  <c r="AR14" i="8"/>
  <c r="AS13" i="8"/>
  <c r="AR18" i="8"/>
  <c r="AS17" i="8"/>
  <c r="AR22" i="8"/>
  <c r="AS21" i="8"/>
  <c r="AT12" i="8"/>
  <c r="AT16" i="8"/>
  <c r="AT20" i="8"/>
  <c r="AT24" i="8"/>
  <c r="AU12" i="8"/>
  <c r="AU16" i="8"/>
  <c r="AU20" i="8"/>
  <c r="AU24" i="8"/>
  <c r="AQ10" i="4"/>
  <c r="AU11" i="4"/>
  <c r="AU12" i="4"/>
  <c r="AR13" i="4"/>
  <c r="AU14" i="4"/>
  <c r="AS15" i="4"/>
  <c r="AT15" i="4"/>
  <c r="AR16" i="4"/>
  <c r="AQ17" i="4"/>
  <c r="AS18" i="4"/>
  <c r="AT18" i="4"/>
  <c r="AR19" i="4"/>
  <c r="AU20" i="4"/>
  <c r="AS21" i="4"/>
  <c r="AT21" i="4"/>
  <c r="AR22" i="4"/>
  <c r="AQ23" i="4"/>
  <c r="AU24" i="4"/>
  <c r="AS25" i="4"/>
  <c r="AT25" i="4"/>
  <c r="AR26" i="4"/>
  <c r="AQ27" i="4"/>
  <c r="AU28" i="4"/>
  <c r="AS29" i="4"/>
  <c r="AT29" i="4"/>
  <c r="AR30" i="4"/>
  <c r="AT9" i="4"/>
  <c r="AQ23" i="7"/>
  <c r="AR12" i="7"/>
  <c r="AS15" i="7"/>
  <c r="AR20" i="7"/>
  <c r="AT11" i="7"/>
  <c r="AT15" i="7"/>
  <c r="AT19" i="7"/>
  <c r="AT23" i="7"/>
  <c r="AU11" i="7"/>
  <c r="AU15" i="7"/>
  <c r="AU19" i="7"/>
  <c r="AU23" i="7"/>
  <c r="AQ10" i="8"/>
  <c r="AQ13" i="8"/>
  <c r="AQ17" i="8"/>
  <c r="AQ21" i="8"/>
  <c r="AR10" i="8"/>
  <c r="AR13" i="8"/>
  <c r="AS12" i="8"/>
  <c r="AR17" i="8"/>
  <c r="AS16" i="8"/>
  <c r="AR21" i="8"/>
  <c r="AS20" i="8"/>
  <c r="AS23" i="8"/>
  <c r="AT10" i="8"/>
  <c r="AT13" i="8"/>
  <c r="AT17" i="8"/>
  <c r="AT21" i="8"/>
  <c r="AU10" i="8"/>
  <c r="AU13" i="8"/>
  <c r="AU17" i="8"/>
  <c r="AU21" i="8"/>
  <c r="AR10" i="4"/>
  <c r="AQ11" i="4"/>
  <c r="AQ12" i="4"/>
  <c r="AS13" i="4"/>
  <c r="AT13" i="4"/>
  <c r="AQ14" i="4"/>
  <c r="AU15" i="4"/>
  <c r="AS16" i="4"/>
  <c r="AT16" i="4"/>
  <c r="AR17" i="4"/>
  <c r="AU18" i="4"/>
  <c r="AS19" i="4"/>
  <c r="AT19" i="4"/>
  <c r="AQ20" i="4"/>
  <c r="AU21" i="4"/>
  <c r="AS22" i="4"/>
  <c r="AQ21" i="7"/>
  <c r="AS13" i="7"/>
  <c r="AR18" i="7"/>
  <c r="AS21" i="7"/>
  <c r="AT12" i="7"/>
  <c r="AT16" i="7"/>
  <c r="AT20" i="7"/>
  <c r="AT24" i="7"/>
  <c r="AU12" i="7"/>
  <c r="AU16" i="7"/>
  <c r="AU20" i="7"/>
  <c r="AU24" i="7"/>
  <c r="AQ9" i="8"/>
  <c r="AQ14" i="8"/>
  <c r="AQ18" i="8"/>
  <c r="AQ22" i="8"/>
  <c r="AR9" i="8"/>
  <c r="AR12" i="8"/>
  <c r="AS11" i="8"/>
  <c r="AR16" i="8"/>
  <c r="AS15" i="8"/>
  <c r="AR20" i="8"/>
  <c r="AS19" i="8"/>
  <c r="AR24" i="8"/>
  <c r="AT9" i="8"/>
  <c r="AT14" i="8"/>
  <c r="AT18" i="8"/>
  <c r="AT22" i="8"/>
  <c r="AU9" i="8"/>
  <c r="AU14" i="8"/>
  <c r="AU18" i="8"/>
  <c r="AU22" i="8"/>
  <c r="AS10" i="4"/>
  <c r="AT10" i="4"/>
  <c r="AV10" i="4" s="1"/>
  <c r="AR11" i="4"/>
  <c r="AR12" i="4"/>
  <c r="AU13" i="4"/>
  <c r="AR14" i="4"/>
  <c r="AQ15" i="4"/>
  <c r="AU16" i="4"/>
  <c r="AS17" i="4"/>
  <c r="AT17" i="4"/>
  <c r="AV17" i="4" s="1"/>
  <c r="AQ18" i="4"/>
  <c r="AU19" i="4"/>
  <c r="AR20" i="4"/>
  <c r="AQ21" i="4"/>
  <c r="AU22" i="4"/>
  <c r="AS23" i="4"/>
  <c r="AT23" i="4"/>
  <c r="AV23" i="4" s="1"/>
  <c r="AR24" i="4"/>
  <c r="AQ25" i="4"/>
  <c r="AU26" i="4"/>
  <c r="AS27" i="4"/>
  <c r="AT27" i="4"/>
  <c r="AV27" i="4" s="1"/>
  <c r="AR28" i="4"/>
  <c r="AQ29" i="4"/>
  <c r="AU30" i="4"/>
  <c r="AR9" i="4"/>
  <c r="AU25" i="4"/>
  <c r="AU29" i="4"/>
  <c r="AU9" i="4"/>
  <c r="AQ24" i="4"/>
  <c r="AQ28" i="4"/>
  <c r="AT22" i="4"/>
  <c r="AR23" i="4"/>
  <c r="AT26" i="4"/>
  <c r="AV26" i="4" s="1"/>
  <c r="AR27" i="4"/>
  <c r="AT30" i="4"/>
  <c r="AS26" i="4"/>
  <c r="AS30" i="4"/>
  <c r="AQ9" i="4"/>
  <c r="AP28" i="4" l="1"/>
  <c r="AW28" i="4"/>
  <c r="AW18" i="4"/>
  <c r="AP18" i="4"/>
  <c r="AV18" i="8"/>
  <c r="AP18" i="8"/>
  <c r="AW18" i="8"/>
  <c r="AV20" i="7"/>
  <c r="AP12" i="4"/>
  <c r="AW12" i="4"/>
  <c r="AV17" i="8"/>
  <c r="AW17" i="8"/>
  <c r="AP17" i="8"/>
  <c r="AV19" i="7"/>
  <c r="AP27" i="4"/>
  <c r="AW27" i="4"/>
  <c r="AV16" i="8"/>
  <c r="AW12" i="8"/>
  <c r="AP12" i="8"/>
  <c r="AV9" i="7"/>
  <c r="AV28" i="4"/>
  <c r="AW22" i="4"/>
  <c r="AP22" i="4"/>
  <c r="AW19" i="4"/>
  <c r="AP19" i="4"/>
  <c r="AV12" i="4"/>
  <c r="AV11" i="8"/>
  <c r="AP15" i="8"/>
  <c r="AW15" i="8"/>
  <c r="AV13" i="7"/>
  <c r="AW24" i="7"/>
  <c r="AP24" i="7"/>
  <c r="AP9" i="7"/>
  <c r="AW9" i="7"/>
  <c r="AP17" i="7"/>
  <c r="AW17" i="7"/>
  <c r="AP10" i="7"/>
  <c r="AW10" i="7"/>
  <c r="AP26" i="8"/>
  <c r="AW26" i="8"/>
  <c r="T29" i="7"/>
  <c r="AP26" i="7"/>
  <c r="S29" i="7" s="1"/>
  <c r="AW26" i="7"/>
  <c r="AV26" i="7"/>
  <c r="AP25" i="7"/>
  <c r="S28" i="7" s="1"/>
  <c r="T28" i="7"/>
  <c r="AW25" i="7"/>
  <c r="AW15" i="4"/>
  <c r="AP15" i="4"/>
  <c r="AP24" i="4"/>
  <c r="AW24" i="4"/>
  <c r="AW21" i="4"/>
  <c r="AP21" i="4"/>
  <c r="AV14" i="8"/>
  <c r="AP14" i="8"/>
  <c r="AW14" i="8"/>
  <c r="AV16" i="7"/>
  <c r="AP20" i="4"/>
  <c r="AW20" i="4"/>
  <c r="AP14" i="4"/>
  <c r="AW14" i="4"/>
  <c r="AP11" i="4"/>
  <c r="AW11" i="4"/>
  <c r="AV13" i="8"/>
  <c r="AW13" i="8"/>
  <c r="AP13" i="8"/>
  <c r="AV15" i="7"/>
  <c r="AV29" i="4"/>
  <c r="AP23" i="4"/>
  <c r="AW23" i="4"/>
  <c r="AP17" i="4"/>
  <c r="AW17" i="4"/>
  <c r="AP10" i="4"/>
  <c r="AW10" i="4"/>
  <c r="AV12" i="8"/>
  <c r="AW24" i="8"/>
  <c r="AP24" i="8"/>
  <c r="AV22" i="7"/>
  <c r="AV24" i="4"/>
  <c r="AV14" i="4"/>
  <c r="AV23" i="8"/>
  <c r="AP11" i="8"/>
  <c r="AW11" i="8"/>
  <c r="AV10" i="7"/>
  <c r="AW22" i="7"/>
  <c r="AP22" i="7"/>
  <c r="AP16" i="7"/>
  <c r="AW16" i="7"/>
  <c r="AP15" i="7"/>
  <c r="AW15" i="7"/>
  <c r="AV26" i="8"/>
  <c r="AW28" i="8"/>
  <c r="AP28" i="8"/>
  <c r="AP25" i="8"/>
  <c r="AW25" i="8"/>
  <c r="AV25" i="7"/>
  <c r="AP28" i="7"/>
  <c r="Q28" i="7" s="1"/>
  <c r="AW28" i="7"/>
  <c r="X28" i="7" s="1"/>
  <c r="R28" i="7"/>
  <c r="AP27" i="7"/>
  <c r="S30" i="7" s="1"/>
  <c r="T30" i="7"/>
  <c r="AW27" i="7"/>
  <c r="V29" i="7"/>
  <c r="AW9" i="4"/>
  <c r="AP9" i="4"/>
  <c r="AV9" i="8"/>
  <c r="AP9" i="8"/>
  <c r="AW9" i="8"/>
  <c r="AV12" i="7"/>
  <c r="AP21" i="7"/>
  <c r="AW21" i="7"/>
  <c r="AV19" i="4"/>
  <c r="AV16" i="4"/>
  <c r="AV13" i="4"/>
  <c r="AV10" i="8"/>
  <c r="AP10" i="8"/>
  <c r="AW10" i="8"/>
  <c r="AV11" i="7"/>
  <c r="AW23" i="7"/>
  <c r="AP23" i="7"/>
  <c r="AV25" i="4"/>
  <c r="AV24" i="8"/>
  <c r="AW20" i="8"/>
  <c r="AP20" i="8"/>
  <c r="AV18" i="7"/>
  <c r="AW30" i="4"/>
  <c r="AP30" i="4"/>
  <c r="AV20" i="4"/>
  <c r="AV11" i="4"/>
  <c r="AV19" i="8"/>
  <c r="AP23" i="8"/>
  <c r="AW23" i="8"/>
  <c r="AV21" i="7"/>
  <c r="AP20" i="7"/>
  <c r="AW20" i="7"/>
  <c r="AW14" i="7"/>
  <c r="AP14" i="7"/>
  <c r="AP13" i="7"/>
  <c r="AW13" i="7"/>
  <c r="AV25" i="8"/>
  <c r="AV27" i="8"/>
  <c r="AW30" i="8"/>
  <c r="AP30" i="8"/>
  <c r="AW29" i="7"/>
  <c r="AP29" i="7"/>
  <c r="Q29" i="7" s="1"/>
  <c r="R29" i="7"/>
  <c r="AV29" i="7"/>
  <c r="W29" i="7" s="1"/>
  <c r="AW30" i="7"/>
  <c r="X30" i="7" s="1"/>
  <c r="AP30" i="7"/>
  <c r="Q30" i="7" s="1"/>
  <c r="R30" i="7"/>
  <c r="V28" i="7"/>
  <c r="AW25" i="4"/>
  <c r="AP25" i="4"/>
  <c r="AV30" i="4"/>
  <c r="AV22" i="4"/>
  <c r="AW29" i="4"/>
  <c r="AP29" i="4"/>
  <c r="AV22" i="8"/>
  <c r="AP22" i="8"/>
  <c r="AW22" i="8"/>
  <c r="AV24" i="7"/>
  <c r="AV21" i="8"/>
  <c r="AW21" i="8"/>
  <c r="AP21" i="8"/>
  <c r="AV23" i="7"/>
  <c r="AV9" i="4"/>
  <c r="AV21" i="4"/>
  <c r="AV18" i="4"/>
  <c r="AV15" i="4"/>
  <c r="AV20" i="8"/>
  <c r="AW16" i="8"/>
  <c r="AP16" i="8"/>
  <c r="AV14" i="7"/>
  <c r="AW26" i="4"/>
  <c r="AP26" i="4"/>
  <c r="AW16" i="4"/>
  <c r="AP16" i="4"/>
  <c r="AW13" i="4"/>
  <c r="AP13" i="4"/>
  <c r="AV15" i="8"/>
  <c r="AP19" i="8"/>
  <c r="AW19" i="8"/>
  <c r="AV17" i="7"/>
  <c r="AP19" i="7"/>
  <c r="AW19" i="7"/>
  <c r="AW18" i="7"/>
  <c r="AP18" i="7"/>
  <c r="AP12" i="7"/>
  <c r="AW12" i="7"/>
  <c r="AV29" i="8"/>
  <c r="AP11" i="7"/>
  <c r="AW11" i="7"/>
  <c r="AP27" i="8"/>
  <c r="AW27" i="8"/>
  <c r="AW29" i="8"/>
  <c r="AP29" i="8"/>
  <c r="U30" i="7"/>
  <c r="U53" i="7" s="1"/>
  <c r="W30" i="7"/>
  <c r="AV27" i="7"/>
  <c r="X29" i="7"/>
  <c r="V30" i="7"/>
  <c r="AV28" i="7"/>
  <c r="W28" i="7" s="1"/>
  <c r="W54" i="7" l="1"/>
  <c r="W41" i="7"/>
  <c r="W38" i="7"/>
  <c r="W50" i="7"/>
  <c r="W48" i="7"/>
  <c r="W49" i="7"/>
  <c r="W40" i="7"/>
  <c r="W53" i="7"/>
  <c r="W45" i="7"/>
  <c r="W52" i="7"/>
  <c r="W43" i="7"/>
  <c r="W51" i="7"/>
  <c r="W44" i="7"/>
  <c r="W36" i="7"/>
  <c r="W37" i="7"/>
  <c r="W39" i="7"/>
  <c r="W46" i="7"/>
  <c r="W42" i="7"/>
  <c r="W47" i="7"/>
  <c r="X54" i="7"/>
  <c r="X45" i="7"/>
  <c r="X52" i="7"/>
  <c r="X44" i="7"/>
  <c r="X38" i="7"/>
  <c r="X47" i="7"/>
  <c r="X37" i="7"/>
  <c r="X51" i="7"/>
  <c r="X42" i="7"/>
  <c r="X46" i="7"/>
  <c r="X40" i="7"/>
  <c r="X48" i="7"/>
  <c r="X53" i="7"/>
  <c r="X43" i="7"/>
  <c r="X39" i="7"/>
  <c r="X41" i="7"/>
  <c r="X49" i="7"/>
  <c r="X36" i="7"/>
  <c r="X50" i="7"/>
  <c r="Q54" i="7"/>
  <c r="Q40" i="7"/>
  <c r="Q44" i="7"/>
  <c r="Q37" i="7"/>
  <c r="Q52" i="7"/>
  <c r="Q47" i="7"/>
  <c r="Q36" i="7"/>
  <c r="Q51" i="7"/>
  <c r="Q38" i="7"/>
  <c r="Q53" i="7"/>
  <c r="Q48" i="7"/>
  <c r="Q49" i="7"/>
  <c r="Q41" i="7"/>
  <c r="Q43" i="7"/>
  <c r="Q45" i="7"/>
  <c r="Q50" i="7"/>
  <c r="Q39" i="7"/>
  <c r="Q46" i="7"/>
  <c r="Q42" i="7"/>
  <c r="U40" i="7"/>
  <c r="U36" i="7"/>
  <c r="U46" i="7"/>
  <c r="U45" i="7"/>
  <c r="U38" i="7"/>
  <c r="U47" i="7"/>
  <c r="U37" i="7"/>
  <c r="U51" i="7"/>
  <c r="U50" i="7"/>
  <c r="U54" i="7"/>
  <c r="T54" i="7"/>
  <c r="T52" i="7"/>
  <c r="T38" i="7"/>
  <c r="T53" i="7"/>
  <c r="T49" i="7"/>
  <c r="T46" i="7"/>
  <c r="T45" i="7"/>
  <c r="T41" i="7"/>
  <c r="T47" i="7"/>
  <c r="T44" i="7"/>
  <c r="T39" i="7"/>
  <c r="T36" i="7"/>
  <c r="T51" i="7"/>
  <c r="T42" i="7"/>
  <c r="T43" i="7"/>
  <c r="T37" i="7"/>
  <c r="T48" i="7"/>
  <c r="T40" i="7"/>
  <c r="T50" i="7"/>
  <c r="V54" i="7"/>
  <c r="V49" i="7"/>
  <c r="V45" i="7"/>
  <c r="V39" i="7"/>
  <c r="V52" i="7"/>
  <c r="V43" i="7"/>
  <c r="V44" i="7"/>
  <c r="V38" i="7"/>
  <c r="V51" i="7"/>
  <c r="V46" i="7"/>
  <c r="V36" i="7"/>
  <c r="V40" i="7"/>
  <c r="V47" i="7"/>
  <c r="V42" i="7"/>
  <c r="V37" i="7"/>
  <c r="V48" i="7"/>
  <c r="V50" i="7"/>
  <c r="V53" i="7"/>
  <c r="V41" i="7"/>
  <c r="R54" i="7"/>
  <c r="R50" i="7"/>
  <c r="R46" i="7"/>
  <c r="R42" i="7"/>
  <c r="R52" i="7"/>
  <c r="R48" i="7"/>
  <c r="R43" i="7"/>
  <c r="R49" i="7"/>
  <c r="R47" i="7"/>
  <c r="R53" i="7"/>
  <c r="R51" i="7"/>
  <c r="R36" i="7"/>
  <c r="R39" i="7"/>
  <c r="R37" i="7"/>
  <c r="R44" i="7"/>
  <c r="R45" i="7"/>
  <c r="R38" i="7"/>
  <c r="R40" i="7"/>
  <c r="R41" i="7"/>
  <c r="U49" i="7"/>
  <c r="U41" i="7"/>
  <c r="U39" i="7"/>
  <c r="U44" i="7"/>
  <c r="S54" i="7"/>
  <c r="S52" i="7"/>
  <c r="S42" i="7"/>
  <c r="S40" i="7"/>
  <c r="S46" i="7"/>
  <c r="S44" i="7"/>
  <c r="S50" i="7"/>
  <c r="S49" i="7"/>
  <c r="S51" i="7"/>
  <c r="S37" i="7"/>
  <c r="S53" i="7"/>
  <c r="S48" i="7"/>
  <c r="S41" i="7"/>
  <c r="S47" i="7"/>
  <c r="S36" i="7"/>
  <c r="S43" i="7"/>
  <c r="S45" i="7"/>
  <c r="S38" i="7"/>
  <c r="S39" i="7"/>
  <c r="U52" i="7"/>
  <c r="U43" i="7"/>
  <c r="U42" i="7"/>
  <c r="U48" i="7"/>
  <c r="Z45" i="7" l="1"/>
  <c r="Z36" i="7"/>
  <c r="Z49" i="7"/>
  <c r="Z42" i="7"/>
  <c r="Z41" i="7"/>
  <c r="Z44" i="7"/>
  <c r="Z51" i="7"/>
  <c r="Z43" i="7"/>
  <c r="Z46" i="7"/>
  <c r="Z40" i="7"/>
  <c r="Z37" i="7"/>
  <c r="Z53" i="7"/>
  <c r="Z48" i="7"/>
  <c r="Z50" i="7"/>
  <c r="Z38" i="7"/>
  <c r="AA38" i="7" s="1"/>
  <c r="Z39" i="7"/>
  <c r="Z47" i="7"/>
  <c r="Z52" i="7"/>
  <c r="Z54" i="7"/>
  <c r="AA54" i="7" s="1"/>
  <c r="AA51" i="7" l="1"/>
  <c r="AA48" i="7"/>
  <c r="AA39" i="7"/>
  <c r="AA53" i="7"/>
  <c r="AA43" i="7"/>
  <c r="AA42" i="7"/>
  <c r="AA49" i="7"/>
  <c r="AA52" i="7"/>
  <c r="AA50" i="7"/>
  <c r="AA40" i="7"/>
  <c r="AA44" i="7"/>
  <c r="AA36" i="7"/>
  <c r="AA56" i="7"/>
  <c r="AA35" i="7"/>
  <c r="AA55" i="7"/>
  <c r="AA37" i="7"/>
  <c r="AA47" i="7"/>
  <c r="AA46" i="7"/>
  <c r="AA41" i="7"/>
  <c r="AA45" i="7"/>
  <c r="E9" i="7" l="1"/>
  <c r="I9" i="7"/>
  <c r="G10" i="7"/>
  <c r="K10" i="7"/>
  <c r="G11" i="7"/>
  <c r="K11" i="7"/>
  <c r="D12" i="7"/>
  <c r="H12" i="7"/>
  <c r="C13" i="7"/>
  <c r="E13" i="7"/>
  <c r="I13" i="7"/>
  <c r="D14" i="7"/>
  <c r="H14" i="7"/>
  <c r="C15" i="7"/>
  <c r="E15" i="7"/>
  <c r="I15" i="7"/>
  <c r="C9" i="7"/>
  <c r="F9" i="7"/>
  <c r="J9" i="7"/>
  <c r="D10" i="7"/>
  <c r="H10" i="7"/>
  <c r="D11" i="7"/>
  <c r="H11" i="7"/>
  <c r="C12" i="7"/>
  <c r="E12" i="7"/>
  <c r="I12" i="7"/>
  <c r="F13" i="7"/>
  <c r="J13" i="7"/>
  <c r="E14" i="7"/>
  <c r="I14" i="7"/>
  <c r="F15" i="7"/>
  <c r="J15" i="7"/>
  <c r="E16" i="7"/>
  <c r="I16" i="7"/>
  <c r="D17" i="7"/>
  <c r="H17" i="7"/>
  <c r="C18" i="7"/>
  <c r="G18" i="7"/>
  <c r="K18" i="7"/>
  <c r="F19" i="7"/>
  <c r="J19" i="7"/>
  <c r="E20" i="7"/>
  <c r="I20" i="7"/>
  <c r="D21" i="7"/>
  <c r="H21" i="7"/>
  <c r="C22" i="7"/>
  <c r="G22" i="7"/>
  <c r="K22" i="7"/>
  <c r="F23" i="7"/>
  <c r="J23" i="7"/>
  <c r="E24" i="7"/>
  <c r="I24" i="7"/>
  <c r="D25" i="7"/>
  <c r="H25" i="7"/>
  <c r="C26" i="7"/>
  <c r="G26" i="7"/>
  <c r="K26" i="7"/>
  <c r="F27" i="7"/>
  <c r="J27" i="7"/>
  <c r="G28" i="7"/>
  <c r="K28" i="7"/>
  <c r="F29" i="7"/>
  <c r="J29" i="7"/>
  <c r="E30" i="7"/>
  <c r="I30" i="7"/>
  <c r="C11" i="7"/>
  <c r="D9" i="7"/>
  <c r="H9" i="7"/>
  <c r="F10" i="7"/>
  <c r="J10" i="7"/>
  <c r="F11" i="7"/>
  <c r="J11" i="7"/>
  <c r="G12" i="7"/>
  <c r="K12" i="7"/>
  <c r="D13" i="7"/>
  <c r="H13" i="7"/>
  <c r="C14" i="7"/>
  <c r="G14" i="7"/>
  <c r="K14" i="7"/>
  <c r="D15" i="7"/>
  <c r="H15" i="7"/>
  <c r="C16" i="7"/>
  <c r="G16" i="7"/>
  <c r="K16" i="7"/>
  <c r="F17" i="7"/>
  <c r="J17" i="7"/>
  <c r="E18" i="7"/>
  <c r="I18" i="7"/>
  <c r="D19" i="7"/>
  <c r="H19" i="7"/>
  <c r="C20" i="7"/>
  <c r="G20" i="7"/>
  <c r="K20" i="7"/>
  <c r="F21" i="7"/>
  <c r="J21" i="7"/>
  <c r="E22" i="7"/>
  <c r="I22" i="7"/>
  <c r="D23" i="7"/>
  <c r="H23" i="7"/>
  <c r="C24" i="7"/>
  <c r="G24" i="7"/>
  <c r="K24" i="7"/>
  <c r="F25" i="7"/>
  <c r="J25" i="7"/>
  <c r="E26" i="7"/>
  <c r="I26" i="7"/>
  <c r="D27" i="7"/>
  <c r="H27" i="7"/>
  <c r="C28" i="7"/>
  <c r="E28" i="7"/>
  <c r="I28" i="7"/>
  <c r="D29" i="7"/>
  <c r="H29" i="7"/>
  <c r="C30" i="7"/>
  <c r="G30" i="7"/>
  <c r="K30" i="7"/>
  <c r="C10" i="7"/>
  <c r="G9" i="7"/>
  <c r="I10" i="7"/>
  <c r="F12" i="7"/>
  <c r="K13" i="7"/>
  <c r="G15" i="7"/>
  <c r="H16" i="7"/>
  <c r="G17" i="7"/>
  <c r="F18" i="7"/>
  <c r="E19" i="7"/>
  <c r="D20" i="7"/>
  <c r="C21" i="7"/>
  <c r="K21" i="7"/>
  <c r="J22" i="7"/>
  <c r="I23" i="7"/>
  <c r="H24" i="7"/>
  <c r="G25" i="7"/>
  <c r="F26" i="7"/>
  <c r="E27" i="7"/>
  <c r="J28" i="7"/>
  <c r="I29" i="7"/>
  <c r="H30" i="7"/>
  <c r="K9" i="7"/>
  <c r="E11" i="7"/>
  <c r="J12" i="7"/>
  <c r="F14" i="7"/>
  <c r="K15" i="7"/>
  <c r="J16" i="7"/>
  <c r="I17" i="7"/>
  <c r="H18" i="7"/>
  <c r="G19" i="7"/>
  <c r="F20" i="7"/>
  <c r="E21" i="7"/>
  <c r="D22" i="7"/>
  <c r="C23" i="7"/>
  <c r="K23" i="7"/>
  <c r="J24" i="7"/>
  <c r="I25" i="7"/>
  <c r="H26" i="7"/>
  <c r="G27" i="7"/>
  <c r="D28" i="7"/>
  <c r="C29" i="7"/>
  <c r="K29" i="7"/>
  <c r="J30" i="7"/>
  <c r="I11" i="7"/>
  <c r="J14" i="7"/>
  <c r="D16" i="7"/>
  <c r="C17" i="7"/>
  <c r="K17" i="7"/>
  <c r="J18" i="7"/>
  <c r="I19" i="7"/>
  <c r="H20" i="7"/>
  <c r="G21" i="7"/>
  <c r="F22" i="7"/>
  <c r="E23" i="7"/>
  <c r="D24" i="7"/>
  <c r="C25" i="7"/>
  <c r="K25" i="7"/>
  <c r="J26" i="7"/>
  <c r="I27" i="7"/>
  <c r="F28" i="7"/>
  <c r="E29" i="7"/>
  <c r="D30" i="7"/>
  <c r="E10" i="7"/>
  <c r="G13" i="7"/>
  <c r="F16" i="7"/>
  <c r="E17" i="7"/>
  <c r="D18" i="7"/>
  <c r="C19" i="7"/>
  <c r="K19" i="7"/>
  <c r="J20" i="7"/>
  <c r="I21" i="7"/>
  <c r="H22" i="7"/>
  <c r="G23" i="7"/>
  <c r="F24" i="7"/>
  <c r="E25" i="7"/>
  <c r="D26" i="7"/>
  <c r="C27" i="7"/>
  <c r="K27" i="7"/>
  <c r="H28" i="7"/>
  <c r="G29" i="7"/>
  <c r="F30" i="7"/>
  <c r="B51" i="7" l="1"/>
  <c r="D51" i="7" s="1"/>
  <c r="B53" i="7"/>
  <c r="D53" i="7" s="1"/>
  <c r="B50" i="7"/>
  <c r="D50" i="7" s="1"/>
  <c r="B52" i="7"/>
  <c r="D52" i="7" s="1"/>
  <c r="B47" i="7"/>
  <c r="B49" i="7"/>
  <c r="B48" i="7"/>
  <c r="D48" i="7" s="1"/>
  <c r="B46" i="7"/>
  <c r="D49" i="7" l="1"/>
  <c r="D46" i="7"/>
  <c r="D47" i="7"/>
  <c r="C39" i="7" l="1"/>
  <c r="F195" i="2" s="1"/>
  <c r="C37" i="7"/>
  <c r="F198" i="2" s="1"/>
  <c r="C38" i="7"/>
  <c r="N195" i="2" s="1"/>
  <c r="C42" i="8" s="1"/>
  <c r="C36" i="7"/>
  <c r="N198" i="2" s="1"/>
  <c r="C41" i="7"/>
  <c r="C42" i="7"/>
  <c r="C40" i="7"/>
  <c r="C43" i="7"/>
  <c r="BB11" i="8" l="1"/>
  <c r="BB24" i="8"/>
  <c r="BB14" i="8"/>
  <c r="BC19" i="8"/>
  <c r="S19" i="8" s="1"/>
  <c r="BC29" i="8"/>
  <c r="S29" i="8" s="1"/>
  <c r="BD17" i="8"/>
  <c r="T17" i="8" s="1"/>
  <c r="BE15" i="8"/>
  <c r="BE28" i="8"/>
  <c r="BF13" i="8"/>
  <c r="V13" i="8" s="1"/>
  <c r="BB12" i="8"/>
  <c r="BC14" i="8"/>
  <c r="S14" i="8" s="1"/>
  <c r="BD12" i="8"/>
  <c r="T12" i="8" s="1"/>
  <c r="BE9" i="8"/>
  <c r="BE26" i="8"/>
  <c r="BF24" i="8"/>
  <c r="V24" i="8" s="1"/>
  <c r="BB27" i="8"/>
  <c r="BC21" i="8"/>
  <c r="S21" i="8" s="1"/>
  <c r="BD19" i="8"/>
  <c r="T19" i="8" s="1"/>
  <c r="BD29" i="8"/>
  <c r="T29" i="8" s="1"/>
  <c r="BE17" i="8"/>
  <c r="BF15" i="8"/>
  <c r="V15" i="8" s="1"/>
  <c r="BF28" i="8"/>
  <c r="V28" i="8" s="1"/>
  <c r="BB26" i="8"/>
  <c r="BC24" i="8"/>
  <c r="S24" i="8" s="1"/>
  <c r="BF9" i="8"/>
  <c r="V9" i="8" s="1"/>
  <c r="BF22" i="8"/>
  <c r="V22" i="8" s="1"/>
  <c r="BD18" i="8"/>
  <c r="T18" i="8" s="1"/>
  <c r="BF11" i="4"/>
  <c r="BD14" i="4"/>
  <c r="BB16" i="4"/>
  <c r="BD20" i="4"/>
  <c r="BB22" i="4"/>
  <c r="BE25" i="4"/>
  <c r="BC29" i="4"/>
  <c r="BB9" i="4"/>
  <c r="BD15" i="4"/>
  <c r="BB17" i="4"/>
  <c r="BE19" i="4"/>
  <c r="BE22" i="4"/>
  <c r="BC26" i="4"/>
  <c r="BF29" i="4"/>
  <c r="BC10" i="4"/>
  <c r="BD13" i="4"/>
  <c r="BF16" i="4"/>
  <c r="BF19" i="4"/>
  <c r="BF10" i="4"/>
  <c r="BE12" i="4"/>
  <c r="BD17" i="4"/>
  <c r="BE20" i="4"/>
  <c r="BC24" i="4"/>
  <c r="BF27" i="4"/>
  <c r="BD9" i="4"/>
  <c r="BC23" i="4"/>
  <c r="BD26" i="4"/>
  <c r="BF30" i="4"/>
  <c r="BB16" i="8"/>
  <c r="BB28" i="8"/>
  <c r="BB20" i="8"/>
  <c r="BB25" i="8"/>
  <c r="BC23" i="8"/>
  <c r="S23" i="8" s="1"/>
  <c r="BC30" i="8"/>
  <c r="S30" i="8" s="1"/>
  <c r="BD21" i="8"/>
  <c r="T21" i="8" s="1"/>
  <c r="BE19" i="8"/>
  <c r="BE29" i="8"/>
  <c r="BF17" i="8"/>
  <c r="V17" i="8" s="1"/>
  <c r="BB19" i="8"/>
  <c r="BC18" i="8"/>
  <c r="S18" i="8" s="1"/>
  <c r="BD16" i="8"/>
  <c r="T16" i="8" s="1"/>
  <c r="BE14" i="8"/>
  <c r="BF12" i="8"/>
  <c r="V12" i="8" s="1"/>
  <c r="BB9" i="8"/>
  <c r="BC9" i="8"/>
  <c r="S9" i="8" s="1"/>
  <c r="BC25" i="8"/>
  <c r="S25" i="8" s="1"/>
  <c r="BD23" i="8"/>
  <c r="T23" i="8" s="1"/>
  <c r="BD30" i="8"/>
  <c r="T30" i="8" s="1"/>
  <c r="BE21" i="8"/>
  <c r="BF19" i="8"/>
  <c r="V19" i="8" s="1"/>
  <c r="BF29" i="8"/>
  <c r="V29" i="8" s="1"/>
  <c r="BC12" i="8"/>
  <c r="S12" i="8" s="1"/>
  <c r="BD9" i="8"/>
  <c r="T9" i="8" s="1"/>
  <c r="BF26" i="8"/>
  <c r="V26" i="8" s="1"/>
  <c r="BD22" i="8"/>
  <c r="T22" i="8" s="1"/>
  <c r="BE16" i="8"/>
  <c r="BD12" i="4"/>
  <c r="BF14" i="4"/>
  <c r="BC18" i="4"/>
  <c r="BF20" i="4"/>
  <c r="BD24" i="4"/>
  <c r="BB26" i="4"/>
  <c r="BE29" i="4"/>
  <c r="BB10" i="4"/>
  <c r="BF15" i="4"/>
  <c r="BD18" i="4"/>
  <c r="BD21" i="4"/>
  <c r="BB23" i="4"/>
  <c r="BE26" i="4"/>
  <c r="BC30" i="4"/>
  <c r="BE10" i="4"/>
  <c r="BF13" i="4"/>
  <c r="BC17" i="4"/>
  <c r="BB20" i="4"/>
  <c r="BC11" i="4"/>
  <c r="BC14" i="4"/>
  <c r="BF17" i="4"/>
  <c r="BB21" i="4"/>
  <c r="BE24" i="4"/>
  <c r="BC28" i="4"/>
  <c r="BB24" i="4"/>
  <c r="BE23" i="4"/>
  <c r="BD30" i="4"/>
  <c r="BB17" i="8"/>
  <c r="BB29" i="8"/>
  <c r="BB21" i="8"/>
  <c r="BC10" i="8"/>
  <c r="S10" i="8" s="1"/>
  <c r="BC27" i="8"/>
  <c r="S27" i="8" s="1"/>
  <c r="BD10" i="8"/>
  <c r="T10" i="8" s="1"/>
  <c r="BD25" i="8"/>
  <c r="T25" i="8" s="1"/>
  <c r="BE23" i="8"/>
  <c r="BE30" i="8"/>
  <c r="BF21" i="8"/>
  <c r="V21" i="8" s="1"/>
  <c r="BB23" i="8"/>
  <c r="BC22" i="8"/>
  <c r="S22" i="8" s="1"/>
  <c r="BD20" i="8"/>
  <c r="T20" i="8" s="1"/>
  <c r="BE18" i="8"/>
  <c r="BF16" i="8"/>
  <c r="V16" i="8" s="1"/>
  <c r="BB15" i="8"/>
  <c r="BC13" i="8"/>
  <c r="S13" i="8" s="1"/>
  <c r="BD11" i="8"/>
  <c r="T11" i="8" s="1"/>
  <c r="BD27" i="8"/>
  <c r="T27" i="8" s="1"/>
  <c r="BE10" i="8"/>
  <c r="BE25" i="8"/>
  <c r="BF23" i="8"/>
  <c r="V23" i="8" s="1"/>
  <c r="BF30" i="8"/>
  <c r="V30" i="8" s="1"/>
  <c r="BC16" i="8"/>
  <c r="S16" i="8" s="1"/>
  <c r="BD14" i="8"/>
  <c r="T14" i="8" s="1"/>
  <c r="BD26" i="8"/>
  <c r="T26" i="8" s="1"/>
  <c r="BE20" i="8"/>
  <c r="BF14" i="8"/>
  <c r="V14" i="8" s="1"/>
  <c r="BF12" i="4"/>
  <c r="BC15" i="4"/>
  <c r="BE18" i="4"/>
  <c r="BC21" i="4"/>
  <c r="BF24" i="4"/>
  <c r="BD28" i="4"/>
  <c r="BB30" i="4"/>
  <c r="BC13" i="4"/>
  <c r="BC16" i="4"/>
  <c r="BF18" i="4"/>
  <c r="BF21" i="4"/>
  <c r="BD25" i="4"/>
  <c r="BB27" i="4"/>
  <c r="BE30" i="4"/>
  <c r="BB11" i="4"/>
  <c r="BB14" i="4"/>
  <c r="BE17" i="4"/>
  <c r="BD22" i="4"/>
  <c r="BE11" i="4"/>
  <c r="BE14" i="4"/>
  <c r="BB18" i="4"/>
  <c r="BD23" i="4"/>
  <c r="BB25" i="4"/>
  <c r="BE28" i="4"/>
  <c r="BB28" i="4"/>
  <c r="BC27" i="4"/>
  <c r="BF22" i="4"/>
  <c r="BB18" i="8"/>
  <c r="BB13" i="8"/>
  <c r="BC11" i="8"/>
  <c r="S11" i="8" s="1"/>
  <c r="BC15" i="8"/>
  <c r="S15" i="8" s="1"/>
  <c r="BC28" i="8"/>
  <c r="S28" i="8" s="1"/>
  <c r="BD13" i="8"/>
  <c r="T13" i="8" s="1"/>
  <c r="BE11" i="8"/>
  <c r="BE27" i="8"/>
  <c r="BF10" i="8"/>
  <c r="V10" i="8" s="1"/>
  <c r="BF25" i="8"/>
  <c r="V25" i="8" s="1"/>
  <c r="BB30" i="8"/>
  <c r="BC26" i="8"/>
  <c r="S26" i="8" s="1"/>
  <c r="BD24" i="8"/>
  <c r="T24" i="8" s="1"/>
  <c r="T50" i="8" s="1"/>
  <c r="BE22" i="8"/>
  <c r="BF20" i="8"/>
  <c r="V20" i="8" s="1"/>
  <c r="BB22" i="8"/>
  <c r="BC17" i="8"/>
  <c r="S17" i="8" s="1"/>
  <c r="S43" i="8" s="1"/>
  <c r="BD15" i="8"/>
  <c r="T15" i="8" s="1"/>
  <c r="BD28" i="8"/>
  <c r="T28" i="8" s="1"/>
  <c r="BE13" i="8"/>
  <c r="BF11" i="8"/>
  <c r="V11" i="8" s="1"/>
  <c r="V37" i="8" s="1"/>
  <c r="BF27" i="8"/>
  <c r="V27" i="8" s="1"/>
  <c r="BB10" i="8"/>
  <c r="BC20" i="8"/>
  <c r="S20" i="8" s="1"/>
  <c r="BE12" i="8"/>
  <c r="BE24" i="8"/>
  <c r="BF18" i="8"/>
  <c r="V18" i="8" s="1"/>
  <c r="BD11" i="4"/>
  <c r="BB13" i="4"/>
  <c r="BE15" i="4"/>
  <c r="BB19" i="4"/>
  <c r="BE21" i="4"/>
  <c r="BC25" i="4"/>
  <c r="BF28" i="4"/>
  <c r="BE9" i="4"/>
  <c r="BE13" i="4"/>
  <c r="BE16" i="4"/>
  <c r="BC19" i="4"/>
  <c r="BC22" i="4"/>
  <c r="BF25" i="4"/>
  <c r="BD29" i="4"/>
  <c r="BF9" i="4"/>
  <c r="BB12" i="4"/>
  <c r="BD16" i="4"/>
  <c r="BD19" i="4"/>
  <c r="BD10" i="4"/>
  <c r="BC12" i="4"/>
  <c r="BB15" i="4"/>
  <c r="BC20" i="4"/>
  <c r="BF23" i="4"/>
  <c r="BD27" i="4"/>
  <c r="BB29" i="4"/>
  <c r="BC9" i="4"/>
  <c r="BE27" i="4"/>
  <c r="BF26" i="4"/>
  <c r="S54" i="8" l="1"/>
  <c r="BG14" i="4"/>
  <c r="S42" i="8"/>
  <c r="S48" i="8"/>
  <c r="BG10" i="4"/>
  <c r="BG29" i="4"/>
  <c r="T49" i="8"/>
  <c r="T47" i="8"/>
  <c r="V48" i="8"/>
  <c r="BG26" i="8"/>
  <c r="W26" i="8" s="1"/>
  <c r="U26" i="8"/>
  <c r="BA12" i="4"/>
  <c r="BH12" i="4"/>
  <c r="BG9" i="4"/>
  <c r="V44" i="8"/>
  <c r="T54" i="8"/>
  <c r="BG27" i="4"/>
  <c r="BG15" i="4"/>
  <c r="BG24" i="8"/>
  <c r="W24" i="8" s="1"/>
  <c r="U24" i="8"/>
  <c r="V53" i="8"/>
  <c r="T41" i="8"/>
  <c r="BG22" i="8"/>
  <c r="W22" i="8" s="1"/>
  <c r="U22" i="8"/>
  <c r="V51" i="8"/>
  <c r="T39" i="8"/>
  <c r="BA13" i="8"/>
  <c r="Q13" i="8" s="1"/>
  <c r="BH13" i="8"/>
  <c r="X13" i="8" s="1"/>
  <c r="R13" i="8"/>
  <c r="BA28" i="4"/>
  <c r="BH28" i="4"/>
  <c r="BA18" i="4"/>
  <c r="BH18" i="4"/>
  <c r="BG17" i="4"/>
  <c r="BA27" i="4"/>
  <c r="BH27" i="4"/>
  <c r="T40" i="8"/>
  <c r="BG25" i="8"/>
  <c r="W25" i="8" s="1"/>
  <c r="U25" i="8"/>
  <c r="S39" i="8"/>
  <c r="T46" i="8"/>
  <c r="BG30" i="8"/>
  <c r="W30" i="8" s="1"/>
  <c r="U30" i="8"/>
  <c r="S53" i="8"/>
  <c r="BH17" i="8"/>
  <c r="X17" i="8" s="1"/>
  <c r="BA17" i="8"/>
  <c r="Q17" i="8" s="1"/>
  <c r="R17" i="8"/>
  <c r="BA23" i="4"/>
  <c r="BH23" i="4"/>
  <c r="BA10" i="4"/>
  <c r="BH10" i="4"/>
  <c r="BG16" i="8"/>
  <c r="W16" i="8" s="1"/>
  <c r="U16" i="8"/>
  <c r="S38" i="8"/>
  <c r="BA9" i="8"/>
  <c r="Q9" i="8" s="1"/>
  <c r="BH9" i="8"/>
  <c r="X9" i="8" s="1"/>
  <c r="R9" i="8"/>
  <c r="S44" i="8"/>
  <c r="BG19" i="8"/>
  <c r="W19" i="8" s="1"/>
  <c r="U19" i="8"/>
  <c r="BA25" i="8"/>
  <c r="Q25" i="8" s="1"/>
  <c r="BH25" i="8"/>
  <c r="X25" i="8" s="1"/>
  <c r="R25" i="8"/>
  <c r="BG12" i="4"/>
  <c r="BG22" i="4"/>
  <c r="BH9" i="4"/>
  <c r="BA9" i="4"/>
  <c r="T44" i="8"/>
  <c r="BA26" i="8"/>
  <c r="Q26" i="8" s="1"/>
  <c r="BH26" i="8"/>
  <c r="X26" i="8" s="1"/>
  <c r="R26" i="8"/>
  <c r="V50" i="8"/>
  <c r="S40" i="8"/>
  <c r="BG15" i="8"/>
  <c r="W15" i="8" s="1"/>
  <c r="U15" i="8"/>
  <c r="BH14" i="8"/>
  <c r="X14" i="8" s="1"/>
  <c r="BA14" i="8"/>
  <c r="Q14" i="8" s="1"/>
  <c r="R14" i="8"/>
  <c r="BH13" i="4"/>
  <c r="BA13" i="4"/>
  <c r="BG12" i="8"/>
  <c r="W12" i="8" s="1"/>
  <c r="U12" i="8"/>
  <c r="BA18" i="8"/>
  <c r="Q18" i="8" s="1"/>
  <c r="BH18" i="8"/>
  <c r="X18" i="8" s="1"/>
  <c r="R18" i="8"/>
  <c r="BA14" i="4"/>
  <c r="BH14" i="4"/>
  <c r="BH15" i="8"/>
  <c r="X15" i="8" s="1"/>
  <c r="BA15" i="8"/>
  <c r="Q15" i="8" s="1"/>
  <c r="R15" i="8"/>
  <c r="BG23" i="8"/>
  <c r="W23" i="8" s="1"/>
  <c r="U23" i="8"/>
  <c r="V38" i="8"/>
  <c r="BH16" i="4"/>
  <c r="BA16" i="4"/>
  <c r="T45" i="8"/>
  <c r="T43" i="8"/>
  <c r="BH24" i="8"/>
  <c r="X24" i="8" s="1"/>
  <c r="BA24" i="8"/>
  <c r="Q24" i="8" s="1"/>
  <c r="R24" i="8"/>
  <c r="BH29" i="4"/>
  <c r="BA29" i="4"/>
  <c r="BA15" i="4"/>
  <c r="BH15" i="4"/>
  <c r="BG13" i="4"/>
  <c r="BG21" i="4"/>
  <c r="S46" i="8"/>
  <c r="BG13" i="8"/>
  <c r="W13" i="8" s="1"/>
  <c r="U13" i="8"/>
  <c r="BH22" i="8"/>
  <c r="X22" i="8" s="1"/>
  <c r="BA22" i="8"/>
  <c r="Q22" i="8" s="1"/>
  <c r="R22" i="8"/>
  <c r="S52" i="8"/>
  <c r="BG27" i="8"/>
  <c r="W27" i="8" s="1"/>
  <c r="W53" i="8" s="1"/>
  <c r="U27" i="8"/>
  <c r="S41" i="8"/>
  <c r="BH25" i="4"/>
  <c r="BA25" i="4"/>
  <c r="BG11" i="4"/>
  <c r="BA11" i="4"/>
  <c r="BH11" i="4"/>
  <c r="BH30" i="4"/>
  <c r="BA30" i="4"/>
  <c r="BG18" i="4"/>
  <c r="BG20" i="8"/>
  <c r="W20" i="8" s="1"/>
  <c r="U20" i="8"/>
  <c r="T53" i="8"/>
  <c r="V42" i="8"/>
  <c r="BH23" i="8"/>
  <c r="X23" i="8" s="1"/>
  <c r="BA23" i="8"/>
  <c r="Q23" i="8" s="1"/>
  <c r="R23" i="8"/>
  <c r="T51" i="8"/>
  <c r="BA21" i="8"/>
  <c r="Q21" i="8" s="1"/>
  <c r="BH21" i="8"/>
  <c r="X21" i="8" s="1"/>
  <c r="R21" i="8"/>
  <c r="BG23" i="4"/>
  <c r="BA21" i="4"/>
  <c r="BH21" i="4"/>
  <c r="BA20" i="4"/>
  <c r="BH20" i="4"/>
  <c r="BH26" i="4"/>
  <c r="BA26" i="4"/>
  <c r="V52" i="8"/>
  <c r="V45" i="8"/>
  <c r="S51" i="8"/>
  <c r="BG14" i="8"/>
  <c r="W14" i="8" s="1"/>
  <c r="U14" i="8"/>
  <c r="V43" i="8"/>
  <c r="BH28" i="8"/>
  <c r="X28" i="8" s="1"/>
  <c r="BA28" i="8"/>
  <c r="Q28" i="8" s="1"/>
  <c r="R28" i="8"/>
  <c r="BG20" i="4"/>
  <c r="BA17" i="4"/>
  <c r="BH17" i="4"/>
  <c r="BG25" i="4"/>
  <c r="V41" i="8"/>
  <c r="S47" i="8"/>
  <c r="BG9" i="8"/>
  <c r="W9" i="8" s="1"/>
  <c r="U9" i="8"/>
  <c r="V39" i="8"/>
  <c r="BA11" i="8"/>
  <c r="Q11" i="8" s="1"/>
  <c r="BH11" i="8"/>
  <c r="X11" i="8" s="1"/>
  <c r="R11" i="8"/>
  <c r="BG16" i="4"/>
  <c r="V36" i="8"/>
  <c r="BG28" i="4"/>
  <c r="V40" i="8"/>
  <c r="BG10" i="8"/>
  <c r="W10" i="8" s="1"/>
  <c r="U10" i="8"/>
  <c r="S36" i="8"/>
  <c r="BG24" i="4"/>
  <c r="T48" i="8"/>
  <c r="BH19" i="8"/>
  <c r="X19" i="8" s="1"/>
  <c r="BA19" i="8"/>
  <c r="Q19" i="8" s="1"/>
  <c r="R19" i="8"/>
  <c r="R45" i="8" s="1"/>
  <c r="BH20" i="8"/>
  <c r="X20" i="8" s="1"/>
  <c r="BA20" i="8"/>
  <c r="Q20" i="8" s="1"/>
  <c r="R20" i="8"/>
  <c r="BG19" i="4"/>
  <c r="V54" i="8"/>
  <c r="BH12" i="8"/>
  <c r="X12" i="8" s="1"/>
  <c r="BA12" i="8"/>
  <c r="Q12" i="8" s="1"/>
  <c r="R12" i="8"/>
  <c r="BH19" i="4"/>
  <c r="BA19" i="4"/>
  <c r="BA10" i="8"/>
  <c r="Q10" i="8" s="1"/>
  <c r="BH10" i="8"/>
  <c r="X10" i="8" s="1"/>
  <c r="R10" i="8"/>
  <c r="V46" i="8"/>
  <c r="BH30" i="8"/>
  <c r="X30" i="8" s="1"/>
  <c r="BA30" i="8"/>
  <c r="Q30" i="8" s="1"/>
  <c r="R30" i="8"/>
  <c r="BG11" i="8"/>
  <c r="W11" i="8" s="1"/>
  <c r="U11" i="8"/>
  <c r="S37" i="8"/>
  <c r="BG30" i="4"/>
  <c r="T52" i="8"/>
  <c r="V49" i="8"/>
  <c r="T37" i="8"/>
  <c r="BG18" i="8"/>
  <c r="W18" i="8" s="1"/>
  <c r="U18" i="8"/>
  <c r="V47" i="8"/>
  <c r="T36" i="8"/>
  <c r="BA29" i="8"/>
  <c r="Q29" i="8" s="1"/>
  <c r="BH29" i="8"/>
  <c r="X29" i="8" s="1"/>
  <c r="R29" i="8"/>
  <c r="BA24" i="4"/>
  <c r="BH24" i="4"/>
  <c r="BG26" i="4"/>
  <c r="BG21" i="8"/>
  <c r="W21" i="8" s="1"/>
  <c r="U21" i="8"/>
  <c r="T42" i="8"/>
  <c r="BG29" i="8"/>
  <c r="W29" i="8" s="1"/>
  <c r="U29" i="8"/>
  <c r="S49" i="8"/>
  <c r="BH16" i="8"/>
  <c r="X16" i="8" s="1"/>
  <c r="X42" i="8" s="1"/>
  <c r="BA16" i="8"/>
  <c r="Q16" i="8" s="1"/>
  <c r="R16" i="8"/>
  <c r="BH22" i="4"/>
  <c r="BA22" i="4"/>
  <c r="S50" i="8"/>
  <c r="BG17" i="8"/>
  <c r="W17" i="8" s="1"/>
  <c r="U17" i="8"/>
  <c r="BH27" i="8"/>
  <c r="X27" i="8" s="1"/>
  <c r="BA27" i="8"/>
  <c r="Q27" i="8" s="1"/>
  <c r="Q53" i="8" s="1"/>
  <c r="R27" i="8"/>
  <c r="T38" i="8"/>
  <c r="BG28" i="8"/>
  <c r="W28" i="8" s="1"/>
  <c r="U28" i="8"/>
  <c r="U54" i="8" s="1"/>
  <c r="S45" i="8"/>
  <c r="U37" i="8" l="1"/>
  <c r="X38" i="8"/>
  <c r="X52" i="8"/>
  <c r="Q51" i="8"/>
  <c r="U43" i="8"/>
  <c r="W47" i="8"/>
  <c r="R53" i="8"/>
  <c r="W43" i="8"/>
  <c r="Q42" i="8"/>
  <c r="W44" i="8"/>
  <c r="X36" i="8"/>
  <c r="Q38" i="8"/>
  <c r="X46" i="8"/>
  <c r="X37" i="8"/>
  <c r="X54" i="8"/>
  <c r="U53" i="8"/>
  <c r="Q48" i="8"/>
  <c r="X50" i="8"/>
  <c r="W49" i="8"/>
  <c r="R44" i="8"/>
  <c r="W38" i="8"/>
  <c r="U41" i="8"/>
  <c r="R52" i="8"/>
  <c r="X51" i="8"/>
  <c r="Q39" i="8"/>
  <c r="W48" i="8"/>
  <c r="W50" i="8"/>
  <c r="W52" i="8"/>
  <c r="Q36" i="8"/>
  <c r="U36" i="8"/>
  <c r="R49" i="8"/>
  <c r="R41" i="8"/>
  <c r="W41" i="8"/>
  <c r="R43" i="8"/>
  <c r="W54" i="8"/>
  <c r="X53" i="8"/>
  <c r="U47" i="8"/>
  <c r="W37" i="8"/>
  <c r="R46" i="8"/>
  <c r="Z46" i="8" s="1"/>
  <c r="Q45" i="8"/>
  <c r="W36" i="8"/>
  <c r="R54" i="8"/>
  <c r="Z54" i="8" s="1"/>
  <c r="U40" i="8"/>
  <c r="X47" i="8"/>
  <c r="Q49" i="8"/>
  <c r="U46" i="8"/>
  <c r="U39" i="8"/>
  <c r="R50" i="8"/>
  <c r="Q41" i="8"/>
  <c r="Q44" i="8"/>
  <c r="Q40" i="8"/>
  <c r="Q52" i="8"/>
  <c r="U45" i="8"/>
  <c r="W42" i="8"/>
  <c r="Q43" i="8"/>
  <c r="W51" i="8"/>
  <c r="R39" i="8"/>
  <c r="Q37" i="8"/>
  <c r="R47" i="8"/>
  <c r="X48" i="8"/>
  <c r="X44" i="8"/>
  <c r="R40" i="8"/>
  <c r="Z40" i="8" s="1"/>
  <c r="U42" i="8"/>
  <c r="U51" i="8"/>
  <c r="R42" i="8"/>
  <c r="U44" i="8"/>
  <c r="R36" i="8"/>
  <c r="Z36" i="8" s="1"/>
  <c r="R38" i="8"/>
  <c r="Q46" i="8"/>
  <c r="X45" i="8"/>
  <c r="R37" i="8"/>
  <c r="Z37" i="8" s="1"/>
  <c r="Q54" i="8"/>
  <c r="W40" i="8"/>
  <c r="Q47" i="8"/>
  <c r="X49" i="8"/>
  <c r="W46" i="8"/>
  <c r="R48" i="8"/>
  <c r="W39" i="8"/>
  <c r="Q50" i="8"/>
  <c r="U49" i="8"/>
  <c r="X41" i="8"/>
  <c r="U38" i="8"/>
  <c r="X40" i="8"/>
  <c r="R51" i="8"/>
  <c r="Z51" i="8" s="1"/>
  <c r="W45" i="8"/>
  <c r="Z45" i="8" s="1"/>
  <c r="X43" i="8"/>
  <c r="X39" i="8"/>
  <c r="U48" i="8"/>
  <c r="U50" i="8"/>
  <c r="U52" i="8"/>
  <c r="Z48" i="8" l="1"/>
  <c r="Z47" i="8"/>
  <c r="Z39" i="8"/>
  <c r="Z43" i="8"/>
  <c r="Z53" i="8"/>
  <c r="AA53" i="8" s="1"/>
  <c r="Z49" i="8"/>
  <c r="Z42" i="8"/>
  <c r="AA42" i="8" s="1"/>
  <c r="Z50" i="8"/>
  <c r="Z52" i="8"/>
  <c r="Z44" i="8"/>
  <c r="Z38" i="8"/>
  <c r="Z41" i="8"/>
  <c r="AA54" i="8" l="1"/>
  <c r="AA38" i="8"/>
  <c r="AA44" i="8"/>
  <c r="AA50" i="8"/>
  <c r="AA46" i="8"/>
  <c r="AA47" i="8"/>
  <c r="AA55" i="8"/>
  <c r="AA40" i="8"/>
  <c r="AA35" i="8"/>
  <c r="AA41" i="8"/>
  <c r="AA51" i="8"/>
  <c r="AA37" i="8"/>
  <c r="AA43" i="8"/>
  <c r="AA56" i="8"/>
  <c r="AA48" i="8"/>
  <c r="AA52" i="8"/>
  <c r="AA49" i="8"/>
  <c r="AA39" i="8"/>
  <c r="AA36" i="8"/>
  <c r="AA45" i="8"/>
  <c r="C11" i="8" l="1"/>
  <c r="D9" i="8"/>
  <c r="H9" i="8"/>
  <c r="G10" i="8"/>
  <c r="K10" i="8"/>
  <c r="D11" i="8"/>
  <c r="H11" i="8"/>
  <c r="C12" i="8"/>
  <c r="D12" i="8"/>
  <c r="H12" i="8"/>
  <c r="C13" i="8"/>
  <c r="D13" i="8"/>
  <c r="H13" i="8"/>
  <c r="C14" i="8"/>
  <c r="G14" i="8"/>
  <c r="K14" i="8"/>
  <c r="F15" i="8"/>
  <c r="J15" i="8"/>
  <c r="E16" i="8"/>
  <c r="I16" i="8"/>
  <c r="D17" i="8"/>
  <c r="H17" i="8"/>
  <c r="C18" i="8"/>
  <c r="G18" i="8"/>
  <c r="K18" i="8"/>
  <c r="F19" i="8"/>
  <c r="J19" i="8"/>
  <c r="E20" i="8"/>
  <c r="I20" i="8"/>
  <c r="D21" i="8"/>
  <c r="H21" i="8"/>
  <c r="C22" i="8"/>
  <c r="G22" i="8"/>
  <c r="K22" i="8"/>
  <c r="F23" i="8"/>
  <c r="J23" i="8"/>
  <c r="E24" i="8"/>
  <c r="I24" i="8"/>
  <c r="D25" i="8"/>
  <c r="H25" i="8"/>
  <c r="C26" i="8"/>
  <c r="G26" i="8"/>
  <c r="K26" i="8"/>
  <c r="F27" i="8"/>
  <c r="J27" i="8"/>
  <c r="F28" i="8"/>
  <c r="J28" i="8"/>
  <c r="E29" i="8"/>
  <c r="I29" i="8"/>
  <c r="D30" i="8"/>
  <c r="H30" i="8"/>
  <c r="E9" i="8"/>
  <c r="I9" i="8"/>
  <c r="D10" i="8"/>
  <c r="H10" i="8"/>
  <c r="E11" i="8"/>
  <c r="I11" i="8"/>
  <c r="E12" i="8"/>
  <c r="I12" i="8"/>
  <c r="E13" i="8"/>
  <c r="I13" i="8"/>
  <c r="D14" i="8"/>
  <c r="H14" i="8"/>
  <c r="C15" i="8"/>
  <c r="G15" i="8"/>
  <c r="K15" i="8"/>
  <c r="F16" i="8"/>
  <c r="J16" i="8"/>
  <c r="E17" i="8"/>
  <c r="I17" i="8"/>
  <c r="D18" i="8"/>
  <c r="H18" i="8"/>
  <c r="C19" i="8"/>
  <c r="G19" i="8"/>
  <c r="K19" i="8"/>
  <c r="F20" i="8"/>
  <c r="J20" i="8"/>
  <c r="E21" i="8"/>
  <c r="I21" i="8"/>
  <c r="D22" i="8"/>
  <c r="H22" i="8"/>
  <c r="C23" i="8"/>
  <c r="G23" i="8"/>
  <c r="K23" i="8"/>
  <c r="F24" i="8"/>
  <c r="J24" i="8"/>
  <c r="E25" i="8"/>
  <c r="I25" i="8"/>
  <c r="D26" i="8"/>
  <c r="H26" i="8"/>
  <c r="C27" i="8"/>
  <c r="G27" i="8"/>
  <c r="K27" i="8"/>
  <c r="G28" i="8"/>
  <c r="K28" i="8"/>
  <c r="F29" i="8"/>
  <c r="J29" i="8"/>
  <c r="E30" i="8"/>
  <c r="I30" i="8"/>
  <c r="C9" i="8"/>
  <c r="F9" i="8"/>
  <c r="J9" i="8"/>
  <c r="E10" i="8"/>
  <c r="I10" i="8"/>
  <c r="F11" i="8"/>
  <c r="J11" i="8"/>
  <c r="F12" i="8"/>
  <c r="J12" i="8"/>
  <c r="F13" i="8"/>
  <c r="J13" i="8"/>
  <c r="E14" i="8"/>
  <c r="I14" i="8"/>
  <c r="D15" i="8"/>
  <c r="H15" i="8"/>
  <c r="C16" i="8"/>
  <c r="G16" i="8"/>
  <c r="K16" i="8"/>
  <c r="F17" i="8"/>
  <c r="J17" i="8"/>
  <c r="E18" i="8"/>
  <c r="I18" i="8"/>
  <c r="D19" i="8"/>
  <c r="H19" i="8"/>
  <c r="C20" i="8"/>
  <c r="G20" i="8"/>
  <c r="K20" i="8"/>
  <c r="F21" i="8"/>
  <c r="J21" i="8"/>
  <c r="E22" i="8"/>
  <c r="I22" i="8"/>
  <c r="D23" i="8"/>
  <c r="H23" i="8"/>
  <c r="C24" i="8"/>
  <c r="G24" i="8"/>
  <c r="K24" i="8"/>
  <c r="F25" i="8"/>
  <c r="J25" i="8"/>
  <c r="E26" i="8"/>
  <c r="I26" i="8"/>
  <c r="D27" i="8"/>
  <c r="H27" i="8"/>
  <c r="C28" i="8"/>
  <c r="D28" i="8"/>
  <c r="H28" i="8"/>
  <c r="C29" i="8"/>
  <c r="G29" i="8"/>
  <c r="K29" i="8"/>
  <c r="F30" i="8"/>
  <c r="J30" i="8"/>
  <c r="G12" i="8"/>
  <c r="K13" i="8"/>
  <c r="I15" i="8"/>
  <c r="G17" i="8"/>
  <c r="E19" i="8"/>
  <c r="C21" i="8"/>
  <c r="J22" i="8"/>
  <c r="H24" i="8"/>
  <c r="F26" i="8"/>
  <c r="H29" i="8"/>
  <c r="G11" i="8"/>
  <c r="K12" i="8"/>
  <c r="F14" i="8"/>
  <c r="D16" i="8"/>
  <c r="K17" i="8"/>
  <c r="I19" i="8"/>
  <c r="G21" i="8"/>
  <c r="E23" i="8"/>
  <c r="C25" i="8"/>
  <c r="J26" i="8"/>
  <c r="E28" i="8"/>
  <c r="C30" i="8"/>
  <c r="G9" i="8"/>
  <c r="F10" i="8"/>
  <c r="K11" i="8"/>
  <c r="J14" i="8"/>
  <c r="H16" i="8"/>
  <c r="F18" i="8"/>
  <c r="D20" i="8"/>
  <c r="K21" i="8"/>
  <c r="I23" i="8"/>
  <c r="G25" i="8"/>
  <c r="E27" i="8"/>
  <c r="I28" i="8"/>
  <c r="G30" i="8"/>
  <c r="C10" i="8"/>
  <c r="K9" i="8"/>
  <c r="J10" i="8"/>
  <c r="G13" i="8"/>
  <c r="E15" i="8"/>
  <c r="C17" i="8"/>
  <c r="J18" i="8"/>
  <c r="H20" i="8"/>
  <c r="F22" i="8"/>
  <c r="D24" i="8"/>
  <c r="K25" i="8"/>
  <c r="I27" i="8"/>
  <c r="D29" i="8"/>
  <c r="K30" i="8"/>
  <c r="B43" i="8" l="1"/>
  <c r="D43" i="8" s="1"/>
  <c r="B44" i="8"/>
  <c r="B41" i="8"/>
  <c r="D41" i="8" s="1"/>
  <c r="B42" i="8"/>
  <c r="D42" i="8" s="1"/>
  <c r="C39" i="8" l="1"/>
  <c r="F204" i="2" s="1"/>
  <c r="B210" i="2" s="1"/>
  <c r="C36" i="8"/>
  <c r="B204" i="2" s="1"/>
  <c r="C38" i="8"/>
  <c r="N204" i="2" s="1"/>
  <c r="F215" i="2" s="1"/>
  <c r="D44" i="8"/>
  <c r="C37" i="8" s="1"/>
  <c r="J204" i="2" s="1"/>
  <c r="F210" i="2" s="1"/>
  <c r="B215" i="2" l="1"/>
  <c r="BM10" i="4"/>
  <c r="BO11" i="4"/>
  <c r="T11" i="4" s="1"/>
  <c r="BO12" i="4"/>
  <c r="T12" i="4" s="1"/>
  <c r="BM13" i="4"/>
  <c r="BP13" i="4"/>
  <c r="BO14" i="4"/>
  <c r="T14" i="4" s="1"/>
  <c r="BN15" i="4"/>
  <c r="S15" i="4" s="1"/>
  <c r="BQ15" i="4"/>
  <c r="V15" i="4" s="1"/>
  <c r="BM16" i="4"/>
  <c r="BP16" i="4"/>
  <c r="BN18" i="4"/>
  <c r="S18" i="4" s="1"/>
  <c r="BQ18" i="4"/>
  <c r="V18" i="4" s="1"/>
  <c r="BM19" i="4"/>
  <c r="BP19" i="4"/>
  <c r="BO20" i="4"/>
  <c r="T20" i="4" s="1"/>
  <c r="BN21" i="4"/>
  <c r="S21" i="4" s="1"/>
  <c r="BQ21" i="4"/>
  <c r="V21" i="4" s="1"/>
  <c r="BM22" i="4"/>
  <c r="BP22" i="4"/>
  <c r="BO24" i="4"/>
  <c r="T24" i="4" s="1"/>
  <c r="BN25" i="4"/>
  <c r="S25" i="4" s="1"/>
  <c r="BQ25" i="4"/>
  <c r="V25" i="4" s="1"/>
  <c r="BM26" i="4"/>
  <c r="BP26" i="4"/>
  <c r="BO28" i="4"/>
  <c r="T28" i="4" s="1"/>
  <c r="BN29" i="4"/>
  <c r="S29" i="4" s="1"/>
  <c r="BQ29" i="4"/>
  <c r="V29" i="4" s="1"/>
  <c r="BM30" i="4"/>
  <c r="BP30" i="4"/>
  <c r="BQ9" i="4"/>
  <c r="V9" i="4" s="1"/>
  <c r="BN10" i="4"/>
  <c r="S10" i="4" s="1"/>
  <c r="BP10" i="4"/>
  <c r="BN13" i="4"/>
  <c r="S13" i="4" s="1"/>
  <c r="BQ13" i="4"/>
  <c r="V13" i="4" s="1"/>
  <c r="BO15" i="4"/>
  <c r="T15" i="4" s="1"/>
  <c r="BN16" i="4"/>
  <c r="S16" i="4" s="1"/>
  <c r="BQ16" i="4"/>
  <c r="V16" i="4" s="1"/>
  <c r="BM17" i="4"/>
  <c r="BP17" i="4"/>
  <c r="BO18" i="4"/>
  <c r="T18" i="4" s="1"/>
  <c r="BN19" i="4"/>
  <c r="S19" i="4" s="1"/>
  <c r="BQ19" i="4"/>
  <c r="V19" i="4" s="1"/>
  <c r="BO21" i="4"/>
  <c r="T21" i="4" s="1"/>
  <c r="BN22" i="4"/>
  <c r="S22" i="4" s="1"/>
  <c r="BQ22" i="4"/>
  <c r="V22" i="4" s="1"/>
  <c r="BM23" i="4"/>
  <c r="BP23" i="4"/>
  <c r="BO25" i="4"/>
  <c r="T25" i="4" s="1"/>
  <c r="BN26" i="4"/>
  <c r="S26" i="4" s="1"/>
  <c r="BQ26" i="4"/>
  <c r="V26" i="4" s="1"/>
  <c r="BM27" i="4"/>
  <c r="BP27" i="4"/>
  <c r="BO29" i="4"/>
  <c r="T29" i="4" s="1"/>
  <c r="BN30" i="4"/>
  <c r="S30" i="4" s="1"/>
  <c r="BQ30" i="4"/>
  <c r="V30" i="4" s="1"/>
  <c r="BN9" i="4"/>
  <c r="S9" i="4" s="1"/>
  <c r="BO10" i="4"/>
  <c r="T10" i="4" s="1"/>
  <c r="BQ10" i="4"/>
  <c r="V10" i="4" s="1"/>
  <c r="BM11" i="4"/>
  <c r="BP11" i="4"/>
  <c r="BM12" i="4"/>
  <c r="BP12" i="4"/>
  <c r="BO13" i="4"/>
  <c r="T13" i="4" s="1"/>
  <c r="BM14" i="4"/>
  <c r="BP14" i="4"/>
  <c r="BO16" i="4"/>
  <c r="T16" i="4" s="1"/>
  <c r="BN17" i="4"/>
  <c r="S17" i="4" s="1"/>
  <c r="BQ17" i="4"/>
  <c r="V17" i="4" s="1"/>
  <c r="BO19" i="4"/>
  <c r="T19" i="4" s="1"/>
  <c r="BM20" i="4"/>
  <c r="BP20" i="4"/>
  <c r="BO22" i="4"/>
  <c r="T22" i="4" s="1"/>
  <c r="BN11" i="4"/>
  <c r="S11" i="4" s="1"/>
  <c r="BQ11" i="4"/>
  <c r="V11" i="4" s="1"/>
  <c r="BN12" i="4"/>
  <c r="S12" i="4" s="1"/>
  <c r="BQ12" i="4"/>
  <c r="V12" i="4" s="1"/>
  <c r="BN14" i="4"/>
  <c r="S14" i="4" s="1"/>
  <c r="BQ14" i="4"/>
  <c r="V14" i="4" s="1"/>
  <c r="BM15" i="4"/>
  <c r="BP15" i="4"/>
  <c r="BO17" i="4"/>
  <c r="T17" i="4" s="1"/>
  <c r="BM18" i="4"/>
  <c r="BP18" i="4"/>
  <c r="BN20" i="4"/>
  <c r="S20" i="4" s="1"/>
  <c r="BQ20" i="4"/>
  <c r="V20" i="4" s="1"/>
  <c r="BM21" i="4"/>
  <c r="BP21" i="4"/>
  <c r="BO23" i="4"/>
  <c r="T23" i="4" s="1"/>
  <c r="BN24" i="4"/>
  <c r="S24" i="4" s="1"/>
  <c r="BQ24" i="4"/>
  <c r="V24" i="4" s="1"/>
  <c r="BM25" i="4"/>
  <c r="BP25" i="4"/>
  <c r="BO27" i="4"/>
  <c r="T27" i="4" s="1"/>
  <c r="BN28" i="4"/>
  <c r="S28" i="4" s="1"/>
  <c r="BQ28" i="4"/>
  <c r="V28" i="4" s="1"/>
  <c r="BM29" i="4"/>
  <c r="BP29" i="4"/>
  <c r="BP9" i="4"/>
  <c r="BN23" i="4"/>
  <c r="S23" i="4" s="1"/>
  <c r="BP24" i="4"/>
  <c r="BN27" i="4"/>
  <c r="S27" i="4" s="1"/>
  <c r="S53" i="4" s="1"/>
  <c r="BP28" i="4"/>
  <c r="BO26" i="4"/>
  <c r="T26" i="4" s="1"/>
  <c r="BO30" i="4"/>
  <c r="T30" i="4" s="1"/>
  <c r="BO9" i="4"/>
  <c r="T9" i="4" s="1"/>
  <c r="BQ23" i="4"/>
  <c r="V23" i="4" s="1"/>
  <c r="BQ27" i="4"/>
  <c r="V27" i="4" s="1"/>
  <c r="V53" i="4" s="1"/>
  <c r="BM9" i="4"/>
  <c r="BM24" i="4"/>
  <c r="BM28" i="4"/>
  <c r="T52" i="4" l="1"/>
  <c r="S49" i="4"/>
  <c r="V54" i="4"/>
  <c r="BL25" i="4"/>
  <c r="Q25" i="4" s="1"/>
  <c r="BS25" i="4"/>
  <c r="X25" i="4" s="1"/>
  <c r="R25" i="4"/>
  <c r="BR21" i="4"/>
  <c r="W21" i="4" s="1"/>
  <c r="U21" i="4"/>
  <c r="BR18" i="4"/>
  <c r="W18" i="4" s="1"/>
  <c r="U18" i="4"/>
  <c r="BL15" i="4"/>
  <c r="Q15" i="4" s="1"/>
  <c r="BS15" i="4"/>
  <c r="X15" i="4" s="1"/>
  <c r="R15" i="4"/>
  <c r="S38" i="4"/>
  <c r="BR20" i="4"/>
  <c r="W20" i="4" s="1"/>
  <c r="U20" i="4"/>
  <c r="S43" i="4"/>
  <c r="T39" i="4"/>
  <c r="BL11" i="4"/>
  <c r="Q11" i="4" s="1"/>
  <c r="BS11" i="4"/>
  <c r="X11" i="4" s="1"/>
  <c r="R11" i="4"/>
  <c r="BL27" i="4"/>
  <c r="Q27" i="4" s="1"/>
  <c r="BS27" i="4"/>
  <c r="X27" i="4" s="1"/>
  <c r="R27" i="4"/>
  <c r="BR23" i="4"/>
  <c r="W23" i="4" s="1"/>
  <c r="U23" i="4"/>
  <c r="T47" i="4"/>
  <c r="BR17" i="4"/>
  <c r="W17" i="4" s="1"/>
  <c r="U17" i="4"/>
  <c r="T41" i="4"/>
  <c r="S36" i="4"/>
  <c r="BL26" i="4"/>
  <c r="Q26" i="4" s="1"/>
  <c r="BS26" i="4"/>
  <c r="X26" i="4" s="1"/>
  <c r="R26" i="4"/>
  <c r="BR22" i="4"/>
  <c r="W22" i="4" s="1"/>
  <c r="U22" i="4"/>
  <c r="T46" i="4"/>
  <c r="S44" i="4"/>
  <c r="S41" i="4"/>
  <c r="T38" i="4"/>
  <c r="BL24" i="4"/>
  <c r="Q24" i="4" s="1"/>
  <c r="BS24" i="4"/>
  <c r="X24" i="4" s="1"/>
  <c r="R24" i="4"/>
  <c r="BL28" i="4"/>
  <c r="Q28" i="4" s="1"/>
  <c r="BS28" i="4"/>
  <c r="X28" i="4" s="1"/>
  <c r="R28" i="4"/>
  <c r="V49" i="4"/>
  <c r="BR28" i="4"/>
  <c r="W28" i="4" s="1"/>
  <c r="U28" i="4"/>
  <c r="BR9" i="4"/>
  <c r="W9" i="4" s="1"/>
  <c r="U9" i="4"/>
  <c r="S54" i="4"/>
  <c r="V50" i="4"/>
  <c r="BL21" i="4"/>
  <c r="Q21" i="4" s="1"/>
  <c r="BS21" i="4"/>
  <c r="X21" i="4" s="1"/>
  <c r="R21" i="4"/>
  <c r="BL18" i="4"/>
  <c r="Q18" i="4" s="1"/>
  <c r="BS18" i="4"/>
  <c r="X18" i="4" s="1"/>
  <c r="R18" i="4"/>
  <c r="V40" i="4"/>
  <c r="V37" i="4"/>
  <c r="BL20" i="4"/>
  <c r="Q20" i="4" s="1"/>
  <c r="BS20" i="4"/>
  <c r="X20" i="4" s="1"/>
  <c r="R20" i="4"/>
  <c r="T42" i="4"/>
  <c r="BR12" i="4"/>
  <c r="W12" i="4" s="1"/>
  <c r="U12" i="4"/>
  <c r="V36" i="4"/>
  <c r="V52" i="4"/>
  <c r="BL23" i="4"/>
  <c r="Q23" i="4" s="1"/>
  <c r="BS23" i="4"/>
  <c r="X23" i="4" s="1"/>
  <c r="R23" i="4"/>
  <c r="V45" i="4"/>
  <c r="BL17" i="4"/>
  <c r="Q17" i="4" s="1"/>
  <c r="BS17" i="4"/>
  <c r="X17" i="4" s="1"/>
  <c r="R17" i="4"/>
  <c r="V39" i="4"/>
  <c r="V51" i="4"/>
  <c r="BL22" i="4"/>
  <c r="Q22" i="4" s="1"/>
  <c r="BS22" i="4"/>
  <c r="X22" i="4" s="1"/>
  <c r="R22" i="4"/>
  <c r="BR19" i="4"/>
  <c r="W19" i="4" s="1"/>
  <c r="U19" i="4"/>
  <c r="BR16" i="4"/>
  <c r="W16" i="4" s="1"/>
  <c r="U16" i="4"/>
  <c r="T40" i="4"/>
  <c r="T37" i="4"/>
  <c r="T53" i="4"/>
  <c r="S50" i="4"/>
  <c r="V46" i="4"/>
  <c r="T43" i="4"/>
  <c r="S40" i="4"/>
  <c r="S37" i="4"/>
  <c r="T45" i="4"/>
  <c r="BR14" i="4"/>
  <c r="W14" i="4" s="1"/>
  <c r="U14" i="4"/>
  <c r="BL12" i="4"/>
  <c r="Q12" i="4" s="1"/>
  <c r="BS12" i="4"/>
  <c r="X12" i="4" s="1"/>
  <c r="R12" i="4"/>
  <c r="T36" i="4"/>
  <c r="S52" i="4"/>
  <c r="V48" i="4"/>
  <c r="S45" i="4"/>
  <c r="V42" i="4"/>
  <c r="S39" i="4"/>
  <c r="BR30" i="4"/>
  <c r="W30" i="4" s="1"/>
  <c r="U30" i="4"/>
  <c r="T54" i="4"/>
  <c r="S51" i="4"/>
  <c r="V47" i="4"/>
  <c r="BL19" i="4"/>
  <c r="Q19" i="4" s="1"/>
  <c r="BS19" i="4"/>
  <c r="X19" i="4" s="1"/>
  <c r="R19" i="4"/>
  <c r="BL16" i="4"/>
  <c r="Q16" i="4" s="1"/>
  <c r="BS16" i="4"/>
  <c r="X16" i="4" s="1"/>
  <c r="R16" i="4"/>
  <c r="BR13" i="4"/>
  <c r="W13" i="4" s="1"/>
  <c r="U13" i="4"/>
  <c r="BS10" i="4"/>
  <c r="X10" i="4" s="1"/>
  <c r="BL10" i="4"/>
  <c r="Q10" i="4" s="1"/>
  <c r="R10" i="4"/>
  <c r="BR29" i="4"/>
  <c r="W29" i="4" s="1"/>
  <c r="U29" i="4"/>
  <c r="BS9" i="4"/>
  <c r="X9" i="4" s="1"/>
  <c r="BL9" i="4"/>
  <c r="Q9" i="4" s="1"/>
  <c r="R9" i="4"/>
  <c r="BR24" i="4"/>
  <c r="W24" i="4" s="1"/>
  <c r="U24" i="4"/>
  <c r="BL29" i="4"/>
  <c r="Q29" i="4" s="1"/>
  <c r="BS29" i="4"/>
  <c r="X29" i="4" s="1"/>
  <c r="R29" i="4"/>
  <c r="BR25" i="4"/>
  <c r="W25" i="4" s="1"/>
  <c r="U25" i="4"/>
  <c r="T49" i="4"/>
  <c r="S46" i="4"/>
  <c r="BR15" i="4"/>
  <c r="W15" i="4" s="1"/>
  <c r="U15" i="4"/>
  <c r="V38" i="4"/>
  <c r="T48" i="4"/>
  <c r="V43" i="4"/>
  <c r="BL14" i="4"/>
  <c r="Q14" i="4" s="1"/>
  <c r="BS14" i="4"/>
  <c r="X14" i="4" s="1"/>
  <c r="R14" i="4"/>
  <c r="BR11" i="4"/>
  <c r="W11" i="4" s="1"/>
  <c r="U11" i="4"/>
  <c r="BR27" i="4"/>
  <c r="W27" i="4" s="1"/>
  <c r="U27" i="4"/>
  <c r="T51" i="4"/>
  <c r="S48" i="4"/>
  <c r="T44" i="4"/>
  <c r="S42" i="4"/>
  <c r="BR10" i="4"/>
  <c r="W10" i="4" s="1"/>
  <c r="U10" i="4"/>
  <c r="U36" i="4" s="1"/>
  <c r="BL30" i="4"/>
  <c r="Q30" i="4" s="1"/>
  <c r="BS30" i="4"/>
  <c r="X30" i="4" s="1"/>
  <c r="R30" i="4"/>
  <c r="BR26" i="4"/>
  <c r="W26" i="4" s="1"/>
  <c r="W52" i="4" s="1"/>
  <c r="U26" i="4"/>
  <c r="T50" i="4"/>
  <c r="S47" i="4"/>
  <c r="V44" i="4"/>
  <c r="V41" i="4"/>
  <c r="BL13" i="4"/>
  <c r="Q13" i="4" s="1"/>
  <c r="Q39" i="4" s="1"/>
  <c r="BS13" i="4"/>
  <c r="X13" i="4" s="1"/>
  <c r="X39" i="4" s="1"/>
  <c r="R13" i="4"/>
  <c r="R39" i="4" s="1"/>
  <c r="W36" i="4" l="1"/>
  <c r="W37" i="4"/>
  <c r="W41" i="4"/>
  <c r="W51" i="4"/>
  <c r="U50" i="4"/>
  <c r="Q36" i="4"/>
  <c r="R42" i="4"/>
  <c r="X45" i="4"/>
  <c r="U40" i="4"/>
  <c r="W42" i="4"/>
  <c r="X48" i="4"/>
  <c r="R43" i="4"/>
  <c r="R49" i="4"/>
  <c r="R46" i="4"/>
  <c r="R47" i="4"/>
  <c r="W54" i="4"/>
  <c r="Q54" i="4"/>
  <c r="U48" i="4"/>
  <c r="Q52" i="4"/>
  <c r="W43" i="4"/>
  <c r="R53" i="4"/>
  <c r="X37" i="4"/>
  <c r="U46" i="4"/>
  <c r="X41" i="4"/>
  <c r="U47" i="4"/>
  <c r="Q51" i="4"/>
  <c r="U53" i="4"/>
  <c r="R40" i="4"/>
  <c r="W50" i="4"/>
  <c r="X36" i="4"/>
  <c r="X42" i="4"/>
  <c r="Q45" i="4"/>
  <c r="R38" i="4"/>
  <c r="W40" i="4"/>
  <c r="U45" i="4"/>
  <c r="Q48" i="4"/>
  <c r="X43" i="4"/>
  <c r="X49" i="4"/>
  <c r="U38" i="4"/>
  <c r="X46" i="4"/>
  <c r="R44" i="4"/>
  <c r="X47" i="4"/>
  <c r="R50" i="4"/>
  <c r="W48" i="4"/>
  <c r="X53" i="4"/>
  <c r="Q37" i="4"/>
  <c r="W46" i="4"/>
  <c r="Q41" i="4"/>
  <c r="W47" i="4"/>
  <c r="U52" i="4"/>
  <c r="W53" i="4"/>
  <c r="X40" i="4"/>
  <c r="U39" i="4"/>
  <c r="Z39" i="4" s="1"/>
  <c r="Q42" i="4"/>
  <c r="X38" i="4"/>
  <c r="W45" i="4"/>
  <c r="Q43" i="4"/>
  <c r="Q49" i="4"/>
  <c r="W38" i="4"/>
  <c r="Q46" i="4"/>
  <c r="X44" i="4"/>
  <c r="Q47" i="4"/>
  <c r="R54" i="4"/>
  <c r="X50" i="4"/>
  <c r="R52" i="4"/>
  <c r="U49" i="4"/>
  <c r="Q53" i="4"/>
  <c r="U44" i="4"/>
  <c r="R51" i="4"/>
  <c r="U37" i="4"/>
  <c r="Q40" i="4"/>
  <c r="U41" i="4"/>
  <c r="U51" i="4"/>
  <c r="R36" i="4"/>
  <c r="Z36" i="4" s="1"/>
  <c r="W39" i="4"/>
  <c r="R45" i="4"/>
  <c r="Z45" i="4" s="1"/>
  <c r="Q38" i="4"/>
  <c r="U42" i="4"/>
  <c r="R48" i="4"/>
  <c r="Z48" i="4" s="1"/>
  <c r="Q44" i="4"/>
  <c r="U54" i="4"/>
  <c r="X54" i="4"/>
  <c r="Q50" i="4"/>
  <c r="X52" i="4"/>
  <c r="U43" i="4"/>
  <c r="W49" i="4"/>
  <c r="R37" i="4"/>
  <c r="Z37" i="4" s="1"/>
  <c r="R41" i="4"/>
  <c r="Z41" i="4" s="1"/>
  <c r="W44" i="4"/>
  <c r="X51" i="4"/>
  <c r="Z54" i="4" l="1"/>
  <c r="Z50" i="4"/>
  <c r="Z47" i="4"/>
  <c r="Z42" i="4"/>
  <c r="Z46" i="4"/>
  <c r="Z51" i="4"/>
  <c r="Z52" i="4"/>
  <c r="Z44" i="4"/>
  <c r="Z38" i="4"/>
  <c r="Z53" i="4"/>
  <c r="Z49" i="4"/>
  <c r="Z40" i="4"/>
  <c r="Z43" i="4"/>
  <c r="AA43" i="4" s="1"/>
  <c r="AA38" i="4" l="1"/>
  <c r="AA46" i="4"/>
  <c r="AA36" i="4"/>
  <c r="AA50" i="4"/>
  <c r="AA40" i="4"/>
  <c r="AA45" i="4"/>
  <c r="AA41" i="4"/>
  <c r="AA44" i="4"/>
  <c r="AA35" i="4"/>
  <c r="AA37" i="4"/>
  <c r="AA54" i="4"/>
  <c r="AA49" i="4"/>
  <c r="AA52" i="4"/>
  <c r="AA55" i="4"/>
  <c r="AA42" i="4"/>
  <c r="AA48" i="4"/>
  <c r="AA53" i="4"/>
  <c r="AA51" i="4"/>
  <c r="AA56" i="4"/>
  <c r="AA47" i="4"/>
  <c r="AA39" i="4"/>
  <c r="D30" i="4" l="1"/>
  <c r="E29" i="4"/>
  <c r="F28" i="4"/>
  <c r="G27" i="4"/>
  <c r="H26" i="4"/>
  <c r="J16" i="4"/>
  <c r="F14" i="4"/>
  <c r="J12" i="4"/>
  <c r="F11" i="4"/>
  <c r="J9" i="4"/>
  <c r="C13" i="4"/>
  <c r="C10" i="4"/>
  <c r="K30" i="4"/>
  <c r="G30" i="4"/>
  <c r="C30" i="4"/>
  <c r="H29" i="4"/>
  <c r="D29" i="4"/>
  <c r="I28" i="4"/>
  <c r="E28" i="4"/>
  <c r="J27" i="4"/>
  <c r="F27" i="4"/>
  <c r="K26" i="4"/>
  <c r="G26" i="4"/>
  <c r="C26" i="4"/>
  <c r="H25" i="4"/>
  <c r="D25" i="4"/>
  <c r="I24" i="4"/>
  <c r="E24" i="4"/>
  <c r="J23" i="4"/>
  <c r="F23" i="4"/>
  <c r="K22" i="4"/>
  <c r="G22" i="4"/>
  <c r="C22" i="4"/>
  <c r="H21" i="4"/>
  <c r="D21" i="4"/>
  <c r="I20" i="4"/>
  <c r="E20" i="4"/>
  <c r="J19" i="4"/>
  <c r="F19" i="4"/>
  <c r="K18" i="4"/>
  <c r="G18" i="4"/>
  <c r="C18" i="4"/>
  <c r="H17" i="4"/>
  <c r="D17" i="4"/>
  <c r="I16" i="4"/>
  <c r="E16" i="4"/>
  <c r="I15" i="4"/>
  <c r="E15" i="4"/>
  <c r="I14" i="4"/>
  <c r="E14" i="4"/>
  <c r="I13" i="4"/>
  <c r="E13" i="4"/>
  <c r="I12" i="4"/>
  <c r="E12" i="4"/>
  <c r="I11" i="4"/>
  <c r="E11" i="4"/>
  <c r="I10" i="4"/>
  <c r="E10" i="4"/>
  <c r="I9" i="4"/>
  <c r="E9" i="4"/>
  <c r="F30" i="4"/>
  <c r="G29" i="4"/>
  <c r="H28" i="4"/>
  <c r="I27" i="4"/>
  <c r="J26" i="4"/>
  <c r="F26" i="4"/>
  <c r="G25" i="4"/>
  <c r="H24" i="4"/>
  <c r="I23" i="4"/>
  <c r="J22" i="4"/>
  <c r="K21" i="4"/>
  <c r="G21" i="4"/>
  <c r="H20" i="4"/>
  <c r="I19" i="4"/>
  <c r="J18" i="4"/>
  <c r="K17" i="4"/>
  <c r="C17" i="4"/>
  <c r="H16" i="4"/>
  <c r="H15" i="4"/>
  <c r="H14" i="4"/>
  <c r="D14" i="4"/>
  <c r="D13" i="4"/>
  <c r="D12" i="4"/>
  <c r="H11" i="4"/>
  <c r="H10" i="4"/>
  <c r="D10" i="4"/>
  <c r="C9" i="4"/>
  <c r="E17" i="4"/>
  <c r="J15" i="4"/>
  <c r="F15" i="4"/>
  <c r="J13" i="4"/>
  <c r="F12" i="4"/>
  <c r="J10" i="4"/>
  <c r="F9" i="4"/>
  <c r="C14" i="4"/>
  <c r="C11" i="4"/>
  <c r="J30" i="4"/>
  <c r="K29" i="4"/>
  <c r="C29" i="4"/>
  <c r="D28" i="4"/>
  <c r="E27" i="4"/>
  <c r="K25" i="4"/>
  <c r="C25" i="4"/>
  <c r="D24" i="4"/>
  <c r="E23" i="4"/>
  <c r="F22" i="4"/>
  <c r="C21" i="4"/>
  <c r="D20" i="4"/>
  <c r="E19" i="4"/>
  <c r="F18" i="4"/>
  <c r="G17" i="4"/>
  <c r="D16" i="4"/>
  <c r="D15" i="4"/>
  <c r="H13" i="4"/>
  <c r="H12" i="4"/>
  <c r="D11" i="4"/>
  <c r="H9" i="4"/>
  <c r="I17" i="4"/>
  <c r="F16" i="4"/>
  <c r="J14" i="4"/>
  <c r="F13" i="4"/>
  <c r="J11" i="4"/>
  <c r="F10" i="4"/>
  <c r="C15" i="4"/>
  <c r="C12" i="4"/>
  <c r="I30" i="4"/>
  <c r="E30" i="4"/>
  <c r="J29" i="4"/>
  <c r="F29" i="4"/>
  <c r="K28" i="4"/>
  <c r="G28" i="4"/>
  <c r="C28" i="4"/>
  <c r="H27" i="4"/>
  <c r="D27" i="4"/>
  <c r="I26" i="4"/>
  <c r="E26" i="4"/>
  <c r="J25" i="4"/>
  <c r="F25" i="4"/>
  <c r="K24" i="4"/>
  <c r="G24" i="4"/>
  <c r="C24" i="4"/>
  <c r="H23" i="4"/>
  <c r="D23" i="4"/>
  <c r="I22" i="4"/>
  <c r="E22" i="4"/>
  <c r="J21" i="4"/>
  <c r="F21" i="4"/>
  <c r="K20" i="4"/>
  <c r="G20" i="4"/>
  <c r="C20" i="4"/>
  <c r="H19" i="4"/>
  <c r="D19" i="4"/>
  <c r="I18" i="4"/>
  <c r="E18" i="4"/>
  <c r="J17" i="4"/>
  <c r="F17" i="4"/>
  <c r="K16" i="4"/>
  <c r="G16" i="4"/>
  <c r="K15" i="4"/>
  <c r="G15" i="4"/>
  <c r="K14" i="4"/>
  <c r="G14" i="4"/>
  <c r="K13" i="4"/>
  <c r="G13" i="4"/>
  <c r="K12" i="4"/>
  <c r="G12" i="4"/>
  <c r="K11" i="4"/>
  <c r="G11" i="4"/>
  <c r="K10" i="4"/>
  <c r="G10" i="4"/>
  <c r="K9" i="4"/>
  <c r="G9" i="4"/>
  <c r="D9" i="4"/>
  <c r="C16" i="4"/>
  <c r="H30" i="4"/>
  <c r="I29" i="4"/>
  <c r="J28" i="4"/>
  <c r="K27" i="4"/>
  <c r="C27" i="4"/>
  <c r="D26" i="4"/>
  <c r="I25" i="4"/>
  <c r="E25" i="4"/>
  <c r="J24" i="4"/>
  <c r="F24" i="4"/>
  <c r="K23" i="4"/>
  <c r="G23" i="4"/>
  <c r="C23" i="4"/>
  <c r="H22" i="4"/>
  <c r="D22" i="4"/>
  <c r="I21" i="4"/>
  <c r="E21" i="4"/>
  <c r="J20" i="4"/>
  <c r="F20" i="4"/>
  <c r="K19" i="4"/>
  <c r="G19" i="4"/>
  <c r="C19" i="4"/>
  <c r="H18" i="4"/>
  <c r="D18" i="4"/>
</calcChain>
</file>

<file path=xl/sharedStrings.xml><?xml version="1.0" encoding="utf-8"?>
<sst xmlns="http://schemas.openxmlformats.org/spreadsheetml/2006/main" count="2263" uniqueCount="258">
  <si>
    <t>TIME</t>
  </si>
  <si>
    <t>GC</t>
  </si>
  <si>
    <t>GP</t>
  </si>
  <si>
    <t>Shrek</t>
  </si>
  <si>
    <t>França</t>
  </si>
  <si>
    <t>Roger</t>
  </si>
  <si>
    <t>Alemanha</t>
  </si>
  <si>
    <t>Junior</t>
  </si>
  <si>
    <t>Holanda</t>
  </si>
  <si>
    <t>Gustavão</t>
  </si>
  <si>
    <t>Bélgica</t>
  </si>
  <si>
    <t>Fred</t>
  </si>
  <si>
    <t>País de Gales</t>
  </si>
  <si>
    <t>Tooty</t>
  </si>
  <si>
    <t>Inglaterra</t>
  </si>
  <si>
    <t>Cayera</t>
  </si>
  <si>
    <t>Itália</t>
  </si>
  <si>
    <t>Deh</t>
  </si>
  <si>
    <t>Polônia</t>
  </si>
  <si>
    <t>Juninho</t>
  </si>
  <si>
    <t>Suíça</t>
  </si>
  <si>
    <t>Michael</t>
  </si>
  <si>
    <t>Dinamarca</t>
  </si>
  <si>
    <t>DieGo</t>
  </si>
  <si>
    <t>Turquia</t>
  </si>
  <si>
    <t>Mário</t>
  </si>
  <si>
    <t>Áustria</t>
  </si>
  <si>
    <t>Hugo</t>
  </si>
  <si>
    <t>Suécia</t>
  </si>
  <si>
    <t>Hurrante</t>
  </si>
  <si>
    <t>Noruega</t>
  </si>
  <si>
    <t>João</t>
  </si>
  <si>
    <t>Escócia</t>
  </si>
  <si>
    <t>Deyvid</t>
  </si>
  <si>
    <t>Piu</t>
  </si>
  <si>
    <t>Romênia</t>
  </si>
  <si>
    <t>Ricardinho</t>
  </si>
  <si>
    <t>Gru</t>
  </si>
  <si>
    <t>Irlanda</t>
  </si>
  <si>
    <t>T. Times</t>
  </si>
  <si>
    <t>T. Jogos</t>
  </si>
  <si>
    <t>Tag</t>
  </si>
  <si>
    <t>Cod.</t>
  </si>
  <si>
    <t>COD</t>
  </si>
  <si>
    <t>-</t>
  </si>
  <si>
    <t>Rodada</t>
  </si>
  <si>
    <t>T. Rodadas</t>
  </si>
  <si>
    <t>Time A</t>
  </si>
  <si>
    <t>Time B</t>
  </si>
  <si>
    <t>Jogos/ Rodada</t>
  </si>
  <si>
    <t>C</t>
  </si>
  <si>
    <t>Rodadas</t>
  </si>
  <si>
    <t>Casa</t>
  </si>
  <si>
    <t>Jogo da Rodada</t>
  </si>
  <si>
    <t>X</t>
  </si>
  <si>
    <t>Rodada +Jogo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</si>
  <si>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</si>
  <si>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</si>
  <si>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</si>
  <si>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</si>
  <si>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</si>
  <si>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</si>
  <si>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</si>
  <si>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</si>
  <si>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</si>
  <si>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</si>
  <si>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</si>
  <si>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JOGOS</t>
  </si>
  <si>
    <t>Eslovênia</t>
  </si>
  <si>
    <t>Jogos</t>
  </si>
  <si>
    <t>Saldo</t>
  </si>
  <si>
    <t>Pontos</t>
  </si>
  <si>
    <t>Time</t>
  </si>
  <si>
    <t>pos.</t>
  </si>
  <si>
    <t>v</t>
  </si>
  <si>
    <t>e</t>
  </si>
  <si>
    <t>d</t>
  </si>
  <si>
    <t>gp</t>
  </si>
  <si>
    <t>gc</t>
  </si>
  <si>
    <t>Técnico</t>
  </si>
  <si>
    <t>V</t>
  </si>
  <si>
    <t>E</t>
  </si>
  <si>
    <t>D</t>
  </si>
  <si>
    <t>SALDO</t>
  </si>
  <si>
    <t>PONTOS</t>
  </si>
  <si>
    <t>M1</t>
  </si>
  <si>
    <t>V1</t>
  </si>
  <si>
    <t>SM1</t>
  </si>
  <si>
    <t>SV1</t>
  </si>
  <si>
    <t>M2</t>
  </si>
  <si>
    <t>V2</t>
  </si>
  <si>
    <t>SM2</t>
  </si>
  <si>
    <t>SV2</t>
  </si>
  <si>
    <t>M3</t>
  </si>
  <si>
    <t>V3</t>
  </si>
  <si>
    <t>SM3</t>
  </si>
  <si>
    <t>SV3</t>
  </si>
  <si>
    <t>CRITÉRIOS</t>
  </si>
  <si>
    <t>ALF</t>
  </si>
  <si>
    <t>PT</t>
  </si>
  <si>
    <t>POS.</t>
  </si>
  <si>
    <t>LXVI - CAMPEONATO</t>
  </si>
  <si>
    <t>EUROCOPA</t>
  </si>
  <si>
    <t>F</t>
  </si>
  <si>
    <t>SEM PENALTI</t>
  </si>
  <si>
    <t>1ª FASE</t>
  </si>
  <si>
    <t>quartas de final</t>
  </si>
  <si>
    <t>SEMI-FINAL C/ PÊNALTI</t>
  </si>
  <si>
    <t>semi final</t>
  </si>
  <si>
    <t>final</t>
  </si>
  <si>
    <t>3º e 4º</t>
  </si>
  <si>
    <t>FINAL C/ PÊNALTI</t>
  </si>
  <si>
    <t>QUARTAS-DE-FINAL C/ PÊNALTI</t>
  </si>
  <si>
    <t>SEMI FINAL + FINAL + 3º E 4º</t>
  </si>
  <si>
    <t>regras - quartas</t>
  </si>
  <si>
    <t>regras - semi</t>
  </si>
  <si>
    <t>GOLS DA PARTIDA</t>
  </si>
  <si>
    <t>JOGADOR</t>
  </si>
  <si>
    <t>Nº</t>
  </si>
  <si>
    <t>TATOOLEAGUE</t>
  </si>
  <si>
    <t>Semi-Final</t>
  </si>
  <si>
    <t>Final</t>
  </si>
  <si>
    <t>Rep. Tcheca</t>
  </si>
  <si>
    <t>Oitavas de Final</t>
  </si>
  <si>
    <t>Repescagem</t>
  </si>
  <si>
    <t>3º e 4 º</t>
  </si>
  <si>
    <t>DESISTIU</t>
  </si>
  <si>
    <t>REPESCAGEM</t>
  </si>
  <si>
    <t>1º</t>
  </si>
  <si>
    <t> J. Forrest (Escócia)</t>
  </si>
  <si>
    <t>2º</t>
  </si>
  <si>
    <t> R. Lewandowski (Polônia)</t>
  </si>
  <si>
    <t>3º</t>
  </si>
  <si>
    <t> A. Lallana (Inglaterra)</t>
  </si>
  <si>
    <t>4º</t>
  </si>
  <si>
    <t> A. Milik (Polônia)</t>
  </si>
  <si>
    <t> J. Morrison (Escócia)</t>
  </si>
  <si>
    <t>5º</t>
  </si>
  <si>
    <t> G. Bale (País de Gales)</t>
  </si>
  <si>
    <t>6º</t>
  </si>
  <si>
    <t> J. Guidetti (Suécia)</t>
  </si>
  <si>
    <t> L. Griffiths (Escócia)</t>
  </si>
  <si>
    <t>7º</t>
  </si>
  <si>
    <t> X. Shaqiri (Suíça)</t>
  </si>
  <si>
    <t> M. Berg (Suécia)</t>
  </si>
  <si>
    <t> B. Dost (Holanda)</t>
  </si>
  <si>
    <t>8º</t>
  </si>
  <si>
    <t> H. Seferovic (Suíça)</t>
  </si>
  <si>
    <t> B. Yilmaz (Turquia)</t>
  </si>
  <si>
    <t> J. Vardy (Inglaterra)</t>
  </si>
  <si>
    <t> K. Grosicki (Polônia)</t>
  </si>
  <si>
    <t> C. Eriksen (Dinamarca)</t>
  </si>
  <si>
    <t>9º</t>
  </si>
  <si>
    <t> C. Immobile (Itália)</t>
  </si>
  <si>
    <t> M. Özil (Alemanha)</t>
  </si>
  <si>
    <t> A. Griezmann (França)</t>
  </si>
  <si>
    <t>10º</t>
  </si>
  <si>
    <t> J. Ilicic (Eslovênia)</t>
  </si>
  <si>
    <t> B. Embolo (Suíça)</t>
  </si>
  <si>
    <t> A. Turan (Turquia)</t>
  </si>
  <si>
    <t> R. Barkley (Inglaterra)</t>
  </si>
  <si>
    <t> M. Braithwaite (Dinamarca)</t>
  </si>
  <si>
    <t>GOL CONTRA (Polônia)</t>
  </si>
  <si>
    <t> R. Sterling (Inglaterra)</t>
  </si>
  <si>
    <t> T. Elyounoussi (Noruega)</t>
  </si>
  <si>
    <t> R. Rodríguez (Suíça)</t>
  </si>
  <si>
    <t> D. Alaba (Áustria)</t>
  </si>
  <si>
    <t> Q. Promes (Holanda)</t>
  </si>
  <si>
    <t> A. Chipciu (Romênia)</t>
  </si>
  <si>
    <t> S. Vokes (País de Gales)</t>
  </si>
  <si>
    <t> J. King (Noruega)</t>
  </si>
  <si>
    <t> D. Klaassen (Holanda)</t>
  </si>
  <si>
    <t>11º</t>
  </si>
  <si>
    <t> A. Robben (Holanda)</t>
  </si>
  <si>
    <t> G. Wijnaldum (Holanda)</t>
  </si>
  <si>
    <t> J. Allen (País de Gales)</t>
  </si>
  <si>
    <t> B. Verbic (Eslovênia)</t>
  </si>
  <si>
    <t> S. Brown (Escócia)</t>
  </si>
  <si>
    <t>GOL CONTRA (Noruega)</t>
  </si>
  <si>
    <t> M. Elyounoussi (Noruega)</t>
  </si>
  <si>
    <t> E. Hazard (Bélgica)</t>
  </si>
  <si>
    <t> R. Snodgrass (Escócia)</t>
  </si>
  <si>
    <t> Y. Malli (Turquia)</t>
  </si>
  <si>
    <t> M. Gómez (Alemanha)</t>
  </si>
  <si>
    <t> D. Alibec (Romênia)</t>
  </si>
  <si>
    <t> K. Westwood (Irlanda)</t>
  </si>
  <si>
    <t> E. Forsberg (Suécia)</t>
  </si>
  <si>
    <t> R. Beric (Eslovênia)</t>
  </si>
  <si>
    <t> J. Svensson (Noruega)</t>
  </si>
  <si>
    <t> R. Lukaku (Bélgica)</t>
  </si>
  <si>
    <t> J. Skjelvik (Noruega)</t>
  </si>
  <si>
    <t> A. Witsel (Bélgica)</t>
  </si>
  <si>
    <t> M. Keane (Inglaterra)</t>
  </si>
  <si>
    <t>12º</t>
  </si>
  <si>
    <t> S. Özbayrakli (Turquia)</t>
  </si>
  <si>
    <t> J. McCarthy (Irlanda)</t>
  </si>
  <si>
    <t> A. Granqvist (Suécia)</t>
  </si>
  <si>
    <t> M. Pazdan (Polônia)</t>
  </si>
  <si>
    <t> M. Verratti (Itália)</t>
  </si>
  <si>
    <t> K. Strootman (Holanda)</t>
  </si>
  <si>
    <t> L. Piszczek (Polônia)</t>
  </si>
  <si>
    <t> O. Elabdellaoui (Noruega)</t>
  </si>
  <si>
    <t> J. Djourou (Suíça)</t>
  </si>
  <si>
    <t> A. Schöpf (Áustria)</t>
  </si>
  <si>
    <t> B. Matuidi (França)</t>
  </si>
  <si>
    <t> K. Kampl (Eslovênia)</t>
  </si>
  <si>
    <t> R. Krhin (Eslovênia)</t>
  </si>
  <si>
    <t> T. Kroos (Alemanha)</t>
  </si>
  <si>
    <t> J. Baumgartlinger (Áustria)</t>
  </si>
  <si>
    <t> Z. Junuzovic (Áustria)</t>
  </si>
  <si>
    <t> B. Džemaili (Suíça)</t>
  </si>
  <si>
    <t> V. Fischer (Dinamarca)</t>
  </si>
  <si>
    <t> D. Mertens (Bélgica)</t>
  </si>
  <si>
    <t> L. Insigne (Itália)</t>
  </si>
  <si>
    <t> Y. Carrasco (Bélgica)</t>
  </si>
  <si>
    <t> O. Toprak (Turquia)</t>
  </si>
  <si>
    <t> W. Hoolahan (Irlanda)</t>
  </si>
  <si>
    <t> M. Janko (Áustria)</t>
  </si>
  <si>
    <t> G. Burgstaller (Áustria)</t>
  </si>
  <si>
    <t> K. De Bruyne (Bélgica)</t>
  </si>
  <si>
    <t> S. Fletcher (Escócia)</t>
  </si>
  <si>
    <t> V. Birsa (Eslovênia)</t>
  </si>
  <si>
    <t> R. Bezjak (Eslovênia)</t>
  </si>
  <si>
    <t> O. Giroud (França)</t>
  </si>
  <si>
    <t> S. Larsson (Suécia)</t>
  </si>
  <si>
    <t> W. Rooney (Inglaterra)</t>
  </si>
  <si>
    <t>GOL CONTRA (Holanda)</t>
  </si>
  <si>
    <t> Eder L (Itália)</t>
  </si>
  <si>
    <t> M. Krmencík (Rep. Tcheca)</t>
  </si>
  <si>
    <t> C. Budescu (Romênia)</t>
  </si>
  <si>
    <t> E. Derdiyok (Suíça)</t>
  </si>
  <si>
    <t> E. Çolak (Turquia)</t>
  </si>
  <si>
    <t> G. Hanley (Escócia)</t>
  </si>
  <si>
    <t> G. Cahill (Inglaterra)</t>
  </si>
  <si>
    <t> D. Alli (Inglaterra)</t>
  </si>
  <si>
    <t> J. Durmaz (Suécia)</t>
  </si>
  <si>
    <t> J. Berget (Noruega)</t>
  </si>
  <si>
    <t> J. Ledley (País de Gales)</t>
  </si>
  <si>
    <t> H. Robson-Kanu (País de Gales)</t>
  </si>
  <si>
    <t> T. Lawrence L (País de Gales)</t>
  </si>
  <si>
    <t> G. Krychowiak (Polônia)</t>
  </si>
  <si>
    <t> P. Zielinski (Polônia)</t>
  </si>
  <si>
    <t> J. Blaszczykowski (Polônia)</t>
  </si>
  <si>
    <t>GOL CONTRA (Romênia)</t>
  </si>
  <si>
    <t>GOL CONTRA (Inglaterra)</t>
  </si>
  <si>
    <t> M. De Sciglio (Itália)</t>
  </si>
  <si>
    <t> G. Xhaka (Suíça)</t>
  </si>
  <si>
    <t> L. Bonucci (Itália)</t>
  </si>
  <si>
    <t> A. Mehmedi (Suíça)</t>
  </si>
  <si>
    <t> M. Topal (Turquia)</t>
  </si>
  <si>
    <t> S. Inan (Turquia)</t>
  </si>
  <si>
    <t> V. Sen (Turquia)</t>
  </si>
  <si>
    <t> A. Candreva (Itália)</t>
  </si>
  <si>
    <t> A. Ekdal (Suécia)</t>
  </si>
  <si>
    <t>Pos</t>
  </si>
  <si>
    <t>Jogador</t>
  </si>
  <si>
    <t>Gols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</si>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</sst>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EA Sans Curves Regular"/>
    </font>
    <font>
      <sz val="14"/>
      <color theme="0"/>
      <name val="EA Sans Curves Regular"/>
    </font>
    <font>
      <u/>
      <sz val="28"/>
      <color theme="1"/>
      <name val="EA Sans Curves Regular"/>
    </font>
    <font>
      <sz val="14"/>
      <color theme="7"/>
      <name val="EA Sans Curves Regular"/>
    </font>
    <font>
      <u/>
      <sz val="14"/>
      <color theme="0"/>
      <name val="EA Sans Curves Regular"/>
    </font>
    <font>
      <sz val="16"/>
      <color theme="1"/>
      <name val="EA Sans Curves Regular"/>
    </font>
    <font>
      <sz val="20"/>
      <color theme="1"/>
      <name val="EA Sans Curves Regular"/>
    </font>
    <font>
      <sz val="40"/>
      <color theme="0"/>
      <name val="EA Sans Curves Regular"/>
    </font>
    <font>
      <sz val="40"/>
      <color theme="1"/>
      <name val="EA Sans Curves Regular"/>
    </font>
    <font>
      <u/>
      <sz val="40"/>
      <color theme="1"/>
      <name val="EA Sans Curves Regular"/>
    </font>
    <font>
      <sz val="14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0"/>
      <name val="EA Sans Curves Regular"/>
    </font>
    <font>
      <sz val="36"/>
      <color theme="1"/>
      <name val="EA Sans Curves Regular"/>
    </font>
    <font>
      <sz val="72"/>
      <color theme="1"/>
      <name val="EA Sans Curves Regular"/>
    </font>
    <font>
      <sz val="16"/>
      <color theme="0"/>
      <name val="Calibri"/>
      <family val="2"/>
      <scheme val="minor"/>
    </font>
    <font>
      <sz val="16"/>
      <color theme="7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26"/>
      <color theme="1"/>
      <name val="EA Sans Curves Regular"/>
    </font>
    <font>
      <u/>
      <sz val="14"/>
      <color theme="1"/>
      <name val="EA Sans Curves Regula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28"/>
      <color theme="0"/>
      <name val="EA Sans Curves Regular"/>
    </font>
    <font>
      <sz val="18"/>
      <color theme="1"/>
      <name val="EA Sans Curves Regular"/>
    </font>
    <font>
      <b/>
      <sz val="12"/>
      <color theme="1" tint="0.499984740745262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9"/>
      <color rgb="FFFFFFFF"/>
      <name val="Verdana"/>
      <family val="2"/>
    </font>
    <font>
      <sz val="14"/>
      <color rgb="FF000000"/>
      <name val="Times New Roman"/>
      <family val="1"/>
    </font>
    <font>
      <sz val="14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D9B9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00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4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3">
    <xf numFmtId="0" fontId="0" fillId="0" borderId="0" xfId="0"/>
    <xf numFmtId="0" fontId="2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14" fillId="4" borderId="0" xfId="0" applyFont="1" applyFill="1"/>
    <xf numFmtId="0" fontId="14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/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3" fillId="0" borderId="0" xfId="0" applyFont="1" applyFill="1"/>
    <xf numFmtId="0" fontId="7" fillId="0" borderId="0" xfId="0" applyFont="1" applyFill="1" applyAlignment="1">
      <alignment horizontal="center" vertical="center"/>
    </xf>
    <xf numFmtId="0" fontId="7" fillId="0" borderId="0" xfId="0" applyFont="1" applyFill="1"/>
    <xf numFmtId="0" fontId="16" fillId="0" borderId="0" xfId="0" applyFont="1" applyFill="1"/>
    <xf numFmtId="0" fontId="16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 vertical="center"/>
    </xf>
    <xf numFmtId="1" fontId="16" fillId="0" borderId="0" xfId="0" applyNumberFormat="1" applyFont="1" applyAlignment="1">
      <alignment horizontal="center"/>
    </xf>
    <xf numFmtId="0" fontId="16" fillId="0" borderId="0" xfId="0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" fontId="16" fillId="3" borderId="1" xfId="0" applyNumberFormat="1" applyFont="1" applyFill="1" applyBorder="1" applyAlignment="1">
      <alignment horizontal="center"/>
    </xf>
    <xf numFmtId="1" fontId="16" fillId="2" borderId="1" xfId="0" applyNumberFormat="1" applyFont="1" applyFill="1" applyBorder="1" applyAlignment="1">
      <alignment horizontal="center"/>
    </xf>
    <xf numFmtId="1" fontId="16" fillId="0" borderId="1" xfId="0" applyNumberFormat="1" applyFont="1" applyBorder="1" applyAlignment="1">
      <alignment horizontal="center"/>
    </xf>
    <xf numFmtId="0" fontId="18" fillId="0" borderId="0" xfId="0" applyFont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1" fontId="18" fillId="0" borderId="1" xfId="1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1" fontId="20" fillId="4" borderId="1" xfId="0" applyNumberFormat="1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13" fillId="0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14" fillId="0" borderId="0" xfId="0" applyFont="1" applyFill="1" applyAlignment="1">
      <alignment horizontal="left"/>
    </xf>
    <xf numFmtId="0" fontId="0" fillId="0" borderId="1" xfId="0" applyBorder="1"/>
    <xf numFmtId="0" fontId="5" fillId="0" borderId="1" xfId="0" applyFont="1" applyBorder="1"/>
    <xf numFmtId="0" fontId="19" fillId="9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18" fillId="5" borderId="1" xfId="1" applyNumberFormat="1" applyFont="1" applyFill="1" applyBorder="1" applyAlignment="1">
      <alignment horizontal="center" vertical="center"/>
    </xf>
    <xf numFmtId="1" fontId="18" fillId="6" borderId="1" xfId="1" applyNumberFormat="1" applyFont="1" applyFill="1" applyBorder="1" applyAlignment="1">
      <alignment horizontal="center" vertical="center"/>
    </xf>
    <xf numFmtId="1" fontId="18" fillId="7" borderId="1" xfId="1" applyNumberFormat="1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vertical="center"/>
    </xf>
    <xf numFmtId="0" fontId="18" fillId="8" borderId="1" xfId="0" applyFont="1" applyFill="1" applyBorder="1" applyAlignment="1">
      <alignment horizontal="center" vertical="center"/>
    </xf>
    <xf numFmtId="0" fontId="18" fillId="10" borderId="1" xfId="0" applyFont="1" applyFill="1" applyBorder="1" applyAlignment="1">
      <alignment vertical="center"/>
    </xf>
    <xf numFmtId="0" fontId="18" fillId="10" borderId="1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3" fillId="0" borderId="0" xfId="0" applyFont="1" applyFill="1"/>
    <xf numFmtId="0" fontId="18" fillId="0" borderId="0" xfId="0" applyFont="1" applyFill="1"/>
    <xf numFmtId="0" fontId="18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/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 vertical="center"/>
    </xf>
    <xf numFmtId="0" fontId="25" fillId="10" borderId="0" xfId="0" applyFont="1" applyFill="1" applyAlignment="1">
      <alignment vertical="center"/>
    </xf>
    <xf numFmtId="0" fontId="26" fillId="0" borderId="0" xfId="0" applyFont="1" applyFill="1" applyAlignment="1">
      <alignment horizontal="right" vertical="center"/>
    </xf>
    <xf numFmtId="0" fontId="7" fillId="1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7" fillId="0" borderId="0" xfId="0" applyFont="1" applyFill="1" applyAlignment="1">
      <alignment horizontal="left" vertical="center"/>
    </xf>
    <xf numFmtId="0" fontId="28" fillId="0" borderId="0" xfId="0" applyFont="1" applyFill="1"/>
    <xf numFmtId="0" fontId="19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8" fillId="0" borderId="14" xfId="0" applyFont="1" applyFill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/>
    </xf>
    <xf numFmtId="14" fontId="29" fillId="0" borderId="2" xfId="0" applyNumberFormat="1" applyFont="1" applyBorder="1" applyAlignment="1">
      <alignment horizontal="center" vertical="center"/>
    </xf>
    <xf numFmtId="0" fontId="23" fillId="10" borderId="5" xfId="0" applyFont="1" applyFill="1" applyBorder="1" applyAlignment="1">
      <alignment horizontal="center" vertical="center"/>
    </xf>
    <xf numFmtId="0" fontId="18" fillId="10" borderId="5" xfId="0" applyFont="1" applyFill="1" applyBorder="1" applyAlignment="1">
      <alignment horizontal="center" vertical="center"/>
    </xf>
    <xf numFmtId="0" fontId="0" fillId="10" borderId="11" xfId="0" applyFill="1" applyBorder="1" applyAlignment="1">
      <alignment horizontal="center"/>
    </xf>
    <xf numFmtId="0" fontId="23" fillId="10" borderId="9" xfId="0" applyFont="1" applyFill="1" applyBorder="1" applyAlignment="1">
      <alignment horizontal="center" vertical="center"/>
    </xf>
    <xf numFmtId="0" fontId="23" fillId="10" borderId="13" xfId="0" applyFont="1" applyFill="1" applyBorder="1" applyAlignment="1">
      <alignment horizontal="center" vertical="center"/>
    </xf>
    <xf numFmtId="0" fontId="23" fillId="10" borderId="3" xfId="0" applyFont="1" applyFill="1" applyBorder="1" applyAlignment="1">
      <alignment horizontal="center" vertical="center"/>
    </xf>
    <xf numFmtId="0" fontId="23" fillId="10" borderId="4" xfId="0" applyFont="1" applyFill="1" applyBorder="1" applyAlignment="1">
      <alignment horizontal="center" vertical="center"/>
    </xf>
    <xf numFmtId="14" fontId="11" fillId="0" borderId="0" xfId="0" applyNumberFormat="1" applyFont="1" applyBorder="1" applyAlignment="1">
      <alignment horizontal="center" vertical="center"/>
    </xf>
    <xf numFmtId="14" fontId="29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7" xfId="0" applyBorder="1"/>
    <xf numFmtId="14" fontId="11" fillId="0" borderId="18" xfId="0" applyNumberFormat="1" applyFont="1" applyBorder="1" applyAlignment="1">
      <alignment horizontal="center" vertical="center"/>
    </xf>
    <xf numFmtId="14" fontId="29" fillId="0" borderId="18" xfId="0" applyNumberFormat="1" applyFont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14" fontId="29" fillId="0" borderId="4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 inden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23" fillId="0" borderId="11" xfId="0" applyFont="1" applyBorder="1" applyAlignment="1">
      <alignment horizontal="center" vertical="center"/>
    </xf>
    <xf numFmtId="14" fontId="18" fillId="0" borderId="4" xfId="0" applyNumberFormat="1" applyFont="1" applyBorder="1" applyAlignment="1">
      <alignment horizontal="right" vertical="center"/>
    </xf>
    <xf numFmtId="0" fontId="0" fillId="10" borderId="0" xfId="0" applyFill="1"/>
    <xf numFmtId="0" fontId="18" fillId="10" borderId="0" xfId="0" applyFont="1" applyFill="1" applyAlignment="1">
      <alignment horizontal="center"/>
    </xf>
    <xf numFmtId="0" fontId="0" fillId="10" borderId="0" xfId="0" applyFill="1" applyAlignment="1">
      <alignment horizontal="center" vertical="top"/>
    </xf>
    <xf numFmtId="0" fontId="14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23" fillId="4" borderId="2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Alignment="1" applyProtection="1">
      <alignment horizontal="center" vertical="center"/>
      <protection locked="0"/>
    </xf>
    <xf numFmtId="0" fontId="23" fillId="10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left" vertical="center"/>
      <protection locked="0"/>
    </xf>
    <xf numFmtId="0" fontId="24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Protection="1">
      <protection locked="0"/>
    </xf>
    <xf numFmtId="0" fontId="23" fillId="0" borderId="0" xfId="0" applyFont="1" applyFill="1" applyProtection="1">
      <protection locked="0"/>
    </xf>
    <xf numFmtId="0" fontId="14" fillId="0" borderId="0" xfId="0" applyFont="1" applyFill="1" applyAlignment="1" applyProtection="1">
      <alignment vertical="center"/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13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8" fillId="0" borderId="0" xfId="0" applyFont="1" applyProtection="1">
      <protection locked="0"/>
    </xf>
    <xf numFmtId="0" fontId="23" fillId="10" borderId="11" xfId="0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 textRotation="90" wrapText="1"/>
    </xf>
    <xf numFmtId="0" fontId="18" fillId="0" borderId="11" xfId="0" applyFont="1" applyFill="1" applyBorder="1" applyAlignment="1">
      <alignment horizontal="center"/>
    </xf>
    <xf numFmtId="0" fontId="0" fillId="0" borderId="22" xfId="0" applyBorder="1"/>
    <xf numFmtId="0" fontId="18" fillId="0" borderId="23" xfId="0" applyFont="1" applyFill="1" applyBorder="1" applyAlignment="1">
      <alignment horizontal="center" vertical="center"/>
    </xf>
    <xf numFmtId="0" fontId="23" fillId="10" borderId="23" xfId="0" applyFont="1" applyFill="1" applyBorder="1" applyAlignment="1">
      <alignment horizontal="center" vertical="center"/>
    </xf>
    <xf numFmtId="0" fontId="0" fillId="10" borderId="23" xfId="0" applyFill="1" applyBorder="1" applyAlignment="1">
      <alignment horizontal="center" vertical="center" textRotation="90" wrapText="1"/>
    </xf>
    <xf numFmtId="0" fontId="18" fillId="0" borderId="24" xfId="0" applyFont="1" applyFill="1" applyBorder="1" applyAlignment="1">
      <alignment horizontal="center" vertical="center"/>
    </xf>
    <xf numFmtId="0" fontId="31" fillId="0" borderId="0" xfId="0" applyFont="1" applyFill="1" applyAlignment="1">
      <alignment horizontal="left" vertical="center"/>
    </xf>
    <xf numFmtId="0" fontId="7" fillId="0" borderId="0" xfId="0" applyFont="1" applyFill="1" applyAlignment="1" applyProtection="1">
      <alignment horizontal="center" vertical="center"/>
      <protection locked="0"/>
    </xf>
    <xf numFmtId="1" fontId="23" fillId="0" borderId="4" xfId="0" applyNumberFormat="1" applyFont="1" applyBorder="1" applyAlignment="1">
      <alignment horizontal="right" vertical="center"/>
    </xf>
    <xf numFmtId="0" fontId="18" fillId="4" borderId="2" xfId="0" applyFont="1" applyFill="1" applyBorder="1" applyAlignment="1" applyProtection="1">
      <alignment horizontal="center" vertical="center"/>
      <protection locked="0"/>
    </xf>
    <xf numFmtId="1" fontId="32" fillId="4" borderId="1" xfId="0" applyNumberFormat="1" applyFont="1" applyFill="1" applyBorder="1" applyAlignment="1">
      <alignment horizontal="center" vertical="center"/>
    </xf>
    <xf numFmtId="0" fontId="32" fillId="4" borderId="1" xfId="0" applyFont="1" applyFill="1" applyBorder="1" applyAlignment="1">
      <alignment horizontal="center" vertical="center"/>
    </xf>
    <xf numFmtId="0" fontId="18" fillId="0" borderId="3" xfId="0" applyFont="1" applyFill="1" applyBorder="1" applyAlignment="1" applyProtection="1">
      <alignment horizontal="center" vertical="center"/>
      <protection hidden="1"/>
    </xf>
    <xf numFmtId="0" fontId="18" fillId="4" borderId="2" xfId="0" applyFont="1" applyFill="1" applyBorder="1" applyAlignment="1" applyProtection="1">
      <alignment horizontal="center" vertical="center"/>
      <protection hidden="1"/>
    </xf>
    <xf numFmtId="0" fontId="18" fillId="0" borderId="5" xfId="0" applyFont="1" applyFill="1" applyBorder="1" applyAlignment="1" applyProtection="1">
      <alignment horizontal="center" vertical="center"/>
      <protection hidden="1"/>
    </xf>
    <xf numFmtId="0" fontId="18" fillId="0" borderId="2" xfId="0" applyFont="1" applyFill="1" applyBorder="1" applyAlignment="1" applyProtection="1">
      <alignment horizontal="center" vertical="center"/>
      <protection hidden="1"/>
    </xf>
    <xf numFmtId="0" fontId="18" fillId="0" borderId="0" xfId="0" applyFont="1" applyFill="1" applyBorder="1" applyAlignment="1" applyProtection="1">
      <alignment horizontal="center" vertical="center"/>
      <protection hidden="1"/>
    </xf>
    <xf numFmtId="0" fontId="18" fillId="0" borderId="0" xfId="0" applyFont="1" applyFill="1" applyAlignment="1" applyProtection="1">
      <alignment horizontal="center" vertical="center"/>
      <protection hidden="1"/>
    </xf>
    <xf numFmtId="0" fontId="23" fillId="4" borderId="2" xfId="0" applyFont="1" applyFill="1" applyBorder="1" applyAlignment="1" applyProtection="1">
      <alignment horizontal="center" vertical="center"/>
      <protection hidden="1"/>
    </xf>
    <xf numFmtId="0" fontId="23" fillId="10" borderId="0" xfId="0" applyFont="1" applyFill="1" applyBorder="1" applyAlignment="1">
      <alignment horizontal="center" vertical="center"/>
    </xf>
    <xf numFmtId="0" fontId="34" fillId="11" borderId="3" xfId="0" applyFont="1" applyFill="1" applyBorder="1" applyAlignment="1">
      <alignment horizontal="center" vertical="center"/>
    </xf>
    <xf numFmtId="0" fontId="18" fillId="10" borderId="0" xfId="0" applyFont="1" applyFill="1" applyAlignment="1"/>
    <xf numFmtId="0" fontId="0" fillId="0" borderId="0" xfId="0" applyAlignment="1"/>
    <xf numFmtId="0" fontId="33" fillId="10" borderId="0" xfId="0" applyFont="1" applyFill="1" applyAlignment="1">
      <alignment horizontal="left" vertical="top"/>
    </xf>
    <xf numFmtId="0" fontId="33" fillId="0" borderId="0" xfId="0" applyFont="1" applyAlignment="1"/>
    <xf numFmtId="0" fontId="33" fillId="10" borderId="0" xfId="0" applyFont="1" applyFill="1" applyAlignment="1">
      <alignment horizontal="center" vertical="top"/>
    </xf>
    <xf numFmtId="0" fontId="0" fillId="10" borderId="0" xfId="0" applyFill="1" applyAlignment="1"/>
    <xf numFmtId="0" fontId="18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14" fontId="18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0" borderId="6" xfId="0" applyFont="1" applyBorder="1" applyAlignment="1">
      <alignment horizontal="center"/>
    </xf>
    <xf numFmtId="0" fontId="0" fillId="10" borderId="8" xfId="0" applyFill="1" applyBorder="1" applyAlignment="1">
      <alignment horizontal="center" vertical="center" textRotation="90" wrapText="1"/>
    </xf>
    <xf numFmtId="0" fontId="0" fillId="10" borderId="5" xfId="0" applyFill="1" applyBorder="1" applyAlignment="1">
      <alignment horizontal="center" vertical="center" textRotation="90" wrapText="1"/>
    </xf>
    <xf numFmtId="0" fontId="0" fillId="10" borderId="10" xfId="0" applyFill="1" applyBorder="1" applyAlignment="1">
      <alignment horizontal="center" vertical="center" textRotation="90" wrapText="1"/>
    </xf>
    <xf numFmtId="0" fontId="12" fillId="0" borderId="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35" fillId="12" borderId="25" xfId="0" applyFont="1" applyFill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 wrapText="1"/>
    </xf>
    <xf numFmtId="0" fontId="36" fillId="12" borderId="25" xfId="0" applyFont="1" applyFill="1" applyBorder="1" applyAlignment="1">
      <alignment vertical="center" wrapText="1"/>
    </xf>
  </cellXfs>
  <cellStyles count="24">
    <cellStyle name="Hiperlink" xfId="2" builtinId="8" hidden="1"/>
    <cellStyle name="Hiperlink" xfId="4" builtinId="8" hidden="1"/>
    <cellStyle name="Hiperlink" xfId="6" builtinId="8" hidden="1"/>
    <cellStyle name="Hiperlink" xfId="8" builtinId="8" hidden="1"/>
    <cellStyle name="Hiperlink" xfId="10" builtinId="8" hidden="1"/>
    <cellStyle name="Hiperlink" xfId="12" builtinId="8" hidden="1"/>
    <cellStyle name="Hiperlink" xfId="14" builtinId="8" hidden="1"/>
    <cellStyle name="Hiperlink" xfId="16" builtinId="8" hidden="1"/>
    <cellStyle name="Hiperlink" xfId="18" builtinId="8" hidden="1"/>
    <cellStyle name="Hiperlink" xfId="20" builtinId="8" hidden="1"/>
    <cellStyle name="Hiperlink" xfId="22" builtinId="8" hidden="1"/>
    <cellStyle name="Hiperlink Visitado" xfId="3" builtinId="9" hidden="1"/>
    <cellStyle name="Hiperlink Visitado" xfId="5" builtinId="9" hidden="1"/>
    <cellStyle name="Hiperlink Visitado" xfId="7" builtinId="9" hidden="1"/>
    <cellStyle name="Hiperlink Visitado" xfId="9" builtinId="9" hidden="1"/>
    <cellStyle name="Hiperlink Visitado" xfId="11" builtinId="9" hidden="1"/>
    <cellStyle name="Hiperlink Visitado" xfId="13" builtinId="9" hidden="1"/>
    <cellStyle name="Hiperlink Visitado" xfId="15" builtinId="9" hidden="1"/>
    <cellStyle name="Hiperlink Visitado" xfId="17" builtinId="9" hidden="1"/>
    <cellStyle name="Hiperlink Visitado" xfId="19" builtinId="9" hidden="1"/>
    <cellStyle name="Hiperlink Visitado" xfId="21" builtinId="9" hidden="1"/>
    <cellStyle name="Hiperlink Visitado" xfId="23" builtinId="9" hidden="1"/>
    <cellStyle name="Normal" xfId="0" builtinId="0"/>
    <cellStyle name="Vírgula" xfId="1" builtinId="3"/>
  </cellStyles>
  <dxfs count="1547"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00206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  <border>
        <left/>
        <right/>
        <top/>
        <bottom/>
      </border>
    </dxf>
  </dxfs>
  <tableStyles count="0" defaultTableStyle="TableStyleMedium9" defaultPivotStyle="PivotStyleMedium7"/>
  <colors>
    <mruColors>
      <color rgb="FFED9B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1</xdr:row>
      <xdr:rowOff>165099</xdr:rowOff>
    </xdr:from>
    <xdr:to>
      <xdr:col>9</xdr:col>
      <xdr:colOff>368300</xdr:colOff>
      <xdr:row>4</xdr:row>
      <xdr:rowOff>24120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6900" y="368299"/>
          <a:ext cx="2171700" cy="1865621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31</xdr:row>
      <xdr:rowOff>171449</xdr:rowOff>
    </xdr:from>
    <xdr:to>
      <xdr:col>1</xdr:col>
      <xdr:colOff>819150</xdr:colOff>
      <xdr:row>34</xdr:row>
      <xdr:rowOff>238124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8772524"/>
          <a:ext cx="733425" cy="733425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33</xdr:row>
      <xdr:rowOff>3571</xdr:rowOff>
    </xdr:from>
    <xdr:to>
      <xdr:col>2</xdr:col>
      <xdr:colOff>1724025</xdr:colOff>
      <xdr:row>34</xdr:row>
      <xdr:rowOff>161924</xdr:rowOff>
    </xdr:to>
    <xdr:pic>
      <xdr:nvPicPr>
        <xdr:cNvPr id="12" name="Imagem 1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9004696"/>
          <a:ext cx="1133475" cy="425053"/>
        </a:xfrm>
        <a:prstGeom prst="rect">
          <a:avLst/>
        </a:prstGeom>
      </xdr:spPr>
    </xdr:pic>
    <xdr:clientData/>
  </xdr:twoCellAnchor>
  <xdr:twoCellAnchor editAs="oneCell">
    <xdr:from>
      <xdr:col>3</xdr:col>
      <xdr:colOff>492900</xdr:colOff>
      <xdr:row>31</xdr:row>
      <xdr:rowOff>95250</xdr:rowOff>
    </xdr:from>
    <xdr:to>
      <xdr:col>4</xdr:col>
      <xdr:colOff>67699</xdr:colOff>
      <xdr:row>35</xdr:row>
      <xdr:rowOff>35699</xdr:rowOff>
    </xdr:to>
    <xdr:pic>
      <xdr:nvPicPr>
        <xdr:cNvPr id="13" name="Imagem 1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2375" y="8696325"/>
          <a:ext cx="679699" cy="873899"/>
        </a:xfrm>
        <a:prstGeom prst="rect">
          <a:avLst/>
        </a:prstGeom>
      </xdr:spPr>
    </xdr:pic>
    <xdr:clientData/>
  </xdr:twoCellAnchor>
  <xdr:twoCellAnchor editAs="oneCell">
    <xdr:from>
      <xdr:col>4</xdr:col>
      <xdr:colOff>881025</xdr:colOff>
      <xdr:row>31</xdr:row>
      <xdr:rowOff>190500</xdr:rowOff>
    </xdr:from>
    <xdr:to>
      <xdr:col>5</xdr:col>
      <xdr:colOff>533325</xdr:colOff>
      <xdr:row>35</xdr:row>
      <xdr:rowOff>14250</xdr:rowOff>
    </xdr:to>
    <xdr:pic>
      <xdr:nvPicPr>
        <xdr:cNvPr id="16" name="Imagem 1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400" y="8791575"/>
          <a:ext cx="757200" cy="757200"/>
        </a:xfrm>
        <a:prstGeom prst="rect">
          <a:avLst/>
        </a:prstGeom>
      </xdr:spPr>
    </xdr:pic>
    <xdr:clientData/>
  </xdr:twoCellAnchor>
  <xdr:twoCellAnchor editAs="oneCell">
    <xdr:from>
      <xdr:col>6</xdr:col>
      <xdr:colOff>249976</xdr:colOff>
      <xdr:row>32</xdr:row>
      <xdr:rowOff>80849</xdr:rowOff>
    </xdr:from>
    <xdr:to>
      <xdr:col>6</xdr:col>
      <xdr:colOff>923926</xdr:colOff>
      <xdr:row>35</xdr:row>
      <xdr:rowOff>21374</xdr:rowOff>
    </xdr:to>
    <xdr:pic>
      <xdr:nvPicPr>
        <xdr:cNvPr id="17" name="Imagem 1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4151" y="8881949"/>
          <a:ext cx="673950" cy="673950"/>
        </a:xfrm>
        <a:prstGeom prst="rect">
          <a:avLst/>
        </a:prstGeom>
      </xdr:spPr>
    </xdr:pic>
    <xdr:clientData/>
  </xdr:twoCellAnchor>
  <xdr:twoCellAnchor editAs="oneCell">
    <xdr:from>
      <xdr:col>7</xdr:col>
      <xdr:colOff>666675</xdr:colOff>
      <xdr:row>32</xdr:row>
      <xdr:rowOff>19050</xdr:rowOff>
    </xdr:from>
    <xdr:to>
      <xdr:col>8</xdr:col>
      <xdr:colOff>126665</xdr:colOff>
      <xdr:row>34</xdr:row>
      <xdr:rowOff>247574</xdr:rowOff>
    </xdr:to>
    <xdr:pic>
      <xdr:nvPicPr>
        <xdr:cNvPr id="26" name="Imagem 2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750" y="8820150"/>
          <a:ext cx="564890" cy="695249"/>
        </a:xfrm>
        <a:prstGeom prst="rect">
          <a:avLst/>
        </a:prstGeom>
      </xdr:spPr>
    </xdr:pic>
    <xdr:clientData/>
  </xdr:twoCellAnchor>
  <xdr:twoCellAnchor editAs="oneCell">
    <xdr:from>
      <xdr:col>8</xdr:col>
      <xdr:colOff>1083375</xdr:colOff>
      <xdr:row>32</xdr:row>
      <xdr:rowOff>19163</xdr:rowOff>
    </xdr:from>
    <xdr:to>
      <xdr:col>9</xdr:col>
      <xdr:colOff>638175</xdr:colOff>
      <xdr:row>34</xdr:row>
      <xdr:rowOff>254699</xdr:rowOff>
    </xdr:to>
    <xdr:pic>
      <xdr:nvPicPr>
        <xdr:cNvPr id="27" name="Imagem 2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7350" y="8820263"/>
          <a:ext cx="659700" cy="702261"/>
        </a:xfrm>
        <a:prstGeom prst="rect">
          <a:avLst/>
        </a:prstGeom>
      </xdr:spPr>
    </xdr:pic>
    <xdr:clientData/>
  </xdr:twoCellAnchor>
  <xdr:twoCellAnchor editAs="oneCell">
    <xdr:from>
      <xdr:col>10</xdr:col>
      <xdr:colOff>328500</xdr:colOff>
      <xdr:row>32</xdr:row>
      <xdr:rowOff>47399</xdr:rowOff>
    </xdr:from>
    <xdr:to>
      <xdr:col>10</xdr:col>
      <xdr:colOff>1019175</xdr:colOff>
      <xdr:row>35</xdr:row>
      <xdr:rowOff>4649</xdr:rowOff>
    </xdr:to>
    <xdr:pic>
      <xdr:nvPicPr>
        <xdr:cNvPr id="28" name="Imagem 2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2275" y="8848499"/>
          <a:ext cx="690675" cy="690675"/>
        </a:xfrm>
        <a:prstGeom prst="rect">
          <a:avLst/>
        </a:prstGeom>
      </xdr:spPr>
    </xdr:pic>
    <xdr:clientData/>
  </xdr:twoCellAnchor>
  <xdr:twoCellAnchor editAs="oneCell">
    <xdr:from>
      <xdr:col>1</xdr:col>
      <xdr:colOff>126075</xdr:colOff>
      <xdr:row>38</xdr:row>
      <xdr:rowOff>54857</xdr:rowOff>
    </xdr:from>
    <xdr:to>
      <xdr:col>1</xdr:col>
      <xdr:colOff>638175</xdr:colOff>
      <xdr:row>41</xdr:row>
      <xdr:rowOff>11774</xdr:rowOff>
    </xdr:to>
    <xdr:pic>
      <xdr:nvPicPr>
        <xdr:cNvPr id="29" name="Imagem 2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275" y="10389482"/>
          <a:ext cx="512100" cy="757017"/>
        </a:xfrm>
        <a:prstGeom prst="rect">
          <a:avLst/>
        </a:prstGeom>
      </xdr:spPr>
    </xdr:pic>
    <xdr:clientData/>
  </xdr:twoCellAnchor>
  <xdr:twoCellAnchor editAs="oneCell">
    <xdr:from>
      <xdr:col>2</xdr:col>
      <xdr:colOff>742800</xdr:colOff>
      <xdr:row>38</xdr:row>
      <xdr:rowOff>76199</xdr:rowOff>
    </xdr:from>
    <xdr:to>
      <xdr:col>2</xdr:col>
      <xdr:colOff>1457025</xdr:colOff>
      <xdr:row>40</xdr:row>
      <xdr:rowOff>257024</xdr:rowOff>
    </xdr:to>
    <xdr:pic>
      <xdr:nvPicPr>
        <xdr:cNvPr id="30" name="Imagem 29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9200" y="10410824"/>
          <a:ext cx="714225" cy="714225"/>
        </a:xfrm>
        <a:prstGeom prst="rect">
          <a:avLst/>
        </a:prstGeom>
      </xdr:spPr>
    </xdr:pic>
    <xdr:clientData/>
  </xdr:twoCellAnchor>
  <xdr:twoCellAnchor editAs="oneCell">
    <xdr:from>
      <xdr:col>3</xdr:col>
      <xdr:colOff>559426</xdr:colOff>
      <xdr:row>38</xdr:row>
      <xdr:rowOff>66675</xdr:rowOff>
    </xdr:from>
    <xdr:to>
      <xdr:col>3</xdr:col>
      <xdr:colOff>1088784</xdr:colOff>
      <xdr:row>41</xdr:row>
      <xdr:rowOff>16499</xdr:rowOff>
    </xdr:to>
    <xdr:pic>
      <xdr:nvPicPr>
        <xdr:cNvPr id="32" name="Imagem 31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8901" y="10401300"/>
          <a:ext cx="529358" cy="749924"/>
        </a:xfrm>
        <a:prstGeom prst="rect">
          <a:avLst/>
        </a:prstGeom>
      </xdr:spPr>
    </xdr:pic>
    <xdr:clientData/>
  </xdr:twoCellAnchor>
  <xdr:twoCellAnchor editAs="oneCell">
    <xdr:from>
      <xdr:col>4</xdr:col>
      <xdr:colOff>928500</xdr:colOff>
      <xdr:row>38</xdr:row>
      <xdr:rowOff>9149</xdr:rowOff>
    </xdr:from>
    <xdr:to>
      <xdr:col>5</xdr:col>
      <xdr:colOff>657225</xdr:colOff>
      <xdr:row>41</xdr:row>
      <xdr:rowOff>42674</xdr:rowOff>
    </xdr:to>
    <xdr:pic>
      <xdr:nvPicPr>
        <xdr:cNvPr id="33" name="Imagem 32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2875" y="10343774"/>
          <a:ext cx="833625" cy="833625"/>
        </a:xfrm>
        <a:prstGeom prst="rect">
          <a:avLst/>
        </a:prstGeom>
      </xdr:spPr>
    </xdr:pic>
    <xdr:clientData/>
  </xdr:twoCellAnchor>
  <xdr:twoCellAnchor editAs="oneCell">
    <xdr:from>
      <xdr:col>6</xdr:col>
      <xdr:colOff>306975</xdr:colOff>
      <xdr:row>37</xdr:row>
      <xdr:rowOff>266699</xdr:rowOff>
    </xdr:from>
    <xdr:to>
      <xdr:col>6</xdr:col>
      <xdr:colOff>1008966</xdr:colOff>
      <xdr:row>41</xdr:row>
      <xdr:rowOff>2174</xdr:rowOff>
    </xdr:to>
    <xdr:pic>
      <xdr:nvPicPr>
        <xdr:cNvPr id="34" name="Imagem 3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50" y="10334624"/>
          <a:ext cx="701991" cy="802275"/>
        </a:xfrm>
        <a:prstGeom prst="rect">
          <a:avLst/>
        </a:prstGeom>
      </xdr:spPr>
    </xdr:pic>
    <xdr:clientData/>
  </xdr:twoCellAnchor>
  <xdr:twoCellAnchor editAs="oneCell">
    <xdr:from>
      <xdr:col>7</xdr:col>
      <xdr:colOff>818925</xdr:colOff>
      <xdr:row>37</xdr:row>
      <xdr:rowOff>190500</xdr:rowOff>
    </xdr:from>
    <xdr:to>
      <xdr:col>8</xdr:col>
      <xdr:colOff>313107</xdr:colOff>
      <xdr:row>41</xdr:row>
      <xdr:rowOff>9300</xdr:rowOff>
    </xdr:to>
    <xdr:pic>
      <xdr:nvPicPr>
        <xdr:cNvPr id="35" name="Imagem 34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000" y="10258425"/>
          <a:ext cx="599082" cy="885600"/>
        </a:xfrm>
        <a:prstGeom prst="rect">
          <a:avLst/>
        </a:prstGeom>
      </xdr:spPr>
    </xdr:pic>
    <xdr:clientData/>
  </xdr:twoCellAnchor>
  <xdr:twoCellAnchor editAs="oneCell">
    <xdr:from>
      <xdr:col>9</xdr:col>
      <xdr:colOff>92625</xdr:colOff>
      <xdr:row>38</xdr:row>
      <xdr:rowOff>0</xdr:rowOff>
    </xdr:from>
    <xdr:to>
      <xdr:col>9</xdr:col>
      <xdr:colOff>658752</xdr:colOff>
      <xdr:row>40</xdr:row>
      <xdr:rowOff>245024</xdr:rowOff>
    </xdr:to>
    <xdr:pic>
      <xdr:nvPicPr>
        <xdr:cNvPr id="36" name="Imagem 35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41500" y="10334625"/>
          <a:ext cx="566127" cy="778424"/>
        </a:xfrm>
        <a:prstGeom prst="rect">
          <a:avLst/>
        </a:prstGeom>
      </xdr:spPr>
    </xdr:pic>
    <xdr:clientData/>
  </xdr:twoCellAnchor>
  <xdr:twoCellAnchor editAs="oneCell">
    <xdr:from>
      <xdr:col>10</xdr:col>
      <xdr:colOff>356925</xdr:colOff>
      <xdr:row>38</xdr:row>
      <xdr:rowOff>38100</xdr:rowOff>
    </xdr:from>
    <xdr:to>
      <xdr:col>11</xdr:col>
      <xdr:colOff>18525</xdr:colOff>
      <xdr:row>41</xdr:row>
      <xdr:rowOff>4500</xdr:rowOff>
    </xdr:to>
    <xdr:pic>
      <xdr:nvPicPr>
        <xdr:cNvPr id="37" name="Imagem 3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0700" y="10372725"/>
          <a:ext cx="766500" cy="766500"/>
        </a:xfrm>
        <a:prstGeom prst="rect">
          <a:avLst/>
        </a:prstGeom>
      </xdr:spPr>
    </xdr:pic>
    <xdr:clientData/>
  </xdr:twoCellAnchor>
  <xdr:twoCellAnchor editAs="oneCell">
    <xdr:from>
      <xdr:col>4</xdr:col>
      <xdr:colOff>1068900</xdr:colOff>
      <xdr:row>43</xdr:row>
      <xdr:rowOff>228600</xdr:rowOff>
    </xdr:from>
    <xdr:to>
      <xdr:col>5</xdr:col>
      <xdr:colOff>487951</xdr:colOff>
      <xdr:row>47</xdr:row>
      <xdr:rowOff>2099</xdr:rowOff>
    </xdr:to>
    <xdr:pic>
      <xdr:nvPicPr>
        <xdr:cNvPr id="38" name="Imagem 3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3275" y="11896725"/>
          <a:ext cx="523951" cy="840299"/>
        </a:xfrm>
        <a:prstGeom prst="rect">
          <a:avLst/>
        </a:prstGeom>
      </xdr:spPr>
    </xdr:pic>
    <xdr:clientData/>
  </xdr:twoCellAnchor>
  <xdr:twoCellAnchor editAs="oneCell">
    <xdr:from>
      <xdr:col>6</xdr:col>
      <xdr:colOff>152100</xdr:colOff>
      <xdr:row>44</xdr:row>
      <xdr:rowOff>66675</xdr:rowOff>
    </xdr:from>
    <xdr:to>
      <xdr:col>6</xdr:col>
      <xdr:colOff>1104159</xdr:colOff>
      <xdr:row>46</xdr:row>
      <xdr:rowOff>180675</xdr:rowOff>
    </xdr:to>
    <xdr:pic>
      <xdr:nvPicPr>
        <xdr:cNvPr id="39" name="Imagem 38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6275" y="12001500"/>
          <a:ext cx="952059" cy="647400"/>
        </a:xfrm>
        <a:prstGeom prst="rect">
          <a:avLst/>
        </a:prstGeom>
      </xdr:spPr>
    </xdr:pic>
    <xdr:clientData/>
  </xdr:twoCellAnchor>
  <xdr:twoCellAnchor editAs="oneCell">
    <xdr:from>
      <xdr:col>7</xdr:col>
      <xdr:colOff>635475</xdr:colOff>
      <xdr:row>44</xdr:row>
      <xdr:rowOff>57149</xdr:rowOff>
    </xdr:from>
    <xdr:to>
      <xdr:col>8</xdr:col>
      <xdr:colOff>192794</xdr:colOff>
      <xdr:row>46</xdr:row>
      <xdr:rowOff>254474</xdr:rowOff>
    </xdr:to>
    <xdr:pic>
      <xdr:nvPicPr>
        <xdr:cNvPr id="40" name="Imagem 39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4550" y="11991974"/>
          <a:ext cx="662219" cy="730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1</xdr:row>
      <xdr:rowOff>165099</xdr:rowOff>
    </xdr:from>
    <xdr:to>
      <xdr:col>9</xdr:col>
      <xdr:colOff>368300</xdr:colOff>
      <xdr:row>4</xdr:row>
      <xdr:rowOff>24120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6900" y="368299"/>
          <a:ext cx="2171700" cy="186562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609600</xdr:colOff>
      <xdr:row>0</xdr:row>
      <xdr:rowOff>47625</xdr:rowOff>
    </xdr:from>
    <xdr:to>
      <xdr:col>14</xdr:col>
      <xdr:colOff>303588</xdr:colOff>
      <xdr:row>18</xdr:row>
      <xdr:rowOff>170984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1200" y="47625"/>
          <a:ext cx="9695238" cy="37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177800</xdr:colOff>
      <xdr:row>1</xdr:row>
      <xdr:rowOff>165099</xdr:rowOff>
    </xdr:from>
    <xdr:to>
      <xdr:col>9</xdr:col>
      <xdr:colOff>139700</xdr:colOff>
      <xdr:row>4</xdr:row>
      <xdr:rowOff>24120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8300" y="368299"/>
          <a:ext cx="2171700" cy="186562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1</xdr:row>
      <xdr:rowOff>165099</xdr:rowOff>
    </xdr:from>
    <xdr:to>
      <xdr:col>8</xdr:col>
      <xdr:colOff>571500</xdr:colOff>
      <xdr:row>4</xdr:row>
      <xdr:rowOff>24120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368299"/>
          <a:ext cx="2171700" cy="186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2:AA57"/>
  <sheetViews>
    <sheetView showGridLines="0" tabSelected="1" zoomScaleNormal="100" workbookViewId="0">
      <selection activeCell="B25" sqref="B25"/>
    </sheetView>
  </sheetViews>
  <sheetFormatPr defaultColWidth="11" defaultRowHeight="21" x14ac:dyDescent="0.35"/>
  <cols>
    <col min="2" max="2" width="11" style="116"/>
    <col min="3" max="3" width="22.875" customWidth="1"/>
    <col min="4" max="11" width="14.5" customWidth="1"/>
    <col min="13" max="14" width="10.875" customWidth="1"/>
    <col min="15" max="15" width="10.875" hidden="1" customWidth="1"/>
    <col min="16" max="16" width="27.375" hidden="1" customWidth="1"/>
    <col min="17" max="24" width="10.875" hidden="1" customWidth="1"/>
    <col min="25" max="25" width="12.625" hidden="1" customWidth="1"/>
    <col min="26" max="26" width="14.5" hidden="1" customWidth="1"/>
    <col min="27" max="27" width="10.875" hidden="1" customWidth="1"/>
    <col min="28" max="36" width="10.875" customWidth="1"/>
  </cols>
  <sheetData>
    <row r="2" spans="2:25" ht="90.75" x14ac:dyDescent="1.25">
      <c r="B2" s="165" t="s">
        <v>101</v>
      </c>
      <c r="C2" s="165"/>
      <c r="D2" s="165"/>
      <c r="E2" s="165"/>
      <c r="F2" s="165"/>
      <c r="G2" s="165"/>
      <c r="H2" s="165"/>
      <c r="I2" s="165"/>
      <c r="J2" s="165"/>
      <c r="K2" s="165"/>
    </row>
    <row r="3" spans="2:25" ht="45.75" x14ac:dyDescent="0.65">
      <c r="B3" s="167" t="s">
        <v>102</v>
      </c>
      <c r="C3" s="167"/>
      <c r="D3" s="167"/>
      <c r="E3" s="167"/>
      <c r="F3" s="167"/>
      <c r="G3" s="167"/>
      <c r="H3" s="167"/>
      <c r="I3" s="167"/>
      <c r="J3" s="167"/>
      <c r="K3" s="167"/>
    </row>
    <row r="4" spans="2:25" x14ac:dyDescent="0.35">
      <c r="B4" s="166">
        <v>42833</v>
      </c>
      <c r="C4" s="164"/>
      <c r="D4" s="164"/>
      <c r="E4" s="164"/>
      <c r="F4" s="164"/>
      <c r="G4" s="164"/>
      <c r="H4" s="164"/>
      <c r="I4" s="164"/>
      <c r="J4" s="164"/>
      <c r="K4" s="164"/>
    </row>
    <row r="7" spans="2:25" s="32" customFormat="1" ht="23.1" customHeight="1" x14ac:dyDescent="0.25">
      <c r="B7" s="147" t="s">
        <v>73</v>
      </c>
      <c r="C7" s="148" t="s">
        <v>72</v>
      </c>
      <c r="D7" s="148" t="s">
        <v>69</v>
      </c>
      <c r="E7" s="148" t="s">
        <v>74</v>
      </c>
      <c r="F7" s="148" t="s">
        <v>75</v>
      </c>
      <c r="G7" s="148" t="s">
        <v>76</v>
      </c>
      <c r="H7" s="148" t="s">
        <v>77</v>
      </c>
      <c r="I7" s="148" t="s">
        <v>78</v>
      </c>
      <c r="J7" s="148" t="s">
        <v>70</v>
      </c>
      <c r="K7" s="148" t="s">
        <v>71</v>
      </c>
      <c r="O7" s="33" t="s">
        <v>43</v>
      </c>
      <c r="P7" s="34" t="s">
        <v>0</v>
      </c>
      <c r="Q7" s="34" t="s">
        <v>67</v>
      </c>
      <c r="R7" s="34" t="s">
        <v>80</v>
      </c>
      <c r="S7" s="34" t="s">
        <v>81</v>
      </c>
      <c r="T7" s="34" t="s">
        <v>82</v>
      </c>
      <c r="U7" s="34" t="s">
        <v>2</v>
      </c>
      <c r="V7" s="34" t="s">
        <v>1</v>
      </c>
      <c r="W7" s="34" t="s">
        <v>83</v>
      </c>
      <c r="X7" s="34" t="s">
        <v>84</v>
      </c>
      <c r="Y7" s="34" t="s">
        <v>79</v>
      </c>
    </row>
    <row r="8" spans="2:25" s="32" customFormat="1" ht="6.95" customHeight="1" x14ac:dyDescent="0.25"/>
    <row r="9" spans="2:25" s="35" customFormat="1" ht="23.1" customHeight="1" x14ac:dyDescent="0.25">
      <c r="B9" s="58">
        <v>1</v>
      </c>
      <c r="C9" s="61" t="str">
        <f t="shared" ref="C9:C30" si="0">INDEX(P$9:P$30,MATCH($B9,POS.,0))</f>
        <v>Escócia</v>
      </c>
      <c r="D9" s="62">
        <f t="shared" ref="D9:D30" si="1">INDEX(Q$9:Q$30,MATCH($B9,POS.,0))</f>
        <v>18</v>
      </c>
      <c r="E9" s="62">
        <f t="shared" ref="E9:E30" si="2">INDEX(R$9:R$30,MATCH($B9,POS.,0))</f>
        <v>12</v>
      </c>
      <c r="F9" s="62">
        <f t="shared" ref="F9:F30" si="3">INDEX(S$9:S$30,MATCH($B9,POS.,0))</f>
        <v>5</v>
      </c>
      <c r="G9" s="62">
        <f t="shared" ref="G9:G30" si="4">INDEX(T$9:T$30,MATCH($B9,POS.,0))</f>
        <v>1</v>
      </c>
      <c r="H9" s="62">
        <f t="shared" ref="H9:H30" si="5">INDEX(U$9:U$30,MATCH($B9,POS.,0))</f>
        <v>34</v>
      </c>
      <c r="I9" s="62">
        <f t="shared" ref="I9:I30" si="6">INDEX(V$9:V$30,MATCH($B9,POS.,0))</f>
        <v>8</v>
      </c>
      <c r="J9" s="62">
        <f t="shared" ref="J9:J30" si="7">INDEX(W$9:W$30,MATCH($B9,POS.,0))</f>
        <v>26</v>
      </c>
      <c r="K9" s="58">
        <f t="shared" ref="K9:K30" si="8">INDEX(X$9:X$30,MATCH($B9,POS.,0))</f>
        <v>41</v>
      </c>
      <c r="O9" s="36">
        <v>1</v>
      </c>
      <c r="P9" s="37" t="s">
        <v>126</v>
      </c>
      <c r="Q9" s="38">
        <f>SUM(R9:T9)</f>
        <v>0</v>
      </c>
      <c r="R9" s="38">
        <f t="shared" ref="R9:R30" si="9">COUNTIFS(M1_,P9,GM1_,"&lt;&gt;"&amp;"",SM1_,"&gt;0")+COUNTIFS(M2_,P9,GM2_,"&lt;&gt;"&amp;"",SM2_,"&gt;0")+COUNTIFS(M3_,P9,GM3_,"&lt;&gt;"&amp;"",SM3_,"&gt;0")+COUNTIFS(V1_,P9,GV1_,"&lt;&gt;"&amp;"",SV1_,"&gt;0")+COUNTIFS(V2_,P9,GV2_,"&lt;&gt;"&amp;"",SV2_,"&gt;0")+COUNTIFS(V3_,P9,GV3_,"&lt;&gt;"&amp;"",SV3_,"&gt;0")</f>
        <v>0</v>
      </c>
      <c r="S9" s="38">
        <f t="shared" ref="S9:S30" si="10">COUNTIFS(M1_,P9,GM1_,"&lt;&gt;"&amp;"",SM1_,"=0")+COUNTIFS(M2_,P9,GM2_,"&lt;&gt;"&amp;"",SM2_,"=0")+COUNTIFS(M3_,P9,GM3_,"&lt;&gt;"&amp;"",SM3_,"=0")+COUNTIFS(V1_,P9,GV1_,"&lt;&gt;"&amp;"",SV1_,"=0")+COUNTIFS(V2_,P9,GV2_,"&lt;&gt;"&amp;"",SV2_,"=0")+COUNTIFS(V3_,P9,GV3_,"&lt;&gt;"&amp;"",SV3_,"=0")</f>
        <v>0</v>
      </c>
      <c r="T9" s="38">
        <f t="shared" ref="T9:T30" si="11">COUNTIFS(M1_,P9,GM1_,"&lt;&gt;"&amp;"",SM1_,"&lt;0")+COUNTIFS(M2_,P9,GM2_,"&lt;&gt;"&amp;"",SM2_,"&lt;0")+COUNTIFS(M3_,P9,GM3_,"&lt;&gt;"&amp;"",SM3_,"&lt;0")+COUNTIFS(V1_,P9,GV1_,"&lt;&gt;"&amp;"",SV1_,"&lt;0")+COUNTIFS(V2_,P9,GV2_,"&lt;&gt;"&amp;"",SV2_,"&lt;0")+COUNTIFS(V3_,P9,GV3_,"&lt;&gt;"&amp;"",SV3_,"&lt;0")</f>
        <v>0</v>
      </c>
      <c r="U9" s="38">
        <f t="shared" ref="U9:U30" si="12">SUMIFS(GM1_,M1_,P9)+SUMIFS(GM2_,M2_,P9)+SUMIFS(GM3_,M3_,P9)+SUMIFS(GV1_,V1_,P9)+SUMIFS(GV2_,V2_,P9)+SUMIFS(GV3_,V3_,P9)</f>
        <v>0</v>
      </c>
      <c r="V9" s="38">
        <f t="shared" ref="V9:V30" si="13">SUMIFS(GV1_,M1_,P9)+SUMIFS(GV2_,M2_,P9)+SUMIFS(GV3_,M3_,P9)+SUMIFS(GM1_,V1_,P9)+SUMIFS(GM2_,V2_,P9)+SUMIFS(GM3_,V3_,P9)</f>
        <v>0</v>
      </c>
      <c r="W9" s="38">
        <f>U9-V9</f>
        <v>0</v>
      </c>
      <c r="X9" s="38">
        <f>R9*3+S9</f>
        <v>0</v>
      </c>
      <c r="Y9" s="37" t="s">
        <v>126</v>
      </c>
    </row>
    <row r="10" spans="2:25" s="35" customFormat="1" ht="23.1" customHeight="1" x14ac:dyDescent="0.25">
      <c r="B10" s="58">
        <v>2</v>
      </c>
      <c r="C10" s="63" t="str">
        <f t="shared" si="0"/>
        <v>Inglaterra</v>
      </c>
      <c r="D10" s="64">
        <f t="shared" si="1"/>
        <v>18</v>
      </c>
      <c r="E10" s="64">
        <f t="shared" si="2"/>
        <v>12</v>
      </c>
      <c r="F10" s="64">
        <f t="shared" si="3"/>
        <v>2</v>
      </c>
      <c r="G10" s="64">
        <f t="shared" si="4"/>
        <v>4</v>
      </c>
      <c r="H10" s="64">
        <f t="shared" si="5"/>
        <v>27</v>
      </c>
      <c r="I10" s="64">
        <f t="shared" si="6"/>
        <v>12</v>
      </c>
      <c r="J10" s="64">
        <f t="shared" si="7"/>
        <v>15</v>
      </c>
      <c r="K10" s="58">
        <f t="shared" si="8"/>
        <v>38</v>
      </c>
      <c r="O10" s="36">
        <v>2</v>
      </c>
      <c r="P10" s="37" t="s">
        <v>6</v>
      </c>
      <c r="Q10" s="38">
        <f t="shared" ref="Q10:Q30" si="14">SUM(R10:T10)</f>
        <v>18</v>
      </c>
      <c r="R10" s="38">
        <f t="shared" si="9"/>
        <v>5</v>
      </c>
      <c r="S10" s="38">
        <f t="shared" si="10"/>
        <v>5</v>
      </c>
      <c r="T10" s="38">
        <f t="shared" si="11"/>
        <v>8</v>
      </c>
      <c r="U10" s="38">
        <f t="shared" si="12"/>
        <v>7</v>
      </c>
      <c r="V10" s="38">
        <f t="shared" si="13"/>
        <v>13</v>
      </c>
      <c r="W10" s="38">
        <f t="shared" ref="W10:W30" si="15">U10-V10</f>
        <v>-6</v>
      </c>
      <c r="X10" s="38">
        <f t="shared" ref="X10:X30" si="16">R10*3+S10</f>
        <v>20</v>
      </c>
      <c r="Y10" s="37" t="s">
        <v>5</v>
      </c>
    </row>
    <row r="11" spans="2:25" s="35" customFormat="1" ht="23.1" customHeight="1" x14ac:dyDescent="0.25">
      <c r="B11" s="58">
        <v>3</v>
      </c>
      <c r="C11" s="61" t="str">
        <f t="shared" si="0"/>
        <v>Suíça</v>
      </c>
      <c r="D11" s="62">
        <f t="shared" si="1"/>
        <v>18</v>
      </c>
      <c r="E11" s="62">
        <f t="shared" si="2"/>
        <v>9</v>
      </c>
      <c r="F11" s="62">
        <f t="shared" si="3"/>
        <v>8</v>
      </c>
      <c r="G11" s="62">
        <f t="shared" si="4"/>
        <v>1</v>
      </c>
      <c r="H11" s="62">
        <f t="shared" si="5"/>
        <v>19</v>
      </c>
      <c r="I11" s="62">
        <f t="shared" si="6"/>
        <v>6</v>
      </c>
      <c r="J11" s="62">
        <f t="shared" si="7"/>
        <v>13</v>
      </c>
      <c r="K11" s="58">
        <f t="shared" si="8"/>
        <v>35</v>
      </c>
      <c r="O11" s="36">
        <v>3</v>
      </c>
      <c r="P11" s="37" t="s">
        <v>26</v>
      </c>
      <c r="Q11" s="38">
        <f t="shared" si="14"/>
        <v>18</v>
      </c>
      <c r="R11" s="38">
        <f t="shared" si="9"/>
        <v>6</v>
      </c>
      <c r="S11" s="38">
        <f t="shared" si="10"/>
        <v>7</v>
      </c>
      <c r="T11" s="38">
        <f t="shared" si="11"/>
        <v>5</v>
      </c>
      <c r="U11" s="38">
        <f t="shared" si="12"/>
        <v>11</v>
      </c>
      <c r="V11" s="38">
        <f t="shared" si="13"/>
        <v>9</v>
      </c>
      <c r="W11" s="38">
        <f t="shared" si="15"/>
        <v>2</v>
      </c>
      <c r="X11" s="38">
        <f t="shared" si="16"/>
        <v>25</v>
      </c>
      <c r="Y11" s="37" t="s">
        <v>25</v>
      </c>
    </row>
    <row r="12" spans="2:25" s="35" customFormat="1" ht="23.1" customHeight="1" x14ac:dyDescent="0.25">
      <c r="B12" s="58">
        <v>4</v>
      </c>
      <c r="C12" s="63" t="str">
        <f t="shared" si="0"/>
        <v>Polônia</v>
      </c>
      <c r="D12" s="64">
        <f t="shared" si="1"/>
        <v>18</v>
      </c>
      <c r="E12" s="64">
        <f t="shared" si="2"/>
        <v>10</v>
      </c>
      <c r="F12" s="64">
        <f t="shared" si="3"/>
        <v>3</v>
      </c>
      <c r="G12" s="64">
        <f t="shared" si="4"/>
        <v>5</v>
      </c>
      <c r="H12" s="64">
        <f t="shared" si="5"/>
        <v>28</v>
      </c>
      <c r="I12" s="64">
        <f t="shared" si="6"/>
        <v>25</v>
      </c>
      <c r="J12" s="64">
        <f t="shared" si="7"/>
        <v>3</v>
      </c>
      <c r="K12" s="58">
        <f t="shared" si="8"/>
        <v>33</v>
      </c>
      <c r="O12" s="36">
        <v>4</v>
      </c>
      <c r="P12" s="37" t="s">
        <v>10</v>
      </c>
      <c r="Q12" s="38">
        <f t="shared" si="14"/>
        <v>18</v>
      </c>
      <c r="R12" s="38">
        <f t="shared" si="9"/>
        <v>4</v>
      </c>
      <c r="S12" s="38">
        <f t="shared" si="10"/>
        <v>7</v>
      </c>
      <c r="T12" s="38">
        <f t="shared" si="11"/>
        <v>7</v>
      </c>
      <c r="U12" s="38">
        <f t="shared" si="12"/>
        <v>9</v>
      </c>
      <c r="V12" s="38">
        <f t="shared" si="13"/>
        <v>14</v>
      </c>
      <c r="W12" s="38">
        <f t="shared" si="15"/>
        <v>-5</v>
      </c>
      <c r="X12" s="38">
        <f t="shared" si="16"/>
        <v>19</v>
      </c>
      <c r="Y12" s="37" t="s">
        <v>9</v>
      </c>
    </row>
    <row r="13" spans="2:25" s="35" customFormat="1" ht="23.1" customHeight="1" x14ac:dyDescent="0.25">
      <c r="B13" s="59">
        <v>5</v>
      </c>
      <c r="C13" s="61" t="str">
        <f t="shared" si="0"/>
        <v>Noruega</v>
      </c>
      <c r="D13" s="62">
        <f t="shared" si="1"/>
        <v>18</v>
      </c>
      <c r="E13" s="62">
        <f t="shared" si="2"/>
        <v>8</v>
      </c>
      <c r="F13" s="62">
        <f t="shared" si="3"/>
        <v>6</v>
      </c>
      <c r="G13" s="62">
        <f t="shared" si="4"/>
        <v>4</v>
      </c>
      <c r="H13" s="62">
        <f t="shared" si="5"/>
        <v>16</v>
      </c>
      <c r="I13" s="62">
        <f t="shared" si="6"/>
        <v>8</v>
      </c>
      <c r="J13" s="62">
        <f t="shared" si="7"/>
        <v>8</v>
      </c>
      <c r="K13" s="59">
        <f t="shared" si="8"/>
        <v>30</v>
      </c>
      <c r="O13" s="36">
        <v>5</v>
      </c>
      <c r="P13" s="37" t="s">
        <v>22</v>
      </c>
      <c r="Q13" s="38">
        <f t="shared" si="14"/>
        <v>18</v>
      </c>
      <c r="R13" s="38">
        <f t="shared" si="9"/>
        <v>3</v>
      </c>
      <c r="S13" s="38">
        <f t="shared" si="10"/>
        <v>9</v>
      </c>
      <c r="T13" s="38">
        <f t="shared" si="11"/>
        <v>6</v>
      </c>
      <c r="U13" s="38">
        <f t="shared" si="12"/>
        <v>9</v>
      </c>
      <c r="V13" s="38">
        <f t="shared" si="13"/>
        <v>16</v>
      </c>
      <c r="W13" s="38">
        <f t="shared" si="15"/>
        <v>-7</v>
      </c>
      <c r="X13" s="38">
        <f t="shared" si="16"/>
        <v>18</v>
      </c>
      <c r="Y13" s="37" t="s">
        <v>21</v>
      </c>
    </row>
    <row r="14" spans="2:25" s="35" customFormat="1" ht="23.1" customHeight="1" x14ac:dyDescent="0.25">
      <c r="B14" s="59">
        <v>6</v>
      </c>
      <c r="C14" s="63" t="str">
        <f t="shared" si="0"/>
        <v>Suécia</v>
      </c>
      <c r="D14" s="64">
        <f t="shared" si="1"/>
        <v>18</v>
      </c>
      <c r="E14" s="64">
        <f t="shared" si="2"/>
        <v>8</v>
      </c>
      <c r="F14" s="64">
        <f t="shared" si="3"/>
        <v>6</v>
      </c>
      <c r="G14" s="64">
        <f t="shared" si="4"/>
        <v>4</v>
      </c>
      <c r="H14" s="64">
        <f t="shared" si="5"/>
        <v>20</v>
      </c>
      <c r="I14" s="64">
        <f t="shared" si="6"/>
        <v>14</v>
      </c>
      <c r="J14" s="64">
        <f t="shared" si="7"/>
        <v>6</v>
      </c>
      <c r="K14" s="59">
        <f t="shared" si="8"/>
        <v>30</v>
      </c>
      <c r="O14" s="36">
        <v>6</v>
      </c>
      <c r="P14" s="37" t="s">
        <v>32</v>
      </c>
      <c r="Q14" s="38">
        <f t="shared" si="14"/>
        <v>18</v>
      </c>
      <c r="R14" s="38">
        <f t="shared" si="9"/>
        <v>12</v>
      </c>
      <c r="S14" s="38">
        <f t="shared" si="10"/>
        <v>5</v>
      </c>
      <c r="T14" s="38">
        <f t="shared" si="11"/>
        <v>1</v>
      </c>
      <c r="U14" s="38">
        <f t="shared" si="12"/>
        <v>34</v>
      </c>
      <c r="V14" s="38">
        <f t="shared" si="13"/>
        <v>8</v>
      </c>
      <c r="W14" s="38">
        <f t="shared" si="15"/>
        <v>26</v>
      </c>
      <c r="X14" s="38">
        <f t="shared" si="16"/>
        <v>41</v>
      </c>
      <c r="Y14" s="37" t="s">
        <v>31</v>
      </c>
    </row>
    <row r="15" spans="2:25" s="35" customFormat="1" ht="23.1" customHeight="1" x14ac:dyDescent="0.25">
      <c r="B15" s="59">
        <v>7</v>
      </c>
      <c r="C15" s="61" t="str">
        <f t="shared" si="0"/>
        <v>Turquia</v>
      </c>
      <c r="D15" s="62">
        <f t="shared" si="1"/>
        <v>18</v>
      </c>
      <c r="E15" s="62">
        <f t="shared" si="2"/>
        <v>8</v>
      </c>
      <c r="F15" s="62">
        <f t="shared" si="3"/>
        <v>4</v>
      </c>
      <c r="G15" s="62">
        <f t="shared" si="4"/>
        <v>6</v>
      </c>
      <c r="H15" s="62">
        <f t="shared" si="5"/>
        <v>14</v>
      </c>
      <c r="I15" s="62">
        <f t="shared" si="6"/>
        <v>12</v>
      </c>
      <c r="J15" s="62">
        <f t="shared" si="7"/>
        <v>2</v>
      </c>
      <c r="K15" s="59">
        <f t="shared" si="8"/>
        <v>28</v>
      </c>
      <c r="O15" s="36">
        <v>7</v>
      </c>
      <c r="P15" s="37" t="s">
        <v>68</v>
      </c>
      <c r="Q15" s="38">
        <f t="shared" si="14"/>
        <v>18</v>
      </c>
      <c r="R15" s="38">
        <f t="shared" si="9"/>
        <v>4</v>
      </c>
      <c r="S15" s="38">
        <f t="shared" si="10"/>
        <v>6</v>
      </c>
      <c r="T15" s="38">
        <f t="shared" si="11"/>
        <v>8</v>
      </c>
      <c r="U15" s="38">
        <f t="shared" si="12"/>
        <v>11</v>
      </c>
      <c r="V15" s="38">
        <f t="shared" si="13"/>
        <v>17</v>
      </c>
      <c r="W15" s="38">
        <f t="shared" si="15"/>
        <v>-6</v>
      </c>
      <c r="X15" s="38">
        <f t="shared" si="16"/>
        <v>18</v>
      </c>
      <c r="Y15" s="37" t="s">
        <v>33</v>
      </c>
    </row>
    <row r="16" spans="2:25" s="35" customFormat="1" ht="23.1" customHeight="1" x14ac:dyDescent="0.25">
      <c r="B16" s="59">
        <v>8</v>
      </c>
      <c r="C16" s="63" t="str">
        <f t="shared" si="0"/>
        <v>Holanda</v>
      </c>
      <c r="D16" s="64">
        <f t="shared" si="1"/>
        <v>18</v>
      </c>
      <c r="E16" s="64">
        <f t="shared" si="2"/>
        <v>7</v>
      </c>
      <c r="F16" s="64">
        <f t="shared" si="3"/>
        <v>6</v>
      </c>
      <c r="G16" s="64">
        <f t="shared" si="4"/>
        <v>5</v>
      </c>
      <c r="H16" s="64">
        <f t="shared" si="5"/>
        <v>19</v>
      </c>
      <c r="I16" s="64">
        <f t="shared" si="6"/>
        <v>15</v>
      </c>
      <c r="J16" s="64">
        <f t="shared" si="7"/>
        <v>4</v>
      </c>
      <c r="K16" s="59">
        <f t="shared" si="8"/>
        <v>27</v>
      </c>
      <c r="O16" s="36">
        <v>8</v>
      </c>
      <c r="P16" s="37" t="s">
        <v>4</v>
      </c>
      <c r="Q16" s="38">
        <f t="shared" si="14"/>
        <v>18</v>
      </c>
      <c r="R16" s="38">
        <f t="shared" si="9"/>
        <v>3</v>
      </c>
      <c r="S16" s="38">
        <f t="shared" si="10"/>
        <v>4</v>
      </c>
      <c r="T16" s="38">
        <f t="shared" si="11"/>
        <v>11</v>
      </c>
      <c r="U16" s="38">
        <f t="shared" si="12"/>
        <v>6</v>
      </c>
      <c r="V16" s="38">
        <f t="shared" si="13"/>
        <v>18</v>
      </c>
      <c r="W16" s="38">
        <f t="shared" si="15"/>
        <v>-12</v>
      </c>
      <c r="X16" s="38">
        <f t="shared" si="16"/>
        <v>13</v>
      </c>
      <c r="Y16" s="37" t="s">
        <v>3</v>
      </c>
    </row>
    <row r="17" spans="2:26" s="35" customFormat="1" ht="23.1" customHeight="1" x14ac:dyDescent="0.25">
      <c r="B17" s="59">
        <v>9</v>
      </c>
      <c r="C17" s="61" t="str">
        <f t="shared" si="0"/>
        <v>País de Gales</v>
      </c>
      <c r="D17" s="62">
        <f t="shared" si="1"/>
        <v>18</v>
      </c>
      <c r="E17" s="62">
        <f t="shared" si="2"/>
        <v>7</v>
      </c>
      <c r="F17" s="62">
        <f t="shared" si="3"/>
        <v>5</v>
      </c>
      <c r="G17" s="62">
        <f t="shared" si="4"/>
        <v>6</v>
      </c>
      <c r="H17" s="62">
        <f t="shared" si="5"/>
        <v>16</v>
      </c>
      <c r="I17" s="62">
        <f t="shared" si="6"/>
        <v>14</v>
      </c>
      <c r="J17" s="62">
        <f t="shared" si="7"/>
        <v>2</v>
      </c>
      <c r="K17" s="59">
        <f t="shared" si="8"/>
        <v>26</v>
      </c>
      <c r="O17" s="36">
        <v>9</v>
      </c>
      <c r="P17" s="37" t="s">
        <v>8</v>
      </c>
      <c r="Q17" s="38">
        <f t="shared" si="14"/>
        <v>18</v>
      </c>
      <c r="R17" s="38">
        <f t="shared" si="9"/>
        <v>7</v>
      </c>
      <c r="S17" s="38">
        <f t="shared" si="10"/>
        <v>6</v>
      </c>
      <c r="T17" s="38">
        <f t="shared" si="11"/>
        <v>5</v>
      </c>
      <c r="U17" s="38">
        <f t="shared" si="12"/>
        <v>19</v>
      </c>
      <c r="V17" s="38">
        <f t="shared" si="13"/>
        <v>15</v>
      </c>
      <c r="W17" s="38">
        <f t="shared" si="15"/>
        <v>4</v>
      </c>
      <c r="X17" s="38">
        <f t="shared" si="16"/>
        <v>27</v>
      </c>
      <c r="Y17" s="37" t="s">
        <v>7</v>
      </c>
    </row>
    <row r="18" spans="2:26" s="35" customFormat="1" ht="23.1" customHeight="1" x14ac:dyDescent="0.25">
      <c r="B18" s="59">
        <v>10</v>
      </c>
      <c r="C18" s="63" t="str">
        <f>INDEX(P$9:P$30,MATCH($B18,POS.,0))</f>
        <v>Áustria</v>
      </c>
      <c r="D18" s="64">
        <f t="shared" si="1"/>
        <v>18</v>
      </c>
      <c r="E18" s="64">
        <f t="shared" si="2"/>
        <v>6</v>
      </c>
      <c r="F18" s="64">
        <f t="shared" si="3"/>
        <v>7</v>
      </c>
      <c r="G18" s="64">
        <f t="shared" si="4"/>
        <v>5</v>
      </c>
      <c r="H18" s="64">
        <f t="shared" si="5"/>
        <v>11</v>
      </c>
      <c r="I18" s="64">
        <f t="shared" si="6"/>
        <v>9</v>
      </c>
      <c r="J18" s="64">
        <f t="shared" si="7"/>
        <v>2</v>
      </c>
      <c r="K18" s="59">
        <f t="shared" si="8"/>
        <v>25</v>
      </c>
      <c r="O18" s="36">
        <v>10</v>
      </c>
      <c r="P18" s="37" t="s">
        <v>14</v>
      </c>
      <c r="Q18" s="38">
        <f t="shared" si="14"/>
        <v>18</v>
      </c>
      <c r="R18" s="38">
        <f t="shared" si="9"/>
        <v>12</v>
      </c>
      <c r="S18" s="38">
        <f t="shared" si="10"/>
        <v>2</v>
      </c>
      <c r="T18" s="38">
        <f t="shared" si="11"/>
        <v>4</v>
      </c>
      <c r="U18" s="38">
        <f t="shared" si="12"/>
        <v>27</v>
      </c>
      <c r="V18" s="38">
        <f t="shared" si="13"/>
        <v>12</v>
      </c>
      <c r="W18" s="38">
        <f t="shared" si="15"/>
        <v>15</v>
      </c>
      <c r="X18" s="38">
        <f t="shared" si="16"/>
        <v>38</v>
      </c>
      <c r="Y18" s="37" t="s">
        <v>13</v>
      </c>
    </row>
    <row r="19" spans="2:26" s="35" customFormat="1" ht="23.1" customHeight="1" x14ac:dyDescent="0.25">
      <c r="B19" s="59">
        <v>11</v>
      </c>
      <c r="C19" s="61" t="str">
        <f t="shared" si="0"/>
        <v>Itália</v>
      </c>
      <c r="D19" s="62">
        <f t="shared" si="1"/>
        <v>18</v>
      </c>
      <c r="E19" s="62">
        <f t="shared" si="2"/>
        <v>5</v>
      </c>
      <c r="F19" s="62">
        <f t="shared" si="3"/>
        <v>8</v>
      </c>
      <c r="G19" s="62">
        <f t="shared" si="4"/>
        <v>5</v>
      </c>
      <c r="H19" s="62">
        <f t="shared" si="5"/>
        <v>11</v>
      </c>
      <c r="I19" s="62">
        <f t="shared" si="6"/>
        <v>13</v>
      </c>
      <c r="J19" s="62">
        <f t="shared" si="7"/>
        <v>-2</v>
      </c>
      <c r="K19" s="59">
        <f t="shared" si="8"/>
        <v>23</v>
      </c>
      <c r="O19" s="36">
        <v>11</v>
      </c>
      <c r="P19" s="37" t="s">
        <v>38</v>
      </c>
      <c r="Q19" s="38">
        <f t="shared" si="14"/>
        <v>18</v>
      </c>
      <c r="R19" s="38">
        <f t="shared" si="9"/>
        <v>2</v>
      </c>
      <c r="S19" s="38">
        <f t="shared" si="10"/>
        <v>7</v>
      </c>
      <c r="T19" s="38">
        <f t="shared" si="11"/>
        <v>9</v>
      </c>
      <c r="U19" s="38">
        <f t="shared" si="12"/>
        <v>4</v>
      </c>
      <c r="V19" s="38">
        <f t="shared" si="13"/>
        <v>15</v>
      </c>
      <c r="W19" s="38">
        <f t="shared" si="15"/>
        <v>-11</v>
      </c>
      <c r="X19" s="38">
        <f t="shared" si="16"/>
        <v>13</v>
      </c>
      <c r="Y19" s="37" t="s">
        <v>37</v>
      </c>
    </row>
    <row r="20" spans="2:26" s="35" customFormat="1" ht="23.1" customHeight="1" x14ac:dyDescent="0.25">
      <c r="B20" s="59">
        <v>12</v>
      </c>
      <c r="C20" s="63" t="str">
        <f t="shared" si="0"/>
        <v>Alemanha</v>
      </c>
      <c r="D20" s="64">
        <f t="shared" si="1"/>
        <v>18</v>
      </c>
      <c r="E20" s="64">
        <f t="shared" si="2"/>
        <v>5</v>
      </c>
      <c r="F20" s="64">
        <f t="shared" si="3"/>
        <v>5</v>
      </c>
      <c r="G20" s="64">
        <f t="shared" si="4"/>
        <v>8</v>
      </c>
      <c r="H20" s="64">
        <f t="shared" si="5"/>
        <v>7</v>
      </c>
      <c r="I20" s="64">
        <f t="shared" si="6"/>
        <v>13</v>
      </c>
      <c r="J20" s="64">
        <f t="shared" si="7"/>
        <v>-6</v>
      </c>
      <c r="K20" s="59">
        <f t="shared" si="8"/>
        <v>20</v>
      </c>
      <c r="O20" s="36">
        <v>12</v>
      </c>
      <c r="P20" s="37" t="s">
        <v>16</v>
      </c>
      <c r="Q20" s="38">
        <f t="shared" si="14"/>
        <v>18</v>
      </c>
      <c r="R20" s="38">
        <f t="shared" si="9"/>
        <v>5</v>
      </c>
      <c r="S20" s="38">
        <f t="shared" si="10"/>
        <v>8</v>
      </c>
      <c r="T20" s="38">
        <f t="shared" si="11"/>
        <v>5</v>
      </c>
      <c r="U20" s="38">
        <f t="shared" si="12"/>
        <v>11</v>
      </c>
      <c r="V20" s="38">
        <f t="shared" si="13"/>
        <v>13</v>
      </c>
      <c r="W20" s="38">
        <f t="shared" si="15"/>
        <v>-2</v>
      </c>
      <c r="X20" s="38">
        <f t="shared" si="16"/>
        <v>23</v>
      </c>
      <c r="Y20" s="37" t="s">
        <v>15</v>
      </c>
    </row>
    <row r="21" spans="2:26" s="35" customFormat="1" ht="23.1" customHeight="1" x14ac:dyDescent="0.25">
      <c r="B21" s="60">
        <v>13</v>
      </c>
      <c r="C21" s="61" t="str">
        <f t="shared" si="0"/>
        <v>Romênia</v>
      </c>
      <c r="D21" s="62">
        <f t="shared" si="1"/>
        <v>18</v>
      </c>
      <c r="E21" s="62">
        <f t="shared" si="2"/>
        <v>5</v>
      </c>
      <c r="F21" s="62">
        <f t="shared" si="3"/>
        <v>5</v>
      </c>
      <c r="G21" s="62">
        <f t="shared" si="4"/>
        <v>8</v>
      </c>
      <c r="H21" s="62">
        <f t="shared" si="5"/>
        <v>7</v>
      </c>
      <c r="I21" s="62">
        <f t="shared" si="6"/>
        <v>16</v>
      </c>
      <c r="J21" s="62">
        <f t="shared" si="7"/>
        <v>-9</v>
      </c>
      <c r="K21" s="60">
        <f t="shared" si="8"/>
        <v>20</v>
      </c>
      <c r="O21" s="36">
        <v>13</v>
      </c>
      <c r="P21" s="37" t="s">
        <v>30</v>
      </c>
      <c r="Q21" s="38">
        <f t="shared" si="14"/>
        <v>18</v>
      </c>
      <c r="R21" s="38">
        <f t="shared" si="9"/>
        <v>8</v>
      </c>
      <c r="S21" s="38">
        <f t="shared" si="10"/>
        <v>6</v>
      </c>
      <c r="T21" s="38">
        <f t="shared" si="11"/>
        <v>4</v>
      </c>
      <c r="U21" s="38">
        <f t="shared" si="12"/>
        <v>16</v>
      </c>
      <c r="V21" s="38">
        <f t="shared" si="13"/>
        <v>8</v>
      </c>
      <c r="W21" s="38">
        <f t="shared" si="15"/>
        <v>8</v>
      </c>
      <c r="X21" s="38">
        <f t="shared" si="16"/>
        <v>30</v>
      </c>
      <c r="Y21" s="37" t="s">
        <v>29</v>
      </c>
    </row>
    <row r="22" spans="2:26" s="35" customFormat="1" ht="23.1" customHeight="1" x14ac:dyDescent="0.25">
      <c r="B22" s="60">
        <v>14</v>
      </c>
      <c r="C22" s="63" t="str">
        <f t="shared" si="0"/>
        <v>Bélgica</v>
      </c>
      <c r="D22" s="64">
        <f t="shared" si="1"/>
        <v>18</v>
      </c>
      <c r="E22" s="64">
        <f t="shared" si="2"/>
        <v>4</v>
      </c>
      <c r="F22" s="64">
        <f t="shared" si="3"/>
        <v>7</v>
      </c>
      <c r="G22" s="64">
        <f t="shared" si="4"/>
        <v>7</v>
      </c>
      <c r="H22" s="64">
        <f t="shared" si="5"/>
        <v>9</v>
      </c>
      <c r="I22" s="64">
        <f t="shared" si="6"/>
        <v>14</v>
      </c>
      <c r="J22" s="64">
        <f t="shared" si="7"/>
        <v>-5</v>
      </c>
      <c r="K22" s="60">
        <f t="shared" si="8"/>
        <v>19</v>
      </c>
      <c r="O22" s="36">
        <v>14</v>
      </c>
      <c r="P22" s="37" t="s">
        <v>12</v>
      </c>
      <c r="Q22" s="38">
        <f t="shared" si="14"/>
        <v>18</v>
      </c>
      <c r="R22" s="38">
        <f t="shared" si="9"/>
        <v>7</v>
      </c>
      <c r="S22" s="38">
        <f t="shared" si="10"/>
        <v>5</v>
      </c>
      <c r="T22" s="38">
        <f t="shared" si="11"/>
        <v>6</v>
      </c>
      <c r="U22" s="38">
        <f t="shared" si="12"/>
        <v>16</v>
      </c>
      <c r="V22" s="38">
        <f t="shared" si="13"/>
        <v>14</v>
      </c>
      <c r="W22" s="38">
        <f t="shared" si="15"/>
        <v>2</v>
      </c>
      <c r="X22" s="38">
        <f t="shared" si="16"/>
        <v>26</v>
      </c>
      <c r="Y22" s="37" t="s">
        <v>11</v>
      </c>
    </row>
    <row r="23" spans="2:26" s="35" customFormat="1" ht="23.1" customHeight="1" x14ac:dyDescent="0.25">
      <c r="B23" s="60">
        <v>15</v>
      </c>
      <c r="C23" s="61" t="str">
        <f t="shared" si="0"/>
        <v>Eslovênia</v>
      </c>
      <c r="D23" s="62">
        <f t="shared" si="1"/>
        <v>18</v>
      </c>
      <c r="E23" s="62">
        <f t="shared" si="2"/>
        <v>4</v>
      </c>
      <c r="F23" s="62">
        <f t="shared" si="3"/>
        <v>6</v>
      </c>
      <c r="G23" s="62">
        <f t="shared" si="4"/>
        <v>8</v>
      </c>
      <c r="H23" s="62">
        <f t="shared" si="5"/>
        <v>11</v>
      </c>
      <c r="I23" s="62">
        <f t="shared" si="6"/>
        <v>17</v>
      </c>
      <c r="J23" s="62">
        <f t="shared" si="7"/>
        <v>-6</v>
      </c>
      <c r="K23" s="60">
        <f t="shared" si="8"/>
        <v>18</v>
      </c>
      <c r="O23" s="36">
        <v>15</v>
      </c>
      <c r="P23" s="37" t="s">
        <v>18</v>
      </c>
      <c r="Q23" s="38">
        <f t="shared" si="14"/>
        <v>18</v>
      </c>
      <c r="R23" s="38">
        <f t="shared" si="9"/>
        <v>10</v>
      </c>
      <c r="S23" s="38">
        <f t="shared" si="10"/>
        <v>3</v>
      </c>
      <c r="T23" s="38">
        <f t="shared" si="11"/>
        <v>5</v>
      </c>
      <c r="U23" s="38">
        <f t="shared" si="12"/>
        <v>28</v>
      </c>
      <c r="V23" s="38">
        <f t="shared" si="13"/>
        <v>25</v>
      </c>
      <c r="W23" s="38">
        <f t="shared" si="15"/>
        <v>3</v>
      </c>
      <c r="X23" s="38">
        <f t="shared" si="16"/>
        <v>33</v>
      </c>
      <c r="Y23" s="37" t="s">
        <v>17</v>
      </c>
    </row>
    <row r="24" spans="2:26" s="35" customFormat="1" ht="23.1" customHeight="1" x14ac:dyDescent="0.25">
      <c r="B24" s="60">
        <v>16</v>
      </c>
      <c r="C24" s="63" t="str">
        <f t="shared" si="0"/>
        <v>Dinamarca</v>
      </c>
      <c r="D24" s="64">
        <f t="shared" si="1"/>
        <v>18</v>
      </c>
      <c r="E24" s="64">
        <f t="shared" si="2"/>
        <v>3</v>
      </c>
      <c r="F24" s="64">
        <f t="shared" si="3"/>
        <v>9</v>
      </c>
      <c r="G24" s="64">
        <f t="shared" si="4"/>
        <v>6</v>
      </c>
      <c r="H24" s="64">
        <f t="shared" si="5"/>
        <v>9</v>
      </c>
      <c r="I24" s="64">
        <f t="shared" si="6"/>
        <v>16</v>
      </c>
      <c r="J24" s="64">
        <f t="shared" si="7"/>
        <v>-7</v>
      </c>
      <c r="K24" s="60">
        <f t="shared" si="8"/>
        <v>18</v>
      </c>
      <c r="O24" s="36">
        <v>16</v>
      </c>
      <c r="P24" s="37" t="s">
        <v>122</v>
      </c>
      <c r="Q24" s="38">
        <f t="shared" si="14"/>
        <v>18</v>
      </c>
      <c r="R24" s="38">
        <f t="shared" si="9"/>
        <v>0</v>
      </c>
      <c r="S24" s="38">
        <f t="shared" si="10"/>
        <v>3</v>
      </c>
      <c r="T24" s="38">
        <f t="shared" si="11"/>
        <v>15</v>
      </c>
      <c r="U24" s="38">
        <f t="shared" si="12"/>
        <v>1</v>
      </c>
      <c r="V24" s="38">
        <f t="shared" si="13"/>
        <v>24</v>
      </c>
      <c r="W24" s="38">
        <f t="shared" si="15"/>
        <v>-23</v>
      </c>
      <c r="X24" s="38">
        <f t="shared" si="16"/>
        <v>3</v>
      </c>
      <c r="Y24" s="37" t="s">
        <v>36</v>
      </c>
    </row>
    <row r="25" spans="2:26" s="35" customFormat="1" ht="23.1" customHeight="1" x14ac:dyDescent="0.25">
      <c r="B25" s="60">
        <v>17</v>
      </c>
      <c r="C25" s="61" t="str">
        <f t="shared" si="0"/>
        <v>França</v>
      </c>
      <c r="D25" s="62">
        <f t="shared" si="1"/>
        <v>18</v>
      </c>
      <c r="E25" s="62">
        <f t="shared" si="2"/>
        <v>3</v>
      </c>
      <c r="F25" s="62">
        <f t="shared" si="3"/>
        <v>4</v>
      </c>
      <c r="G25" s="62">
        <f t="shared" si="4"/>
        <v>11</v>
      </c>
      <c r="H25" s="62">
        <f t="shared" si="5"/>
        <v>6</v>
      </c>
      <c r="I25" s="62">
        <f t="shared" si="6"/>
        <v>18</v>
      </c>
      <c r="J25" s="62">
        <f t="shared" si="7"/>
        <v>-12</v>
      </c>
      <c r="K25" s="60">
        <f t="shared" si="8"/>
        <v>13</v>
      </c>
      <c r="O25" s="36">
        <v>17</v>
      </c>
      <c r="P25" s="37" t="s">
        <v>35</v>
      </c>
      <c r="Q25" s="38">
        <f t="shared" si="14"/>
        <v>18</v>
      </c>
      <c r="R25" s="38">
        <f t="shared" si="9"/>
        <v>5</v>
      </c>
      <c r="S25" s="38">
        <f t="shared" si="10"/>
        <v>5</v>
      </c>
      <c r="T25" s="38">
        <f t="shared" si="11"/>
        <v>8</v>
      </c>
      <c r="U25" s="38">
        <f t="shared" si="12"/>
        <v>7</v>
      </c>
      <c r="V25" s="38">
        <f t="shared" si="13"/>
        <v>16</v>
      </c>
      <c r="W25" s="38">
        <f t="shared" si="15"/>
        <v>-9</v>
      </c>
      <c r="X25" s="38">
        <f t="shared" si="16"/>
        <v>20</v>
      </c>
      <c r="Y25" s="37" t="s">
        <v>34</v>
      </c>
      <c r="Z25"/>
    </row>
    <row r="26" spans="2:26" s="35" customFormat="1" ht="23.1" customHeight="1" x14ac:dyDescent="0.25">
      <c r="B26" s="60">
        <v>18</v>
      </c>
      <c r="C26" s="63" t="str">
        <f t="shared" si="0"/>
        <v>Irlanda</v>
      </c>
      <c r="D26" s="64">
        <f t="shared" si="1"/>
        <v>18</v>
      </c>
      <c r="E26" s="64">
        <f t="shared" si="2"/>
        <v>2</v>
      </c>
      <c r="F26" s="64">
        <f t="shared" si="3"/>
        <v>7</v>
      </c>
      <c r="G26" s="64">
        <f t="shared" si="4"/>
        <v>9</v>
      </c>
      <c r="H26" s="64">
        <f t="shared" si="5"/>
        <v>4</v>
      </c>
      <c r="I26" s="64">
        <f t="shared" si="6"/>
        <v>15</v>
      </c>
      <c r="J26" s="64">
        <f t="shared" si="7"/>
        <v>-11</v>
      </c>
      <c r="K26" s="60">
        <f t="shared" si="8"/>
        <v>13</v>
      </c>
      <c r="O26" s="36">
        <v>18</v>
      </c>
      <c r="P26" s="37" t="s">
        <v>28</v>
      </c>
      <c r="Q26" s="38">
        <f t="shared" si="14"/>
        <v>18</v>
      </c>
      <c r="R26" s="38">
        <f t="shared" si="9"/>
        <v>8</v>
      </c>
      <c r="S26" s="38">
        <f t="shared" si="10"/>
        <v>6</v>
      </c>
      <c r="T26" s="38">
        <f t="shared" si="11"/>
        <v>4</v>
      </c>
      <c r="U26" s="38">
        <f t="shared" si="12"/>
        <v>20</v>
      </c>
      <c r="V26" s="38">
        <f t="shared" si="13"/>
        <v>14</v>
      </c>
      <c r="W26" s="38">
        <f t="shared" si="15"/>
        <v>6</v>
      </c>
      <c r="X26" s="38">
        <f t="shared" si="16"/>
        <v>30</v>
      </c>
      <c r="Y26" s="37" t="s">
        <v>27</v>
      </c>
      <c r="Z26"/>
    </row>
    <row r="27" spans="2:26" s="35" customFormat="1" ht="23.1" customHeight="1" x14ac:dyDescent="0.25">
      <c r="B27" s="60">
        <v>19</v>
      </c>
      <c r="C27" s="61" t="str">
        <f t="shared" si="0"/>
        <v>Rep. Tcheca</v>
      </c>
      <c r="D27" s="62">
        <f t="shared" si="1"/>
        <v>18</v>
      </c>
      <c r="E27" s="62">
        <f t="shared" si="2"/>
        <v>0</v>
      </c>
      <c r="F27" s="62">
        <f t="shared" si="3"/>
        <v>3</v>
      </c>
      <c r="G27" s="62">
        <f t="shared" si="4"/>
        <v>15</v>
      </c>
      <c r="H27" s="62">
        <f t="shared" si="5"/>
        <v>1</v>
      </c>
      <c r="I27" s="62">
        <f t="shared" si="6"/>
        <v>24</v>
      </c>
      <c r="J27" s="62">
        <f t="shared" si="7"/>
        <v>-23</v>
      </c>
      <c r="K27" s="60">
        <f t="shared" si="8"/>
        <v>3</v>
      </c>
      <c r="O27" s="36">
        <v>19</v>
      </c>
      <c r="P27" s="37" t="s">
        <v>20</v>
      </c>
      <c r="Q27" s="38">
        <f t="shared" si="14"/>
        <v>18</v>
      </c>
      <c r="R27" s="38">
        <f t="shared" si="9"/>
        <v>9</v>
      </c>
      <c r="S27" s="38">
        <f t="shared" si="10"/>
        <v>8</v>
      </c>
      <c r="T27" s="38">
        <f t="shared" si="11"/>
        <v>1</v>
      </c>
      <c r="U27" s="38">
        <f t="shared" si="12"/>
        <v>19</v>
      </c>
      <c r="V27" s="38">
        <f t="shared" si="13"/>
        <v>6</v>
      </c>
      <c r="W27" s="38">
        <f t="shared" si="15"/>
        <v>13</v>
      </c>
      <c r="X27" s="38">
        <f t="shared" si="16"/>
        <v>35</v>
      </c>
      <c r="Y27" s="37" t="s">
        <v>19</v>
      </c>
      <c r="Z27"/>
    </row>
    <row r="28" spans="2:26" s="35" customFormat="1" ht="23.1" hidden="1" customHeight="1" x14ac:dyDescent="0.25">
      <c r="B28" s="60">
        <v>20</v>
      </c>
      <c r="C28" s="63" t="str">
        <f t="shared" si="0"/>
        <v>DESISTIU</v>
      </c>
      <c r="D28" s="64">
        <f t="shared" si="1"/>
        <v>0</v>
      </c>
      <c r="E28" s="64">
        <f t="shared" si="2"/>
        <v>0</v>
      </c>
      <c r="F28" s="64">
        <f t="shared" si="3"/>
        <v>0</v>
      </c>
      <c r="G28" s="64">
        <f t="shared" si="4"/>
        <v>0</v>
      </c>
      <c r="H28" s="64">
        <f t="shared" si="5"/>
        <v>0</v>
      </c>
      <c r="I28" s="64">
        <f t="shared" si="6"/>
        <v>0</v>
      </c>
      <c r="J28" s="64">
        <f t="shared" si="7"/>
        <v>0</v>
      </c>
      <c r="K28" s="60">
        <f t="shared" si="8"/>
        <v>0</v>
      </c>
      <c r="O28" s="36">
        <v>20</v>
      </c>
      <c r="P28" s="37" t="s">
        <v>24</v>
      </c>
      <c r="Q28" s="38">
        <f t="shared" si="14"/>
        <v>18</v>
      </c>
      <c r="R28" s="38">
        <f t="shared" si="9"/>
        <v>8</v>
      </c>
      <c r="S28" s="38">
        <f t="shared" si="10"/>
        <v>4</v>
      </c>
      <c r="T28" s="38">
        <f t="shared" si="11"/>
        <v>6</v>
      </c>
      <c r="U28" s="38">
        <f t="shared" si="12"/>
        <v>14</v>
      </c>
      <c r="V28" s="38">
        <f t="shared" si="13"/>
        <v>12</v>
      </c>
      <c r="W28" s="38">
        <f t="shared" si="15"/>
        <v>2</v>
      </c>
      <c r="X28" s="38">
        <f t="shared" si="16"/>
        <v>28</v>
      </c>
      <c r="Y28" s="37" t="s">
        <v>23</v>
      </c>
      <c r="Z28"/>
    </row>
    <row r="29" spans="2:26" s="35" customFormat="1" ht="23.1" hidden="1" customHeight="1" x14ac:dyDescent="0.25">
      <c r="B29" s="60">
        <v>21</v>
      </c>
      <c r="C29" s="61" t="e">
        <f t="shared" si="0"/>
        <v>#N/A</v>
      </c>
      <c r="D29" s="62" t="e">
        <f t="shared" si="1"/>
        <v>#N/A</v>
      </c>
      <c r="E29" s="62" t="e">
        <f t="shared" si="2"/>
        <v>#N/A</v>
      </c>
      <c r="F29" s="62" t="e">
        <f t="shared" si="3"/>
        <v>#N/A</v>
      </c>
      <c r="G29" s="62" t="e">
        <f t="shared" si="4"/>
        <v>#N/A</v>
      </c>
      <c r="H29" s="62" t="e">
        <f t="shared" si="5"/>
        <v>#N/A</v>
      </c>
      <c r="I29" s="62" t="e">
        <f t="shared" si="6"/>
        <v>#N/A</v>
      </c>
      <c r="J29" s="62" t="e">
        <f t="shared" si="7"/>
        <v>#N/A</v>
      </c>
      <c r="K29" s="60" t="e">
        <f t="shared" si="8"/>
        <v>#N/A</v>
      </c>
      <c r="O29" s="36">
        <v>21</v>
      </c>
      <c r="P29" s="37"/>
      <c r="Q29" s="38">
        <f t="shared" si="14"/>
        <v>0</v>
      </c>
      <c r="R29" s="38">
        <f t="shared" si="9"/>
        <v>0</v>
      </c>
      <c r="S29" s="38">
        <f t="shared" si="10"/>
        <v>0</v>
      </c>
      <c r="T29" s="38">
        <f t="shared" si="11"/>
        <v>0</v>
      </c>
      <c r="U29" s="38">
        <f t="shared" si="12"/>
        <v>0</v>
      </c>
      <c r="V29" s="38">
        <f t="shared" si="13"/>
        <v>0</v>
      </c>
      <c r="W29" s="38">
        <f t="shared" si="15"/>
        <v>0</v>
      </c>
      <c r="X29" s="38">
        <f t="shared" si="16"/>
        <v>0</v>
      </c>
      <c r="Y29" s="37"/>
      <c r="Z29"/>
    </row>
    <row r="30" spans="2:26" s="35" customFormat="1" ht="23.1" hidden="1" customHeight="1" x14ac:dyDescent="0.25">
      <c r="B30" s="60">
        <v>22</v>
      </c>
      <c r="C30" s="63" t="e">
        <f t="shared" si="0"/>
        <v>#N/A</v>
      </c>
      <c r="D30" s="64" t="e">
        <f t="shared" si="1"/>
        <v>#N/A</v>
      </c>
      <c r="E30" s="64" t="e">
        <f t="shared" si="2"/>
        <v>#N/A</v>
      </c>
      <c r="F30" s="64" t="e">
        <f t="shared" si="3"/>
        <v>#N/A</v>
      </c>
      <c r="G30" s="64" t="e">
        <f t="shared" si="4"/>
        <v>#N/A</v>
      </c>
      <c r="H30" s="64" t="e">
        <f t="shared" si="5"/>
        <v>#N/A</v>
      </c>
      <c r="I30" s="64" t="e">
        <f t="shared" si="6"/>
        <v>#N/A</v>
      </c>
      <c r="J30" s="64" t="e">
        <f t="shared" si="7"/>
        <v>#N/A</v>
      </c>
      <c r="K30" s="60" t="e">
        <f t="shared" si="8"/>
        <v>#N/A</v>
      </c>
      <c r="O30" s="36">
        <v>22</v>
      </c>
      <c r="P30" s="37"/>
      <c r="Q30" s="38">
        <f t="shared" si="14"/>
        <v>0</v>
      </c>
      <c r="R30" s="38">
        <f t="shared" si="9"/>
        <v>0</v>
      </c>
      <c r="S30" s="38">
        <f t="shared" si="10"/>
        <v>0</v>
      </c>
      <c r="T30" s="38">
        <f t="shared" si="11"/>
        <v>0</v>
      </c>
      <c r="U30" s="38">
        <f t="shared" si="12"/>
        <v>0</v>
      </c>
      <c r="V30" s="38">
        <f t="shared" si="13"/>
        <v>0</v>
      </c>
      <c r="W30" s="38">
        <f t="shared" si="15"/>
        <v>0</v>
      </c>
      <c r="X30" s="38">
        <f t="shared" si="16"/>
        <v>0</v>
      </c>
      <c r="Y30" s="37"/>
      <c r="Z30"/>
    </row>
    <row r="31" spans="2:26" ht="15.75" x14ac:dyDescent="0.25">
      <c r="B31"/>
      <c r="C31" s="115"/>
      <c r="D31" s="115"/>
      <c r="E31" s="115"/>
      <c r="F31" s="115"/>
      <c r="G31" s="115"/>
      <c r="H31" s="115"/>
      <c r="I31" s="115"/>
      <c r="J31" s="115"/>
      <c r="K31" s="115"/>
    </row>
    <row r="32" spans="2:26" ht="15.75" x14ac:dyDescent="0.25">
      <c r="B32"/>
      <c r="C32" s="115"/>
      <c r="D32" s="115"/>
      <c r="E32" s="115"/>
      <c r="F32" s="115"/>
      <c r="G32" s="115"/>
      <c r="H32" s="115"/>
      <c r="I32" s="115"/>
      <c r="J32" s="115"/>
      <c r="K32" s="115"/>
    </row>
    <row r="33" spans="2:27" ht="15.75" x14ac:dyDescent="0.25">
      <c r="B33"/>
      <c r="C33" s="115"/>
      <c r="D33" s="115"/>
      <c r="E33" s="115"/>
      <c r="F33" s="115"/>
      <c r="G33" s="115"/>
      <c r="H33" s="115"/>
      <c r="I33" s="115"/>
      <c r="J33" s="115"/>
      <c r="K33" s="115"/>
      <c r="P33" s="55" t="s">
        <v>97</v>
      </c>
      <c r="Q33" s="54"/>
      <c r="R33" s="57">
        <v>4</v>
      </c>
      <c r="S33" s="57"/>
      <c r="T33" s="57"/>
      <c r="U33" s="57">
        <v>2</v>
      </c>
      <c r="V33" s="57"/>
      <c r="W33" s="57">
        <v>3</v>
      </c>
      <c r="X33" s="57">
        <v>5</v>
      </c>
      <c r="Y33" s="57">
        <v>1</v>
      </c>
    </row>
    <row r="34" spans="2:27" x14ac:dyDescent="0.25">
      <c r="B34"/>
      <c r="C34" s="115"/>
      <c r="D34" s="115"/>
      <c r="E34" s="115"/>
      <c r="F34" s="115"/>
      <c r="G34" s="115"/>
      <c r="H34" s="115"/>
      <c r="I34" s="115"/>
      <c r="J34" s="115"/>
      <c r="K34" s="115"/>
      <c r="O34" s="33" t="s">
        <v>43</v>
      </c>
      <c r="P34" s="34" t="s">
        <v>0</v>
      </c>
      <c r="Q34" s="34" t="s">
        <v>67</v>
      </c>
      <c r="R34" s="56" t="s">
        <v>80</v>
      </c>
      <c r="S34" s="34" t="s">
        <v>81</v>
      </c>
      <c r="T34" s="34" t="s">
        <v>82</v>
      </c>
      <c r="U34" s="56" t="s">
        <v>2</v>
      </c>
      <c r="V34" s="34" t="s">
        <v>1</v>
      </c>
      <c r="W34" s="56" t="s">
        <v>83</v>
      </c>
      <c r="X34" s="56" t="s">
        <v>84</v>
      </c>
      <c r="Y34" s="56" t="s">
        <v>98</v>
      </c>
      <c r="Z34" s="34" t="s">
        <v>99</v>
      </c>
      <c r="AA34" s="34" t="s">
        <v>100</v>
      </c>
    </row>
    <row r="35" spans="2:27" x14ac:dyDescent="0.25">
      <c r="B35"/>
      <c r="C35" s="115"/>
      <c r="D35" s="115"/>
      <c r="E35" s="115"/>
      <c r="F35" s="115"/>
      <c r="G35" s="115"/>
      <c r="H35" s="115"/>
      <c r="I35" s="115"/>
      <c r="J35" s="115"/>
      <c r="K35" s="115"/>
      <c r="O35" s="36">
        <v>1</v>
      </c>
      <c r="P35" s="37" t="str">
        <f t="shared" ref="P35:P56" si="17">P9</f>
        <v>DESISTIU</v>
      </c>
      <c r="Q35" s="38"/>
      <c r="R35" s="38"/>
      <c r="S35" s="38"/>
      <c r="T35" s="38"/>
      <c r="U35" s="38"/>
      <c r="V35" s="38"/>
      <c r="W35" s="38"/>
      <c r="X35" s="38"/>
      <c r="Y35" s="38"/>
      <c r="Z35" s="38">
        <v>10000000000</v>
      </c>
      <c r="AA35" s="38">
        <f t="shared" ref="AA35:AA56" si="18">_xlfn.RANK.EQ(Z35,$Z$35:$Z$56,1)</f>
        <v>20</v>
      </c>
    </row>
    <row r="36" spans="2:27" x14ac:dyDescent="0.35">
      <c r="B36" s="168" t="str">
        <f>P10 &amp; "                  " &amp;P11 &amp; "                  " &amp; P12 &amp; "                 " &amp; P13 &amp; "                 " &amp; P14 &amp; "                  " &amp; P15 &amp; "                   " &amp; P16 &amp; "                  " &amp; P17</f>
        <v>Alemanha                  Áustria                  Bélgica                 Dinamarca                 Escócia                  Eslovênia                   França                  Holanda</v>
      </c>
      <c r="C36" s="169"/>
      <c r="D36" s="169"/>
      <c r="E36" s="169"/>
      <c r="F36" s="169"/>
      <c r="G36" s="169"/>
      <c r="H36" s="169"/>
      <c r="I36" s="169"/>
      <c r="J36" s="169"/>
      <c r="K36" s="169"/>
      <c r="O36" s="36">
        <v>2</v>
      </c>
      <c r="P36" s="37" t="str">
        <f t="shared" si="17"/>
        <v>Alemanha</v>
      </c>
      <c r="Q36" s="38">
        <f t="shared" ref="Q36:X36" si="19">_xlfn.RANK.EQ(Q10,Q$9:Q$30,0)</f>
        <v>1</v>
      </c>
      <c r="R36" s="38">
        <f t="shared" si="19"/>
        <v>11</v>
      </c>
      <c r="S36" s="38">
        <f t="shared" si="19"/>
        <v>11</v>
      </c>
      <c r="T36" s="38">
        <f t="shared" si="19"/>
        <v>4</v>
      </c>
      <c r="U36" s="38">
        <f t="shared" si="19"/>
        <v>15</v>
      </c>
      <c r="V36" s="38">
        <f t="shared" si="19"/>
        <v>12</v>
      </c>
      <c r="W36" s="38">
        <f t="shared" si="19"/>
        <v>16</v>
      </c>
      <c r="X36" s="38">
        <f t="shared" si="19"/>
        <v>12</v>
      </c>
      <c r="Y36" s="38">
        <v>2</v>
      </c>
      <c r="Z36" s="38">
        <f t="shared" ref="Z36:Z54" si="20">SUMPRODUCT(R36:Y36,POWER(10,$R$33:$Y$33)*$R$33:$Y$33)</f>
        <v>6491020</v>
      </c>
      <c r="AA36" s="38">
        <f t="shared" si="18"/>
        <v>12</v>
      </c>
    </row>
    <row r="37" spans="2:27" x14ac:dyDescent="0.25">
      <c r="B37" s="160" t="str">
        <f>"    "&amp;"("&amp;Y10&amp;")"&amp; "                             " &amp;"("&amp;Y11&amp;")"&amp; "                      " &amp;"("&amp;Y12&amp;")"&amp; "                      " &amp;"("&amp;Y13&amp;")"&amp; "                            " &amp;"("&amp;Y14&amp;")"&amp; "                            " &amp;"("&amp;Y15&amp;")"&amp; "                            " &amp;"("&amp;Y16&amp;")"&amp; "                         " &amp;"("&amp;Y17&amp;")"</f>
        <v xml:space="preserve">    (Roger)                             (Mário)                      (Gustavão)                      (Michael)                            (João)                            (Deyvid)                            (Shrek)                         (Junior)</v>
      </c>
      <c r="C37" s="161"/>
      <c r="D37" s="161"/>
      <c r="E37" s="161"/>
      <c r="F37" s="161"/>
      <c r="G37" s="161"/>
      <c r="H37" s="161"/>
      <c r="I37" s="161"/>
      <c r="J37" s="161"/>
      <c r="K37" s="161"/>
      <c r="O37" s="36">
        <v>3</v>
      </c>
      <c r="P37" s="37" t="str">
        <f t="shared" si="17"/>
        <v>Áustria</v>
      </c>
      <c r="Q37" s="38">
        <f t="shared" ref="Q37:W51" si="21">_xlfn.RANK.EQ(Q11,Q$9:Q$30,0)</f>
        <v>1</v>
      </c>
      <c r="R37" s="38">
        <f t="shared" si="21"/>
        <v>10</v>
      </c>
      <c r="S37" s="38">
        <f t="shared" si="21"/>
        <v>4</v>
      </c>
      <c r="T37" s="38">
        <f t="shared" si="21"/>
        <v>11</v>
      </c>
      <c r="U37" s="38">
        <f t="shared" si="21"/>
        <v>10</v>
      </c>
      <c r="V37" s="38">
        <f t="shared" si="21"/>
        <v>16</v>
      </c>
      <c r="W37" s="38">
        <f t="shared" si="21"/>
        <v>8</v>
      </c>
      <c r="X37" s="38">
        <f t="shared" ref="X37:X54" si="22">_xlfn.RANK.EQ(X11,X$9:X$30,0)</f>
        <v>10</v>
      </c>
      <c r="Y37" s="38">
        <v>3</v>
      </c>
      <c r="Z37" s="38">
        <f t="shared" si="20"/>
        <v>5426030</v>
      </c>
      <c r="AA37" s="38">
        <f t="shared" si="18"/>
        <v>10</v>
      </c>
    </row>
    <row r="38" spans="2:27" x14ac:dyDescent="0.25">
      <c r="B38"/>
      <c r="C38" s="163"/>
      <c r="D38" s="159"/>
      <c r="E38" s="159"/>
      <c r="F38" s="159"/>
      <c r="G38" s="159"/>
      <c r="H38" s="159"/>
      <c r="I38" s="159"/>
      <c r="J38" s="159"/>
      <c r="K38" s="159"/>
      <c r="O38" s="36">
        <v>4</v>
      </c>
      <c r="P38" s="37" t="str">
        <f t="shared" si="17"/>
        <v>Bélgica</v>
      </c>
      <c r="Q38" s="38">
        <f t="shared" si="21"/>
        <v>1</v>
      </c>
      <c r="R38" s="38">
        <f t="shared" si="21"/>
        <v>14</v>
      </c>
      <c r="S38" s="38">
        <f t="shared" si="21"/>
        <v>4</v>
      </c>
      <c r="T38" s="38">
        <f t="shared" si="21"/>
        <v>7</v>
      </c>
      <c r="U38" s="38">
        <f t="shared" si="21"/>
        <v>13</v>
      </c>
      <c r="V38" s="38">
        <f t="shared" si="21"/>
        <v>9</v>
      </c>
      <c r="W38" s="38">
        <f t="shared" si="21"/>
        <v>15</v>
      </c>
      <c r="X38" s="38">
        <f t="shared" si="22"/>
        <v>14</v>
      </c>
      <c r="Y38" s="38">
        <v>4</v>
      </c>
      <c r="Z38" s="38">
        <f t="shared" si="20"/>
        <v>7607640</v>
      </c>
      <c r="AA38" s="38">
        <f t="shared" si="18"/>
        <v>14</v>
      </c>
    </row>
    <row r="39" spans="2:27" x14ac:dyDescent="0.25">
      <c r="B39"/>
      <c r="C39" s="115"/>
      <c r="D39" s="115"/>
      <c r="E39" s="115"/>
      <c r="F39" s="115"/>
      <c r="G39" s="115"/>
      <c r="H39" s="115"/>
      <c r="I39" s="115"/>
      <c r="J39" s="115"/>
      <c r="K39" s="115"/>
      <c r="O39" s="36">
        <v>5</v>
      </c>
      <c r="P39" s="37" t="str">
        <f t="shared" si="17"/>
        <v>Dinamarca</v>
      </c>
      <c r="Q39" s="38">
        <f t="shared" si="21"/>
        <v>1</v>
      </c>
      <c r="R39" s="38">
        <f t="shared" si="21"/>
        <v>16</v>
      </c>
      <c r="S39" s="38">
        <f t="shared" si="21"/>
        <v>1</v>
      </c>
      <c r="T39" s="38">
        <f t="shared" si="21"/>
        <v>8</v>
      </c>
      <c r="U39" s="38">
        <f t="shared" si="21"/>
        <v>13</v>
      </c>
      <c r="V39" s="38">
        <f t="shared" si="21"/>
        <v>5</v>
      </c>
      <c r="W39" s="38">
        <f t="shared" si="21"/>
        <v>18</v>
      </c>
      <c r="X39" s="38">
        <f t="shared" si="22"/>
        <v>15</v>
      </c>
      <c r="Y39" s="38">
        <v>5</v>
      </c>
      <c r="Z39" s="38">
        <f t="shared" si="20"/>
        <v>8196650</v>
      </c>
      <c r="AA39" s="38">
        <f t="shared" si="18"/>
        <v>16</v>
      </c>
    </row>
    <row r="40" spans="2:27" x14ac:dyDescent="0.25">
      <c r="B40"/>
      <c r="C40" s="115"/>
      <c r="D40" s="115"/>
      <c r="E40" s="115"/>
      <c r="F40" s="115"/>
      <c r="G40" s="115"/>
      <c r="H40" s="115"/>
      <c r="I40" s="115"/>
      <c r="J40" s="115"/>
      <c r="K40" s="115"/>
      <c r="O40" s="36">
        <v>6</v>
      </c>
      <c r="P40" s="37" t="str">
        <f t="shared" si="17"/>
        <v>Escócia</v>
      </c>
      <c r="Q40" s="38">
        <f t="shared" si="21"/>
        <v>1</v>
      </c>
      <c r="R40" s="38">
        <f t="shared" si="21"/>
        <v>1</v>
      </c>
      <c r="S40" s="38">
        <f t="shared" si="21"/>
        <v>11</v>
      </c>
      <c r="T40" s="38">
        <f t="shared" si="21"/>
        <v>18</v>
      </c>
      <c r="U40" s="38">
        <f t="shared" si="21"/>
        <v>1</v>
      </c>
      <c r="V40" s="38">
        <f t="shared" si="21"/>
        <v>17</v>
      </c>
      <c r="W40" s="38">
        <f t="shared" si="21"/>
        <v>1</v>
      </c>
      <c r="X40" s="38">
        <f t="shared" si="22"/>
        <v>1</v>
      </c>
      <c r="Y40" s="38">
        <v>6</v>
      </c>
      <c r="Z40" s="38">
        <f t="shared" si="20"/>
        <v>543260</v>
      </c>
      <c r="AA40" s="38">
        <f t="shared" si="18"/>
        <v>1</v>
      </c>
    </row>
    <row r="41" spans="2:27" x14ac:dyDescent="0.25">
      <c r="B41"/>
      <c r="C41" s="115"/>
      <c r="D41" s="115"/>
      <c r="E41" s="115"/>
      <c r="F41" s="115"/>
      <c r="G41" s="115"/>
      <c r="H41" s="115"/>
      <c r="I41" s="115"/>
      <c r="J41" s="115"/>
      <c r="K41" s="115"/>
      <c r="O41" s="36">
        <v>7</v>
      </c>
      <c r="P41" s="37" t="str">
        <f t="shared" si="17"/>
        <v>Eslovênia</v>
      </c>
      <c r="Q41" s="38">
        <f t="shared" si="21"/>
        <v>1</v>
      </c>
      <c r="R41" s="38">
        <f t="shared" si="21"/>
        <v>14</v>
      </c>
      <c r="S41" s="38">
        <f t="shared" si="21"/>
        <v>7</v>
      </c>
      <c r="T41" s="38">
        <f t="shared" si="21"/>
        <v>4</v>
      </c>
      <c r="U41" s="38">
        <f t="shared" si="21"/>
        <v>10</v>
      </c>
      <c r="V41" s="38">
        <f t="shared" si="21"/>
        <v>4</v>
      </c>
      <c r="W41" s="38">
        <f t="shared" si="21"/>
        <v>16</v>
      </c>
      <c r="X41" s="38">
        <f t="shared" si="22"/>
        <v>15</v>
      </c>
      <c r="Y41" s="38">
        <v>7</v>
      </c>
      <c r="Z41" s="38">
        <f t="shared" si="20"/>
        <v>8110070</v>
      </c>
      <c r="AA41" s="38">
        <f t="shared" si="18"/>
        <v>15</v>
      </c>
    </row>
    <row r="42" spans="2:27" x14ac:dyDescent="0.35">
      <c r="B42" s="158" t="str">
        <f>P18 &amp; "                  " &amp;P19 &amp; "                    " &amp; P20 &amp; "                       " &amp; P21 &amp; "                " &amp; P22 &amp; "             " &amp; P23 &amp; "               " &amp; P24 &amp; "           " &amp; P25</f>
        <v>Inglaterra                  Irlanda                    Itália                       Noruega                País de Gales             Polônia               Rep. Tcheca           Romênia</v>
      </c>
      <c r="C42" s="159"/>
      <c r="D42" s="159"/>
      <c r="E42" s="159"/>
      <c r="F42" s="159"/>
      <c r="G42" s="159"/>
      <c r="H42" s="159"/>
      <c r="I42" s="159"/>
      <c r="J42" s="159"/>
      <c r="K42" s="159"/>
      <c r="O42" s="36">
        <v>8</v>
      </c>
      <c r="P42" s="37" t="str">
        <f t="shared" si="17"/>
        <v>França</v>
      </c>
      <c r="Q42" s="38">
        <f t="shared" si="21"/>
        <v>1</v>
      </c>
      <c r="R42" s="38">
        <f t="shared" si="21"/>
        <v>16</v>
      </c>
      <c r="S42" s="38">
        <f t="shared" si="21"/>
        <v>15</v>
      </c>
      <c r="T42" s="38">
        <f t="shared" si="21"/>
        <v>2</v>
      </c>
      <c r="U42" s="38">
        <f t="shared" si="21"/>
        <v>17</v>
      </c>
      <c r="V42" s="38">
        <f t="shared" si="21"/>
        <v>3</v>
      </c>
      <c r="W42" s="38">
        <f t="shared" si="21"/>
        <v>21</v>
      </c>
      <c r="X42" s="38">
        <f t="shared" si="22"/>
        <v>17</v>
      </c>
      <c r="Y42" s="38">
        <v>8</v>
      </c>
      <c r="Z42" s="38">
        <f t="shared" si="20"/>
        <v>9206480</v>
      </c>
      <c r="AA42" s="38">
        <f t="shared" si="18"/>
        <v>17</v>
      </c>
    </row>
    <row r="43" spans="2:27" x14ac:dyDescent="0.25">
      <c r="B43" s="160" t="str">
        <f>"   "&amp;"("&amp;Y18&amp;")"&amp; "                              " &amp;"("&amp;Y19&amp;")"&amp; "                           " &amp;"("&amp;Y20&amp;")"&amp; "                           " &amp;"("&amp;Y21&amp;")"&amp; "                            " &amp;"("&amp;Y22&amp;")"&amp; "                              " &amp;"("&amp;Y23&amp;")"&amp; "                       " &amp;"("&amp;Y24&amp;")"&amp; "                       " &amp;"("&amp;Y25&amp;")"</f>
        <v xml:space="preserve">   (Tooty)                              (Gru)                           (Cayera)                           (Hurrante)                            (Fred)                              (Deh)                       (Ricardinho)                       (Piu)</v>
      </c>
      <c r="C43" s="161"/>
      <c r="D43" s="161"/>
      <c r="E43" s="161"/>
      <c r="F43" s="161"/>
      <c r="G43" s="161"/>
      <c r="H43" s="161"/>
      <c r="I43" s="161"/>
      <c r="J43" s="161"/>
      <c r="K43" s="161"/>
      <c r="O43" s="36">
        <v>9</v>
      </c>
      <c r="P43" s="37" t="str">
        <f t="shared" si="17"/>
        <v>Holanda</v>
      </c>
      <c r="Q43" s="38">
        <f t="shared" si="21"/>
        <v>1</v>
      </c>
      <c r="R43" s="38">
        <f t="shared" si="21"/>
        <v>8</v>
      </c>
      <c r="S43" s="38">
        <f t="shared" si="21"/>
        <v>7</v>
      </c>
      <c r="T43" s="38">
        <f t="shared" si="21"/>
        <v>11</v>
      </c>
      <c r="U43" s="38">
        <f t="shared" si="21"/>
        <v>5</v>
      </c>
      <c r="V43" s="38">
        <f t="shared" si="21"/>
        <v>7</v>
      </c>
      <c r="W43" s="38">
        <f t="shared" si="21"/>
        <v>6</v>
      </c>
      <c r="X43" s="38">
        <f t="shared" si="22"/>
        <v>8</v>
      </c>
      <c r="Y43" s="38">
        <v>9</v>
      </c>
      <c r="Z43" s="38">
        <f t="shared" si="20"/>
        <v>4339090</v>
      </c>
      <c r="AA43" s="38">
        <f t="shared" si="18"/>
        <v>8</v>
      </c>
    </row>
    <row r="44" spans="2:27" x14ac:dyDescent="0.25">
      <c r="B44"/>
      <c r="C44" s="115"/>
      <c r="D44" s="117"/>
      <c r="E44" s="117"/>
      <c r="F44" s="117"/>
      <c r="G44" s="117"/>
      <c r="H44" s="117"/>
      <c r="I44" s="117"/>
      <c r="J44" s="117"/>
      <c r="K44" s="117"/>
      <c r="O44" s="36">
        <v>10</v>
      </c>
      <c r="P44" s="37" t="str">
        <f t="shared" si="17"/>
        <v>Inglaterra</v>
      </c>
      <c r="Q44" s="38">
        <f t="shared" si="21"/>
        <v>1</v>
      </c>
      <c r="R44" s="38">
        <f t="shared" si="21"/>
        <v>1</v>
      </c>
      <c r="S44" s="38">
        <f t="shared" si="21"/>
        <v>19</v>
      </c>
      <c r="T44" s="38">
        <f t="shared" si="21"/>
        <v>15</v>
      </c>
      <c r="U44" s="38">
        <f t="shared" si="21"/>
        <v>3</v>
      </c>
      <c r="V44" s="38">
        <f t="shared" si="21"/>
        <v>14</v>
      </c>
      <c r="W44" s="38">
        <f t="shared" si="21"/>
        <v>2</v>
      </c>
      <c r="X44" s="38">
        <f t="shared" si="22"/>
        <v>2</v>
      </c>
      <c r="Y44" s="38">
        <v>10</v>
      </c>
      <c r="Z44" s="38">
        <f t="shared" si="20"/>
        <v>1046700</v>
      </c>
      <c r="AA44" s="38">
        <f t="shared" si="18"/>
        <v>2</v>
      </c>
    </row>
    <row r="45" spans="2:27" x14ac:dyDescent="0.25">
      <c r="B45"/>
      <c r="C45" s="115"/>
      <c r="D45" s="117"/>
      <c r="E45" s="117"/>
      <c r="F45" s="117"/>
      <c r="G45" s="117"/>
      <c r="H45" s="117"/>
      <c r="I45" s="117"/>
      <c r="J45" s="117"/>
      <c r="K45" s="117"/>
      <c r="O45" s="36">
        <v>11</v>
      </c>
      <c r="P45" s="37" t="str">
        <f t="shared" si="17"/>
        <v>Irlanda</v>
      </c>
      <c r="Q45" s="38">
        <f t="shared" si="21"/>
        <v>1</v>
      </c>
      <c r="R45" s="38">
        <f t="shared" si="21"/>
        <v>18</v>
      </c>
      <c r="S45" s="38">
        <f t="shared" si="21"/>
        <v>4</v>
      </c>
      <c r="T45" s="38">
        <f t="shared" si="21"/>
        <v>3</v>
      </c>
      <c r="U45" s="38">
        <f t="shared" si="21"/>
        <v>18</v>
      </c>
      <c r="V45" s="38">
        <f t="shared" si="21"/>
        <v>7</v>
      </c>
      <c r="W45" s="38">
        <f t="shared" si="21"/>
        <v>20</v>
      </c>
      <c r="X45" s="38">
        <f t="shared" si="22"/>
        <v>17</v>
      </c>
      <c r="Y45" s="38">
        <v>11</v>
      </c>
      <c r="Z45" s="38">
        <f t="shared" si="20"/>
        <v>9283710</v>
      </c>
      <c r="AA45" s="38">
        <f t="shared" si="18"/>
        <v>18</v>
      </c>
    </row>
    <row r="46" spans="2:27" x14ac:dyDescent="0.25">
      <c r="B46"/>
      <c r="C46" s="115"/>
      <c r="D46" s="115"/>
      <c r="E46" s="115"/>
      <c r="F46" s="115"/>
      <c r="G46" s="115"/>
      <c r="H46" s="115"/>
      <c r="I46" s="115"/>
      <c r="J46" s="115"/>
      <c r="K46" s="115"/>
      <c r="O46" s="36">
        <v>12</v>
      </c>
      <c r="P46" s="37" t="str">
        <f t="shared" si="17"/>
        <v>Itália</v>
      </c>
      <c r="Q46" s="38">
        <f t="shared" si="21"/>
        <v>1</v>
      </c>
      <c r="R46" s="38">
        <f t="shared" si="21"/>
        <v>11</v>
      </c>
      <c r="S46" s="38">
        <f t="shared" si="21"/>
        <v>2</v>
      </c>
      <c r="T46" s="38">
        <f t="shared" si="21"/>
        <v>11</v>
      </c>
      <c r="U46" s="38">
        <f t="shared" si="21"/>
        <v>10</v>
      </c>
      <c r="V46" s="38">
        <f t="shared" si="21"/>
        <v>12</v>
      </c>
      <c r="W46" s="38">
        <f t="shared" si="21"/>
        <v>14</v>
      </c>
      <c r="X46" s="38">
        <f t="shared" si="22"/>
        <v>11</v>
      </c>
      <c r="Y46" s="38">
        <v>12</v>
      </c>
      <c r="Z46" s="38">
        <f t="shared" si="20"/>
        <v>5984120</v>
      </c>
      <c r="AA46" s="38">
        <f t="shared" si="18"/>
        <v>11</v>
      </c>
    </row>
    <row r="47" spans="2:27" x14ac:dyDescent="0.25">
      <c r="B47"/>
      <c r="C47" s="115"/>
      <c r="D47" s="115"/>
      <c r="E47" s="115"/>
      <c r="F47" s="115"/>
      <c r="G47" s="115"/>
      <c r="H47" s="115"/>
      <c r="I47" s="115"/>
      <c r="J47" s="115"/>
      <c r="K47" s="115"/>
      <c r="O47" s="36">
        <v>13</v>
      </c>
      <c r="P47" s="37" t="str">
        <f t="shared" si="17"/>
        <v>Noruega</v>
      </c>
      <c r="Q47" s="38">
        <f t="shared" si="21"/>
        <v>1</v>
      </c>
      <c r="R47" s="38">
        <f t="shared" si="21"/>
        <v>5</v>
      </c>
      <c r="S47" s="38">
        <f t="shared" si="21"/>
        <v>7</v>
      </c>
      <c r="T47" s="38">
        <f t="shared" si="21"/>
        <v>15</v>
      </c>
      <c r="U47" s="38">
        <f t="shared" si="21"/>
        <v>7</v>
      </c>
      <c r="V47" s="38">
        <f t="shared" si="21"/>
        <v>17</v>
      </c>
      <c r="W47" s="38">
        <f t="shared" si="21"/>
        <v>4</v>
      </c>
      <c r="X47" s="38">
        <f t="shared" si="22"/>
        <v>5</v>
      </c>
      <c r="Y47" s="38">
        <v>13</v>
      </c>
      <c r="Z47" s="38">
        <f t="shared" si="20"/>
        <v>2713530</v>
      </c>
      <c r="AA47" s="38">
        <f t="shared" si="18"/>
        <v>5</v>
      </c>
    </row>
    <row r="48" spans="2:27" x14ac:dyDescent="0.35">
      <c r="B48"/>
      <c r="C48" s="115"/>
      <c r="E48" s="164" t="str">
        <f>"    "&amp;P26&amp;"                    "&amp;P27&amp;"                     "&amp;P28&amp;" "</f>
        <v xml:space="preserve">    Suécia                    Suíça                     Turquia </v>
      </c>
      <c r="F48" s="164"/>
      <c r="G48" s="164"/>
      <c r="H48" s="164"/>
      <c r="I48" s="164"/>
      <c r="J48" s="116"/>
      <c r="K48" s="115"/>
      <c r="O48" s="36">
        <v>14</v>
      </c>
      <c r="P48" s="37" t="str">
        <f t="shared" si="17"/>
        <v>País de Gales</v>
      </c>
      <c r="Q48" s="38">
        <f t="shared" si="21"/>
        <v>1</v>
      </c>
      <c r="R48" s="38">
        <f t="shared" si="21"/>
        <v>8</v>
      </c>
      <c r="S48" s="38">
        <f t="shared" si="21"/>
        <v>11</v>
      </c>
      <c r="T48" s="38">
        <f t="shared" si="21"/>
        <v>8</v>
      </c>
      <c r="U48" s="38">
        <f t="shared" si="21"/>
        <v>7</v>
      </c>
      <c r="V48" s="38">
        <f t="shared" si="21"/>
        <v>9</v>
      </c>
      <c r="W48" s="38">
        <f t="shared" si="21"/>
        <v>8</v>
      </c>
      <c r="X48" s="38">
        <f t="shared" si="22"/>
        <v>9</v>
      </c>
      <c r="Y48" s="38">
        <v>14</v>
      </c>
      <c r="Z48" s="38">
        <f t="shared" si="20"/>
        <v>4845540</v>
      </c>
      <c r="AA48" s="38">
        <f t="shared" si="18"/>
        <v>9</v>
      </c>
    </row>
    <row r="49" spans="3:27" x14ac:dyDescent="0.35">
      <c r="C49" s="115"/>
      <c r="E49" s="162" t="str">
        <f>" "&amp;"("&amp;Y26&amp;")"&amp; "                         " &amp;"("&amp;Y27&amp;")"&amp; "                          " &amp;"("&amp;Y28&amp;")"</f>
        <v xml:space="preserve"> (Hugo)                         (Juninho)                          (DieGo)</v>
      </c>
      <c r="F49" s="161"/>
      <c r="G49" s="161"/>
      <c r="H49" s="161"/>
      <c r="I49" s="161"/>
      <c r="J49" s="117"/>
      <c r="K49" s="115"/>
      <c r="O49" s="36">
        <v>15</v>
      </c>
      <c r="P49" s="37" t="str">
        <f t="shared" si="17"/>
        <v>Polônia</v>
      </c>
      <c r="Q49" s="38">
        <f t="shared" si="21"/>
        <v>1</v>
      </c>
      <c r="R49" s="38">
        <f t="shared" si="21"/>
        <v>3</v>
      </c>
      <c r="S49" s="38">
        <f t="shared" si="21"/>
        <v>17</v>
      </c>
      <c r="T49" s="38">
        <f t="shared" si="21"/>
        <v>11</v>
      </c>
      <c r="U49" s="38">
        <f t="shared" si="21"/>
        <v>2</v>
      </c>
      <c r="V49" s="38">
        <f t="shared" si="21"/>
        <v>1</v>
      </c>
      <c r="W49" s="38">
        <f t="shared" si="21"/>
        <v>7</v>
      </c>
      <c r="X49" s="38">
        <f t="shared" si="22"/>
        <v>4</v>
      </c>
      <c r="Y49" s="38">
        <v>15</v>
      </c>
      <c r="Z49" s="38">
        <f t="shared" si="20"/>
        <v>2141550</v>
      </c>
      <c r="AA49" s="38">
        <f t="shared" si="18"/>
        <v>4</v>
      </c>
    </row>
    <row r="50" spans="3:27" x14ac:dyDescent="0.35">
      <c r="C50" s="115"/>
      <c r="D50" s="115"/>
      <c r="E50" s="115"/>
      <c r="F50" s="115"/>
      <c r="G50" s="115"/>
      <c r="H50" s="115"/>
      <c r="I50" s="115"/>
      <c r="J50" s="115"/>
      <c r="K50" s="115"/>
      <c r="O50" s="36">
        <v>16</v>
      </c>
      <c r="P50" s="37" t="str">
        <f t="shared" si="17"/>
        <v>Rep. Tcheca</v>
      </c>
      <c r="Q50" s="38">
        <f t="shared" si="21"/>
        <v>1</v>
      </c>
      <c r="R50" s="38">
        <f t="shared" si="21"/>
        <v>19</v>
      </c>
      <c r="S50" s="38">
        <f t="shared" si="21"/>
        <v>17</v>
      </c>
      <c r="T50" s="38">
        <f t="shared" si="21"/>
        <v>1</v>
      </c>
      <c r="U50" s="38">
        <f t="shared" si="21"/>
        <v>19</v>
      </c>
      <c r="V50" s="38">
        <f t="shared" si="21"/>
        <v>2</v>
      </c>
      <c r="W50" s="38">
        <f t="shared" si="21"/>
        <v>22</v>
      </c>
      <c r="X50" s="38">
        <f t="shared" si="22"/>
        <v>19</v>
      </c>
      <c r="Y50" s="38">
        <v>16</v>
      </c>
      <c r="Z50" s="38">
        <f t="shared" si="20"/>
        <v>10329960</v>
      </c>
      <c r="AA50" s="38">
        <f t="shared" si="18"/>
        <v>19</v>
      </c>
    </row>
    <row r="51" spans="3:27" x14ac:dyDescent="0.35">
      <c r="D51" s="115"/>
      <c r="E51" s="115"/>
      <c r="F51" s="115"/>
      <c r="G51" s="115"/>
      <c r="H51" s="115"/>
      <c r="I51" s="115"/>
      <c r="J51" s="115"/>
      <c r="K51" s="115"/>
      <c r="O51" s="36">
        <v>17</v>
      </c>
      <c r="P51" s="37" t="str">
        <f t="shared" si="17"/>
        <v>Romênia</v>
      </c>
      <c r="Q51" s="38">
        <f t="shared" si="21"/>
        <v>1</v>
      </c>
      <c r="R51" s="38">
        <f t="shared" si="21"/>
        <v>11</v>
      </c>
      <c r="S51" s="38">
        <f t="shared" si="21"/>
        <v>11</v>
      </c>
      <c r="T51" s="38">
        <f t="shared" si="21"/>
        <v>4</v>
      </c>
      <c r="U51" s="38">
        <f t="shared" si="21"/>
        <v>15</v>
      </c>
      <c r="V51" s="38">
        <f t="shared" si="21"/>
        <v>5</v>
      </c>
      <c r="W51" s="38">
        <f t="shared" si="21"/>
        <v>19</v>
      </c>
      <c r="X51" s="38">
        <f t="shared" si="22"/>
        <v>12</v>
      </c>
      <c r="Y51" s="38">
        <v>17</v>
      </c>
      <c r="Z51" s="38">
        <f t="shared" si="20"/>
        <v>6500170</v>
      </c>
      <c r="AA51" s="38">
        <f t="shared" si="18"/>
        <v>13</v>
      </c>
    </row>
    <row r="52" spans="3:27" x14ac:dyDescent="0.35">
      <c r="O52" s="36">
        <v>18</v>
      </c>
      <c r="P52" s="37" t="str">
        <f t="shared" si="17"/>
        <v>Suécia</v>
      </c>
      <c r="Q52" s="38">
        <f t="shared" ref="Q52:W54" si="23">_xlfn.RANK.EQ(Q26,Q$9:Q$30,0)</f>
        <v>1</v>
      </c>
      <c r="R52" s="38">
        <f t="shared" si="23"/>
        <v>5</v>
      </c>
      <c r="S52" s="38">
        <f t="shared" si="23"/>
        <v>7</v>
      </c>
      <c r="T52" s="38">
        <f t="shared" si="23"/>
        <v>15</v>
      </c>
      <c r="U52" s="38">
        <f t="shared" si="23"/>
        <v>4</v>
      </c>
      <c r="V52" s="38">
        <f t="shared" si="23"/>
        <v>9</v>
      </c>
      <c r="W52" s="38">
        <f t="shared" si="23"/>
        <v>5</v>
      </c>
      <c r="X52" s="38">
        <f t="shared" si="22"/>
        <v>5</v>
      </c>
      <c r="Y52" s="38">
        <v>18</v>
      </c>
      <c r="Z52" s="38">
        <f t="shared" si="20"/>
        <v>2715980</v>
      </c>
      <c r="AA52" s="38">
        <f t="shared" si="18"/>
        <v>6</v>
      </c>
    </row>
    <row r="53" spans="3:27" x14ac:dyDescent="0.35">
      <c r="O53" s="36">
        <v>19</v>
      </c>
      <c r="P53" s="37" t="str">
        <f t="shared" si="17"/>
        <v>Suíça</v>
      </c>
      <c r="Q53" s="38">
        <f t="shared" si="23"/>
        <v>1</v>
      </c>
      <c r="R53" s="38">
        <f t="shared" si="23"/>
        <v>4</v>
      </c>
      <c r="S53" s="38">
        <f t="shared" si="23"/>
        <v>2</v>
      </c>
      <c r="T53" s="38">
        <f t="shared" si="23"/>
        <v>18</v>
      </c>
      <c r="U53" s="38">
        <f t="shared" si="23"/>
        <v>5</v>
      </c>
      <c r="V53" s="38">
        <f t="shared" si="23"/>
        <v>19</v>
      </c>
      <c r="W53" s="38">
        <f t="shared" si="23"/>
        <v>3</v>
      </c>
      <c r="X53" s="38">
        <f t="shared" si="22"/>
        <v>3</v>
      </c>
      <c r="Y53" s="38">
        <v>19</v>
      </c>
      <c r="Z53" s="38">
        <f t="shared" si="20"/>
        <v>1670190</v>
      </c>
      <c r="AA53" s="38">
        <f t="shared" si="18"/>
        <v>3</v>
      </c>
    </row>
    <row r="54" spans="3:27" x14ac:dyDescent="0.35">
      <c r="O54" s="36">
        <v>20</v>
      </c>
      <c r="P54" s="37" t="str">
        <f t="shared" si="17"/>
        <v>Turquia</v>
      </c>
      <c r="Q54" s="38">
        <f t="shared" si="23"/>
        <v>1</v>
      </c>
      <c r="R54" s="38">
        <f t="shared" si="23"/>
        <v>5</v>
      </c>
      <c r="S54" s="38">
        <f t="shared" si="23"/>
        <v>15</v>
      </c>
      <c r="T54" s="38">
        <f t="shared" si="23"/>
        <v>8</v>
      </c>
      <c r="U54" s="38">
        <f t="shared" si="23"/>
        <v>9</v>
      </c>
      <c r="V54" s="38">
        <f t="shared" si="23"/>
        <v>14</v>
      </c>
      <c r="W54" s="38">
        <f t="shared" si="23"/>
        <v>8</v>
      </c>
      <c r="X54" s="38">
        <f t="shared" si="22"/>
        <v>7</v>
      </c>
      <c r="Y54" s="38">
        <v>20</v>
      </c>
      <c r="Z54" s="38">
        <f t="shared" si="20"/>
        <v>3726000</v>
      </c>
      <c r="AA54" s="38">
        <f t="shared" si="18"/>
        <v>7</v>
      </c>
    </row>
    <row r="55" spans="3:27" x14ac:dyDescent="0.35">
      <c r="O55" s="36">
        <v>21</v>
      </c>
      <c r="P55" s="37">
        <f t="shared" si="17"/>
        <v>0</v>
      </c>
      <c r="Q55" s="38"/>
      <c r="R55" s="38"/>
      <c r="S55" s="38"/>
      <c r="T55" s="38"/>
      <c r="U55" s="38"/>
      <c r="V55" s="38"/>
      <c r="W55" s="38"/>
      <c r="X55" s="38"/>
      <c r="Y55" s="38"/>
      <c r="Z55" s="38">
        <v>10000000000</v>
      </c>
      <c r="AA55" s="38">
        <f t="shared" si="18"/>
        <v>20</v>
      </c>
    </row>
    <row r="56" spans="3:27" x14ac:dyDescent="0.35">
      <c r="O56" s="36">
        <v>22</v>
      </c>
      <c r="P56" s="37">
        <f t="shared" si="17"/>
        <v>0</v>
      </c>
      <c r="Q56" s="38"/>
      <c r="R56" s="38"/>
      <c r="S56" s="38"/>
      <c r="T56" s="38"/>
      <c r="U56" s="38"/>
      <c r="V56" s="38"/>
      <c r="W56" s="38"/>
      <c r="X56" s="38"/>
      <c r="Y56" s="38"/>
      <c r="Z56" s="38">
        <v>10000000000</v>
      </c>
      <c r="AA56" s="38">
        <f t="shared" si="18"/>
        <v>20</v>
      </c>
    </row>
    <row r="57" spans="3:27" x14ac:dyDescent="0.35">
      <c r="P57" s="1"/>
    </row>
  </sheetData>
  <sheetProtection algorithmName="SHA-512" hashValue="T0YLFrHBn4xGglKDz7VJ7pe/onk6Ltpu8o3YDEfaAO3Lh4P+E6Xl/MLSxzQjfppoIbxX5ZZonqigWlsF/3/0yA==" saltValue="wUnCAVNEe7+Nxk1SsY3kDg==" spinCount="100000" sheet="1" objects="1" scenarios="1" selectLockedCells="1" selectUnlockedCells="1"/>
  <sortState ref="AB4:AC25">
    <sortCondition ref="AB4"/>
  </sortState>
  <mergeCells count="10">
    <mergeCell ref="B2:K2"/>
    <mergeCell ref="B4:K4"/>
    <mergeCell ref="B3:K3"/>
    <mergeCell ref="B36:K36"/>
    <mergeCell ref="B37:K37"/>
    <mergeCell ref="B42:K42"/>
    <mergeCell ref="B43:K43"/>
    <mergeCell ref="E49:I49"/>
    <mergeCell ref="C38:K38"/>
    <mergeCell ref="E48:I4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1:CM663"/>
  <sheetViews>
    <sheetView showGridLines="0" topLeftCell="A176" workbookViewId="0">
      <selection activeCell="I207" sqref="I207"/>
    </sheetView>
  </sheetViews>
  <sheetFormatPr defaultColWidth="10.875" defaultRowHeight="18.75" x14ac:dyDescent="0.3"/>
  <cols>
    <col min="1" max="1" width="10.875" style="11"/>
    <col min="2" max="2" width="20.125" style="11" customWidth="1"/>
    <col min="3" max="3" width="6.125" style="119" customWidth="1"/>
    <col min="4" max="4" width="6.125" style="12" customWidth="1"/>
    <col min="5" max="5" width="6.125" style="119" customWidth="1"/>
    <col min="6" max="6" width="20.125" style="11" customWidth="1"/>
    <col min="7" max="8" width="20.125" style="11" hidden="1" customWidth="1"/>
    <col min="9" max="9" width="10.875" style="13"/>
    <col min="10" max="10" width="20.125" style="11" customWidth="1"/>
    <col min="11" max="11" width="6.125" style="119" customWidth="1"/>
    <col min="12" max="12" width="6.125" style="12" customWidth="1"/>
    <col min="13" max="13" width="6.125" style="119" customWidth="1"/>
    <col min="14" max="14" width="20.125" style="11" customWidth="1"/>
    <col min="15" max="16" width="20.125" style="11" hidden="1" customWidth="1"/>
    <col min="17" max="17" width="10.875" style="13"/>
    <col min="18" max="18" width="20.125" style="11" customWidth="1"/>
    <col min="19" max="19" width="6.125" style="119" customWidth="1"/>
    <col min="20" max="20" width="6.125" style="12" customWidth="1"/>
    <col min="21" max="21" width="6.125" style="119" customWidth="1"/>
    <col min="22" max="22" width="20.125" style="11" customWidth="1"/>
    <col min="23" max="24" width="20.125" style="11" hidden="1" customWidth="1"/>
    <col min="25" max="26" width="10.875" style="13"/>
    <col min="27" max="27" width="13" style="13" bestFit="1" customWidth="1"/>
    <col min="28" max="31" width="10.875" style="3"/>
    <col min="32" max="32" width="19.125" style="4" bestFit="1" customWidth="1"/>
    <col min="33" max="34" width="10.875" style="3"/>
    <col min="35" max="36" width="10.875" style="4"/>
    <col min="37" max="37" width="6.875" style="3" customWidth="1"/>
    <col min="38" max="39" width="6" style="3" customWidth="1"/>
    <col min="40" max="40" width="4.5" style="3" customWidth="1"/>
    <col min="41" max="41" width="10.875" style="2" customWidth="1"/>
    <col min="42" max="63" width="4.875" style="3" customWidth="1"/>
    <col min="64" max="16384" width="10.875" style="3"/>
  </cols>
  <sheetData>
    <row r="1" spans="1:91" s="5" customFormat="1" ht="45" customHeight="1" x14ac:dyDescent="0.7">
      <c r="A1" s="44"/>
      <c r="B1" s="43"/>
      <c r="C1" s="118"/>
      <c r="D1" s="7"/>
      <c r="E1" s="118"/>
      <c r="F1" s="6"/>
      <c r="G1" s="6"/>
      <c r="H1" s="6"/>
      <c r="I1" s="8"/>
      <c r="J1" s="9"/>
      <c r="K1" s="119"/>
      <c r="L1" s="10" t="s">
        <v>67</v>
      </c>
      <c r="M1" s="118"/>
      <c r="N1" s="6"/>
      <c r="O1" s="6"/>
      <c r="P1" s="6"/>
      <c r="Q1" s="8"/>
      <c r="R1" s="6"/>
      <c r="S1" s="118"/>
      <c r="T1" s="7"/>
      <c r="U1" s="118"/>
      <c r="V1" s="6"/>
      <c r="W1" s="6"/>
      <c r="X1" s="6"/>
      <c r="Y1" s="8"/>
      <c r="Z1" s="8"/>
      <c r="AA1" s="8"/>
      <c r="AB1" s="8"/>
      <c r="AC1" s="8"/>
      <c r="AD1" s="8"/>
      <c r="AE1" s="8"/>
      <c r="AF1" s="41"/>
      <c r="AG1" s="8"/>
      <c r="AH1" s="8"/>
      <c r="AI1" s="41"/>
      <c r="AJ1" s="41"/>
      <c r="AK1" s="8"/>
      <c r="AL1" s="8"/>
      <c r="AM1" s="8"/>
      <c r="AN1" s="8"/>
      <c r="AO1" s="7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</row>
    <row r="2" spans="1:91" ht="29.1" customHeight="1" x14ac:dyDescent="0.7">
      <c r="Z2" s="8"/>
      <c r="AA2" s="8"/>
      <c r="AB2" s="13"/>
      <c r="AC2" s="13"/>
      <c r="AD2" s="13"/>
      <c r="AE2" s="13"/>
      <c r="AF2" s="42"/>
      <c r="AG2" s="13"/>
      <c r="AH2" s="13"/>
      <c r="AI2" s="42"/>
      <c r="AJ2" s="42"/>
      <c r="AK2" s="13"/>
      <c r="AL2" s="13"/>
      <c r="AM2" s="13"/>
      <c r="AN2" s="13"/>
      <c r="AO2" s="12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</row>
    <row r="3" spans="1:91" s="52" customFormat="1" ht="33" customHeight="1" x14ac:dyDescent="0.7">
      <c r="A3" s="46">
        <v>1</v>
      </c>
      <c r="B3" s="45" t="str">
        <f>A3&amp;"ª Rodada"</f>
        <v>1ª Rodada</v>
      </c>
      <c r="C3" s="120"/>
      <c r="D3" s="47"/>
      <c r="E3" s="120"/>
      <c r="F3" s="48"/>
      <c r="G3" s="48"/>
      <c r="H3" s="48"/>
      <c r="I3" s="46">
        <v>2</v>
      </c>
      <c r="J3" s="45" t="str">
        <f>I3&amp;"ª Rodada"</f>
        <v>2ª Rodada</v>
      </c>
      <c r="K3" s="120"/>
      <c r="L3" s="47"/>
      <c r="M3" s="120"/>
      <c r="N3" s="48"/>
      <c r="O3" s="48"/>
      <c r="P3" s="48"/>
      <c r="Q3" s="46">
        <v>3</v>
      </c>
      <c r="R3" s="45" t="str">
        <f>Q3&amp;"ª Rodada"</f>
        <v>3ª Rodada</v>
      </c>
      <c r="S3" s="120"/>
      <c r="T3" s="47"/>
      <c r="U3" s="120"/>
      <c r="V3" s="48"/>
      <c r="W3" s="48"/>
      <c r="X3" s="48"/>
      <c r="Y3" s="48"/>
      <c r="Z3" s="53"/>
      <c r="AA3" s="53"/>
      <c r="AB3" s="48"/>
      <c r="AC3" s="48"/>
      <c r="AD3" s="48"/>
      <c r="AE3" s="48"/>
      <c r="AF3" s="42"/>
      <c r="AG3" s="48"/>
      <c r="AH3" s="48"/>
      <c r="AI3" s="48"/>
      <c r="AJ3" s="48"/>
      <c r="AK3" s="48"/>
      <c r="AL3" s="48"/>
      <c r="AM3" s="48"/>
      <c r="AN3" s="48"/>
      <c r="AO3" s="47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</row>
    <row r="4" spans="1:91" ht="15.95" customHeight="1" thickBot="1" x14ac:dyDescent="0.75">
      <c r="A4" s="15"/>
      <c r="B4" s="12"/>
      <c r="C4" s="121"/>
      <c r="D4" s="16"/>
      <c r="E4" s="121"/>
      <c r="F4" s="12"/>
      <c r="G4" s="12"/>
      <c r="H4" s="12"/>
      <c r="I4" s="15"/>
      <c r="J4" s="12"/>
      <c r="K4" s="121"/>
      <c r="L4" s="16"/>
      <c r="M4" s="121"/>
      <c r="N4" s="12"/>
      <c r="O4" s="12"/>
      <c r="P4" s="12"/>
      <c r="Q4" s="15"/>
      <c r="R4" s="12"/>
      <c r="S4" s="121"/>
      <c r="T4" s="16"/>
      <c r="U4" s="121"/>
      <c r="V4" s="12"/>
      <c r="W4" s="12"/>
      <c r="X4" s="12"/>
      <c r="Y4" s="15"/>
      <c r="Z4" s="17"/>
      <c r="AA4" s="17"/>
      <c r="AB4" s="13"/>
      <c r="AC4" s="13"/>
      <c r="AD4" s="13"/>
      <c r="AE4" s="13"/>
      <c r="AF4" s="42"/>
      <c r="AG4" s="13"/>
      <c r="AH4" s="13"/>
      <c r="AI4" s="42"/>
      <c r="AJ4" s="42"/>
      <c r="AK4" s="13"/>
      <c r="AL4" s="13"/>
      <c r="AM4" s="13"/>
      <c r="AN4" s="13"/>
      <c r="AO4" s="12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</row>
    <row r="5" spans="1:91" ht="15.95" hidden="1" customHeight="1" thickBot="1" x14ac:dyDescent="0.75">
      <c r="A5" s="15"/>
      <c r="B5" s="12" t="s">
        <v>85</v>
      </c>
      <c r="C5" s="121"/>
      <c r="D5" s="16"/>
      <c r="E5" s="121"/>
      <c r="F5" s="12" t="s">
        <v>86</v>
      </c>
      <c r="G5" s="12" t="s">
        <v>87</v>
      </c>
      <c r="H5" s="12" t="s">
        <v>88</v>
      </c>
      <c r="I5" s="15"/>
      <c r="J5" s="12" t="s">
        <v>89</v>
      </c>
      <c r="K5" s="121"/>
      <c r="L5" s="16"/>
      <c r="M5" s="121"/>
      <c r="N5" s="12" t="s">
        <v>90</v>
      </c>
      <c r="O5" s="12" t="s">
        <v>91</v>
      </c>
      <c r="P5" s="12" t="s">
        <v>92</v>
      </c>
      <c r="Q5" s="15"/>
      <c r="R5" s="12" t="s">
        <v>93</v>
      </c>
      <c r="S5" s="121"/>
      <c r="T5" s="16"/>
      <c r="U5" s="121"/>
      <c r="V5" s="12" t="s">
        <v>94</v>
      </c>
      <c r="W5" s="12" t="s">
        <v>95</v>
      </c>
      <c r="X5" s="12" t="s">
        <v>96</v>
      </c>
      <c r="Y5" s="15"/>
      <c r="Z5" s="17"/>
      <c r="AA5" s="17"/>
      <c r="AB5" s="13"/>
      <c r="AC5" s="13"/>
      <c r="AD5" s="13"/>
      <c r="AE5" s="13"/>
      <c r="AF5" s="42"/>
      <c r="AG5" s="13"/>
      <c r="AH5" s="13"/>
      <c r="AI5" s="42"/>
      <c r="AJ5" s="42"/>
      <c r="AK5" s="13"/>
      <c r="AL5" s="13"/>
      <c r="AM5" s="13"/>
      <c r="AN5" s="13"/>
      <c r="AO5" s="12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</row>
    <row r="6" spans="1:91" s="75" customFormat="1" ht="33" hidden="1" customHeight="1" thickBot="1" x14ac:dyDescent="0.4">
      <c r="A6" s="65" t="s">
        <v>56</v>
      </c>
      <c r="B6" s="66" t="str">
        <f>IFERROR(VLOOKUP(IF(VLOOKUP(A3&amp;$A6,$AD$336:$AL$566,6,FALSE)="C",VLOOKUP(A3&amp;$A6,$AD$336:$AL$566,4,FALSE),VLOOKUP(A3&amp;$A6,$AD$336:$AL$566,5,FALSE)),Tabelas!$O$9:$P$30,2,FALSE),"")</f>
        <v>DESISTIU</v>
      </c>
      <c r="C6" s="122"/>
      <c r="D6" s="67" t="s">
        <v>54</v>
      </c>
      <c r="E6" s="122"/>
      <c r="F6" s="68" t="str">
        <f>IFERROR(VLOOKUP(IF(VLOOKUP(A3&amp;$A6,$AD$336:$AL$566,6,FALSE)="F",VLOOKUP(A3&amp;$A6,$AD$336:$AL$566,4,FALSE),VLOOKUP(A3&amp;$A6,$AD$336:$AL$566,5,FALSE)),Tabelas!$O$9:$P$30,2,FALSE),"")</f>
        <v>Turquia</v>
      </c>
      <c r="G6" s="68">
        <f>C6-E6</f>
        <v>0</v>
      </c>
      <c r="H6" s="69">
        <f>E6-C6</f>
        <v>0</v>
      </c>
      <c r="I6" s="70"/>
      <c r="J6" s="66" t="str">
        <f>IFERROR(VLOOKUP(IF(VLOOKUP(I3&amp;$A6,$AD$336:$AL$566,6,FALSE)="C",VLOOKUP(I3&amp;$A6,$AD$336:$AL$566,4,FALSE),VLOOKUP(I3&amp;$A6,$AD$336:$AL$566,5,FALSE)),Tabelas!$O$9:$P$30,2,FALSE),"")</f>
        <v>Suíça</v>
      </c>
      <c r="K6" s="122"/>
      <c r="L6" s="67" t="s">
        <v>54</v>
      </c>
      <c r="M6" s="122"/>
      <c r="N6" s="68" t="str">
        <f>IFERROR(VLOOKUP(IF(VLOOKUP(I3&amp;$A6,$AD$336:$AL$566,6,FALSE)="F",VLOOKUP(I3&amp;$A6,$AD$336:$AL$566,4,FALSE),VLOOKUP(I3&amp;$A6,$AD$336:$AL$566,5,FALSE)),Tabelas!$O$9:$P$30,2,FALSE),"")</f>
        <v>DESISTIU</v>
      </c>
      <c r="O6" s="68">
        <f>K6-M6</f>
        <v>0</v>
      </c>
      <c r="P6" s="69">
        <f>M6-K6</f>
        <v>0</v>
      </c>
      <c r="Q6" s="70"/>
      <c r="R6" s="66" t="str">
        <f>IFERROR(VLOOKUP(IF(VLOOKUP(Q3&amp;$A6,$AD$336:$AL$566,6,FALSE)="C",VLOOKUP(Q3&amp;$A6,$AD$336:$AL$566,4,FALSE),VLOOKUP(Q3&amp;$A6,$AD$336:$AL$566,5,FALSE)),Tabelas!$O$9:$P$30,2,FALSE),"")</f>
        <v>DESISTIU</v>
      </c>
      <c r="S6" s="122"/>
      <c r="T6" s="67" t="s">
        <v>54</v>
      </c>
      <c r="U6" s="122"/>
      <c r="V6" s="68" t="str">
        <f>IFERROR(VLOOKUP(IF(VLOOKUP(Q3&amp;$A6,$AD$336:$AL$566,6,FALSE)="F",VLOOKUP(Q3&amp;$A6,$AD$336:$AL$566,4,FALSE),VLOOKUP(Q3&amp;$A6,$AD$336:$AL$566,5,FALSE)),Tabelas!$O$9:$P$30,2,FALSE),"")</f>
        <v>Suécia</v>
      </c>
      <c r="W6" s="68">
        <f>S6-U6</f>
        <v>0</v>
      </c>
      <c r="X6" s="69">
        <f>U6-S6</f>
        <v>0</v>
      </c>
      <c r="Y6" s="70"/>
      <c r="Z6" s="71"/>
      <c r="AA6" s="71"/>
      <c r="AB6" s="72"/>
      <c r="AC6" s="72"/>
      <c r="AD6" s="72"/>
      <c r="AE6" s="72"/>
      <c r="AF6" s="73"/>
      <c r="AG6" s="72"/>
      <c r="AH6" s="72"/>
      <c r="AI6" s="73"/>
      <c r="AJ6" s="73"/>
      <c r="AK6" s="72"/>
      <c r="AL6" s="72"/>
      <c r="AM6" s="72"/>
      <c r="AN6" s="72"/>
      <c r="AO6" s="74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</row>
    <row r="7" spans="1:91" s="75" customFormat="1" ht="8.1" hidden="1" customHeight="1" thickBot="1" x14ac:dyDescent="0.4">
      <c r="A7" s="65"/>
      <c r="B7" s="76"/>
      <c r="C7" s="123"/>
      <c r="D7" s="76"/>
      <c r="E7" s="123"/>
      <c r="F7" s="74"/>
      <c r="G7" s="74"/>
      <c r="H7" s="74"/>
      <c r="I7" s="70"/>
      <c r="J7" s="76"/>
      <c r="K7" s="123"/>
      <c r="L7" s="76"/>
      <c r="M7" s="123"/>
      <c r="N7" s="74"/>
      <c r="O7" s="74"/>
      <c r="P7" s="74"/>
      <c r="Q7" s="70"/>
      <c r="R7" s="76"/>
      <c r="S7" s="123"/>
      <c r="T7" s="76"/>
      <c r="U7" s="123"/>
      <c r="V7" s="74"/>
      <c r="W7" s="74"/>
      <c r="X7" s="74"/>
      <c r="Y7" s="70"/>
      <c r="Z7" s="71"/>
      <c r="AA7" s="71"/>
      <c r="AB7" s="72"/>
      <c r="AC7" s="72"/>
      <c r="AD7" s="72"/>
      <c r="AE7" s="72"/>
      <c r="AF7" s="73"/>
      <c r="AG7" s="72"/>
      <c r="AH7" s="72"/>
      <c r="AI7" s="73"/>
      <c r="AJ7" s="73"/>
      <c r="AK7" s="72"/>
      <c r="AL7" s="72"/>
      <c r="AM7" s="72"/>
      <c r="AN7" s="72"/>
      <c r="AO7" s="74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</row>
    <row r="8" spans="1:91" s="75" customFormat="1" ht="33" customHeight="1" thickBot="1" x14ac:dyDescent="0.4">
      <c r="A8" s="65" t="s">
        <v>57</v>
      </c>
      <c r="B8" s="149" t="str">
        <f>IFERROR(VLOOKUP(IF(VLOOKUP(A3&amp;$A8,$AD$336:$AL$566,6,FALSE)="C",VLOOKUP(A3&amp;$A8,$AD$336:$AL$566,4,FALSE),VLOOKUP(A3&amp;$A8,$AD$336:$AL$566,5,FALSE)),Tabelas!$O$9:$P$30,2,FALSE),"")</f>
        <v>Alemanha</v>
      </c>
      <c r="C8" s="150">
        <v>1</v>
      </c>
      <c r="D8" s="151" t="s">
        <v>54</v>
      </c>
      <c r="E8" s="150">
        <v>0</v>
      </c>
      <c r="F8" s="152" t="str">
        <f>IFERROR(VLOOKUP(IF(VLOOKUP(A3&amp;$A8,$AD$336:$AL$566,6,FALSE)="F",VLOOKUP(A3&amp;$A8,$AD$336:$AL$566,4,FALSE),VLOOKUP(A3&amp;$A8,$AD$336:$AL$566,5,FALSE)),Tabelas!$O$9:$P$30,2,FALSE),"")</f>
        <v>Suíça</v>
      </c>
      <c r="G8" s="68">
        <f>C8-E8</f>
        <v>1</v>
      </c>
      <c r="H8" s="69">
        <f>E8-C8</f>
        <v>-1</v>
      </c>
      <c r="I8" s="70"/>
      <c r="J8" s="66" t="str">
        <f>IFERROR(VLOOKUP(IF(VLOOKUP(I3&amp;$A8,$AD$336:$AL$566,6,FALSE)="C",VLOOKUP(I3&amp;$A8,$AD$336:$AL$566,4,FALSE),VLOOKUP(I3&amp;$A8,$AD$336:$AL$566,5,FALSE)),Tabelas!$O$9:$P$30,2,FALSE),"")</f>
        <v>Alemanha</v>
      </c>
      <c r="K8" s="146">
        <v>0</v>
      </c>
      <c r="L8" s="67" t="s">
        <v>54</v>
      </c>
      <c r="M8" s="146">
        <v>0</v>
      </c>
      <c r="N8" s="68" t="str">
        <f>IFERROR(VLOOKUP(IF(VLOOKUP(I3&amp;$A8,$AD$336:$AL$566,6,FALSE)="F",VLOOKUP(I3&amp;$A8,$AD$336:$AL$566,4,FALSE),VLOOKUP(I3&amp;$A8,$AD$336:$AL$566,5,FALSE)),Tabelas!$O$9:$P$30,2,FALSE),"")</f>
        <v>Romênia</v>
      </c>
      <c r="O8" s="68">
        <f>K8-M8</f>
        <v>0</v>
      </c>
      <c r="P8" s="69">
        <f>M8-K8</f>
        <v>0</v>
      </c>
      <c r="Q8" s="70"/>
      <c r="R8" s="66" t="str">
        <f>IFERROR(VLOOKUP(IF(VLOOKUP(Q3&amp;$A8,$AD$336:$AL$566,6,FALSE)="C",VLOOKUP(Q3&amp;$A8,$AD$336:$AL$566,4,FALSE),VLOOKUP(Q3&amp;$A8,$AD$336:$AL$566,5,FALSE)),Tabelas!$O$9:$P$30,2,FALSE),"")</f>
        <v>Alemanha</v>
      </c>
      <c r="S8" s="146">
        <v>0</v>
      </c>
      <c r="T8" s="67" t="s">
        <v>54</v>
      </c>
      <c r="U8" s="146">
        <v>1</v>
      </c>
      <c r="V8" s="68" t="str">
        <f>IFERROR(VLOOKUP(IF(VLOOKUP(Q3&amp;$A8,$AD$336:$AL$566,6,FALSE)="F",VLOOKUP(Q3&amp;$A8,$AD$336:$AL$566,4,FALSE),VLOOKUP(Q3&amp;$A8,$AD$336:$AL$566,5,FALSE)),Tabelas!$O$9:$P$30,2,FALSE),"")</f>
        <v>Polônia</v>
      </c>
      <c r="W8" s="68">
        <f>S8-U8</f>
        <v>-1</v>
      </c>
      <c r="X8" s="69">
        <f>U8-S8</f>
        <v>1</v>
      </c>
      <c r="Y8" s="70"/>
      <c r="Z8" s="71"/>
      <c r="AA8" s="71"/>
      <c r="AB8" s="72"/>
      <c r="AC8" s="72"/>
      <c r="AD8" s="72"/>
      <c r="AE8" s="72"/>
      <c r="AF8" s="73"/>
      <c r="AG8" s="72"/>
      <c r="AH8" s="72"/>
      <c r="AI8" s="73"/>
      <c r="AJ8" s="73"/>
      <c r="AK8" s="72"/>
      <c r="AL8" s="72"/>
      <c r="AM8" s="72"/>
      <c r="AN8" s="72"/>
      <c r="AO8" s="74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</row>
    <row r="9" spans="1:91" s="75" customFormat="1" ht="8.1" customHeight="1" thickBot="1" x14ac:dyDescent="0.4">
      <c r="A9" s="65"/>
      <c r="B9" s="153"/>
      <c r="C9" s="153"/>
      <c r="D9" s="153"/>
      <c r="E9" s="153"/>
      <c r="F9" s="154"/>
      <c r="G9" s="74"/>
      <c r="H9" s="74"/>
      <c r="I9" s="70"/>
      <c r="J9" s="76"/>
      <c r="K9" s="123"/>
      <c r="L9" s="76"/>
      <c r="M9" s="123"/>
      <c r="N9" s="74"/>
      <c r="O9" s="74"/>
      <c r="P9" s="74"/>
      <c r="Q9" s="70"/>
      <c r="R9" s="76"/>
      <c r="S9" s="123"/>
      <c r="T9" s="76"/>
      <c r="U9" s="123"/>
      <c r="V9" s="74"/>
      <c r="W9" s="74"/>
      <c r="X9" s="74"/>
      <c r="Y9" s="70"/>
      <c r="Z9" s="71"/>
      <c r="AA9" s="71"/>
      <c r="AB9" s="72"/>
      <c r="AC9" s="72"/>
      <c r="AD9" s="72"/>
      <c r="AE9" s="72"/>
      <c r="AF9" s="73"/>
      <c r="AG9" s="72"/>
      <c r="AH9" s="72"/>
      <c r="AI9" s="73"/>
      <c r="AJ9" s="73"/>
      <c r="AK9" s="72"/>
      <c r="AL9" s="72"/>
      <c r="AM9" s="72"/>
      <c r="AN9" s="72"/>
      <c r="AO9" s="74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</row>
    <row r="10" spans="1:91" s="75" customFormat="1" ht="33" customHeight="1" thickBot="1" x14ac:dyDescent="0.4">
      <c r="A10" s="65" t="s">
        <v>58</v>
      </c>
      <c r="B10" s="149" t="str">
        <f>IFERROR(VLOOKUP(IF(VLOOKUP(A3&amp;$A10,$AD$336:$AL$566,6,FALSE)="C",VLOOKUP(A3&amp;$A10,$AD$336:$AL$566,4,FALSE),VLOOKUP(A3&amp;$A10,$AD$336:$AL$566,5,FALSE)),Tabelas!$O$9:$P$30,2,FALSE),"")</f>
        <v>Suécia</v>
      </c>
      <c r="C10" s="150">
        <v>0</v>
      </c>
      <c r="D10" s="151" t="s">
        <v>54</v>
      </c>
      <c r="E10" s="150">
        <v>0</v>
      </c>
      <c r="F10" s="152" t="str">
        <f>IFERROR(VLOOKUP(IF(VLOOKUP(A3&amp;$A10,$AD$336:$AL$566,6,FALSE)="F",VLOOKUP(A3&amp;$A10,$AD$336:$AL$566,4,FALSE),VLOOKUP(A3&amp;$A10,$AD$336:$AL$566,5,FALSE)),Tabelas!$O$9:$P$30,2,FALSE),"")</f>
        <v>Áustria</v>
      </c>
      <c r="G10" s="68">
        <f>C10-E10</f>
        <v>0</v>
      </c>
      <c r="H10" s="69">
        <f>E10-C10</f>
        <v>0</v>
      </c>
      <c r="I10" s="70"/>
      <c r="J10" s="66" t="str">
        <f>IFERROR(VLOOKUP(IF(VLOOKUP(I3&amp;$A10,$AD$336:$AL$566,6,FALSE)="C",VLOOKUP(I3&amp;$A10,$AD$336:$AL$566,4,FALSE),VLOOKUP(I3&amp;$A10,$AD$336:$AL$566,5,FALSE)),Tabelas!$O$9:$P$30,2,FALSE),"")</f>
        <v>Rep. Tcheca</v>
      </c>
      <c r="K10" s="146">
        <v>0</v>
      </c>
      <c r="L10" s="67" t="s">
        <v>54</v>
      </c>
      <c r="M10" s="146">
        <v>3</v>
      </c>
      <c r="N10" s="68" t="str">
        <f>IFERROR(VLOOKUP(IF(VLOOKUP(I3&amp;$A10,$AD$336:$AL$566,6,FALSE)="F",VLOOKUP(I3&amp;$A10,$AD$336:$AL$566,4,FALSE),VLOOKUP(I3&amp;$A10,$AD$336:$AL$566,5,FALSE)),Tabelas!$O$9:$P$30,2,FALSE),"")</f>
        <v>Áustria</v>
      </c>
      <c r="O10" s="68">
        <f>K10-M10</f>
        <v>-3</v>
      </c>
      <c r="P10" s="69">
        <f>M10-K10</f>
        <v>3</v>
      </c>
      <c r="Q10" s="70"/>
      <c r="R10" s="66" t="str">
        <f>IFERROR(VLOOKUP(IF(VLOOKUP(Q3&amp;$A10,$AD$336:$AL$566,6,FALSE)="C",VLOOKUP(Q3&amp;$A10,$AD$336:$AL$566,4,FALSE),VLOOKUP(Q3&amp;$A10,$AD$336:$AL$566,5,FALSE)),Tabelas!$O$9:$P$30,2,FALSE),"")</f>
        <v>País de Gales</v>
      </c>
      <c r="S10" s="146">
        <v>0</v>
      </c>
      <c r="T10" s="67" t="s">
        <v>54</v>
      </c>
      <c r="U10" s="146">
        <v>0</v>
      </c>
      <c r="V10" s="68" t="str">
        <f>IFERROR(VLOOKUP(IF(VLOOKUP(Q3&amp;$A10,$AD$336:$AL$566,6,FALSE)="F",VLOOKUP(Q3&amp;$A10,$AD$336:$AL$566,4,FALSE),VLOOKUP(Q3&amp;$A10,$AD$336:$AL$566,5,FALSE)),Tabelas!$O$9:$P$30,2,FALSE),"")</f>
        <v>Áustria</v>
      </c>
      <c r="W10" s="68">
        <f>S10-U10</f>
        <v>0</v>
      </c>
      <c r="X10" s="69">
        <f>U10-S10</f>
        <v>0</v>
      </c>
      <c r="Y10" s="70"/>
      <c r="Z10" s="71"/>
      <c r="AA10" s="71"/>
      <c r="AB10" s="72"/>
      <c r="AC10" s="72"/>
      <c r="AD10" s="72"/>
      <c r="AE10" s="72"/>
      <c r="AF10" s="73"/>
      <c r="AG10" s="72"/>
      <c r="AH10" s="72"/>
      <c r="AI10" s="73"/>
      <c r="AJ10" s="73"/>
      <c r="AK10" s="72"/>
      <c r="AL10" s="72"/>
      <c r="AM10" s="72"/>
      <c r="AN10" s="72"/>
      <c r="AO10" s="74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</row>
    <row r="11" spans="1:91" s="75" customFormat="1" ht="8.1" customHeight="1" thickBot="1" x14ac:dyDescent="0.4">
      <c r="A11" s="65"/>
      <c r="B11" s="153"/>
      <c r="C11" s="153"/>
      <c r="D11" s="153"/>
      <c r="E11" s="153"/>
      <c r="F11" s="154"/>
      <c r="G11" s="74"/>
      <c r="H11" s="74"/>
      <c r="I11" s="70"/>
      <c r="J11" s="76"/>
      <c r="K11" s="123"/>
      <c r="L11" s="76"/>
      <c r="M11" s="123"/>
      <c r="N11" s="74"/>
      <c r="O11" s="74"/>
      <c r="P11" s="74"/>
      <c r="Q11" s="70"/>
      <c r="R11" s="76"/>
      <c r="S11" s="123"/>
      <c r="T11" s="76"/>
      <c r="U11" s="123"/>
      <c r="V11" s="74"/>
      <c r="W11" s="74"/>
      <c r="X11" s="74"/>
      <c r="Y11" s="70"/>
      <c r="Z11" s="71"/>
      <c r="AA11" s="71"/>
      <c r="AB11" s="72"/>
      <c r="AC11" s="72"/>
      <c r="AD11" s="72"/>
      <c r="AE11" s="72"/>
      <c r="AF11" s="73"/>
      <c r="AG11" s="72"/>
      <c r="AH11" s="72"/>
      <c r="AI11" s="73"/>
      <c r="AJ11" s="73"/>
      <c r="AK11" s="72"/>
      <c r="AL11" s="72"/>
      <c r="AM11" s="72"/>
      <c r="AN11" s="72"/>
      <c r="AO11" s="74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</row>
    <row r="12" spans="1:91" s="75" customFormat="1" ht="33" customHeight="1" thickBot="1" x14ac:dyDescent="0.4">
      <c r="A12" s="65" t="s">
        <v>59</v>
      </c>
      <c r="B12" s="149" t="str">
        <f>IFERROR(VLOOKUP(IF(VLOOKUP(A3&amp;$A12,$AD$336:$AL$566,6,FALSE)="C",VLOOKUP(A3&amp;$A12,$AD$336:$AL$566,4,FALSE),VLOOKUP(A3&amp;$A12,$AD$336:$AL$566,5,FALSE)),Tabelas!$O$9:$P$30,2,FALSE),"")</f>
        <v>Romênia</v>
      </c>
      <c r="C12" s="150">
        <v>0</v>
      </c>
      <c r="D12" s="151" t="s">
        <v>54</v>
      </c>
      <c r="E12" s="150">
        <v>1</v>
      </c>
      <c r="F12" s="152" t="str">
        <f>IFERROR(VLOOKUP(IF(VLOOKUP(A3&amp;$A12,$AD$336:$AL$566,6,FALSE)="F",VLOOKUP(A3&amp;$A12,$AD$336:$AL$566,4,FALSE),VLOOKUP(A3&amp;$A12,$AD$336:$AL$566,5,FALSE)),Tabelas!$O$9:$P$30,2,FALSE),"")</f>
        <v>Bélgica</v>
      </c>
      <c r="G12" s="68">
        <f>C12-E12</f>
        <v>-1</v>
      </c>
      <c r="H12" s="69">
        <f>E12-C12</f>
        <v>1</v>
      </c>
      <c r="I12" s="70"/>
      <c r="J12" s="66" t="str">
        <f>IFERROR(VLOOKUP(IF(VLOOKUP(I3&amp;$A12,$AD$336:$AL$566,6,FALSE)="C",VLOOKUP(I3&amp;$A12,$AD$336:$AL$566,4,FALSE),VLOOKUP(I3&amp;$A12,$AD$336:$AL$566,5,FALSE)),Tabelas!$O$9:$P$30,2,FALSE),"")</f>
        <v>Polônia</v>
      </c>
      <c r="K12" s="146">
        <v>2</v>
      </c>
      <c r="L12" s="67" t="s">
        <v>54</v>
      </c>
      <c r="M12" s="146">
        <v>2</v>
      </c>
      <c r="N12" s="68" t="str">
        <f>IFERROR(VLOOKUP(IF(VLOOKUP(I3&amp;$A12,$AD$336:$AL$566,6,FALSE)="F",VLOOKUP(I3&amp;$A12,$AD$336:$AL$566,4,FALSE),VLOOKUP(I3&amp;$A12,$AD$336:$AL$566,5,FALSE)),Tabelas!$O$9:$P$30,2,FALSE),"")</f>
        <v>Bélgica</v>
      </c>
      <c r="O12" s="68">
        <f>K12-M12</f>
        <v>0</v>
      </c>
      <c r="P12" s="69">
        <f>M12-K12</f>
        <v>0</v>
      </c>
      <c r="Q12" s="70"/>
      <c r="R12" s="66" t="str">
        <f>IFERROR(VLOOKUP(IF(VLOOKUP(Q3&amp;$A12,$AD$336:$AL$566,6,FALSE)="C",VLOOKUP(Q3&amp;$A12,$AD$336:$AL$566,4,FALSE),VLOOKUP(Q3&amp;$A12,$AD$336:$AL$566,5,FALSE)),Tabelas!$O$9:$P$30,2,FALSE),"")</f>
        <v>Noruega</v>
      </c>
      <c r="S12" s="146">
        <v>2</v>
      </c>
      <c r="T12" s="67" t="s">
        <v>54</v>
      </c>
      <c r="U12" s="146">
        <v>0</v>
      </c>
      <c r="V12" s="68" t="str">
        <f>IFERROR(VLOOKUP(IF(VLOOKUP(Q3&amp;$A12,$AD$336:$AL$566,6,FALSE)="F",VLOOKUP(Q3&amp;$A12,$AD$336:$AL$566,4,FALSE),VLOOKUP(Q3&amp;$A12,$AD$336:$AL$566,5,FALSE)),Tabelas!$O$9:$P$30,2,FALSE),"")</f>
        <v>Bélgica</v>
      </c>
      <c r="W12" s="68">
        <f>S12-U12</f>
        <v>2</v>
      </c>
      <c r="X12" s="69">
        <f>U12-S12</f>
        <v>-2</v>
      </c>
      <c r="Y12" s="70"/>
      <c r="Z12" s="71"/>
      <c r="AA12" s="71"/>
      <c r="AB12" s="72"/>
      <c r="AC12" s="72"/>
      <c r="AD12" s="72"/>
      <c r="AE12" s="72"/>
      <c r="AF12" s="73"/>
      <c r="AG12" s="72"/>
      <c r="AH12" s="72"/>
      <c r="AI12" s="73"/>
      <c r="AJ12" s="73"/>
      <c r="AK12" s="72"/>
      <c r="AL12" s="72"/>
      <c r="AM12" s="72"/>
      <c r="AN12" s="72"/>
      <c r="AO12" s="74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</row>
    <row r="13" spans="1:91" s="75" customFormat="1" ht="8.1" customHeight="1" thickBot="1" x14ac:dyDescent="0.4">
      <c r="A13" s="65"/>
      <c r="B13" s="153"/>
      <c r="C13" s="153"/>
      <c r="D13" s="153"/>
      <c r="E13" s="153"/>
      <c r="F13" s="154"/>
      <c r="G13" s="74"/>
      <c r="H13" s="74"/>
      <c r="I13" s="70"/>
      <c r="J13" s="76"/>
      <c r="K13" s="123"/>
      <c r="L13" s="76"/>
      <c r="M13" s="123"/>
      <c r="N13" s="74"/>
      <c r="O13" s="74"/>
      <c r="P13" s="74"/>
      <c r="Q13" s="70"/>
      <c r="R13" s="76"/>
      <c r="S13" s="123"/>
      <c r="T13" s="76"/>
      <c r="U13" s="123"/>
      <c r="V13" s="74"/>
      <c r="W13" s="74"/>
      <c r="X13" s="74"/>
      <c r="Y13" s="70"/>
      <c r="Z13" s="71"/>
      <c r="AA13" s="71"/>
      <c r="AB13" s="72"/>
      <c r="AC13" s="72"/>
      <c r="AD13" s="72"/>
      <c r="AE13" s="72"/>
      <c r="AF13" s="73"/>
      <c r="AG13" s="72"/>
      <c r="AH13" s="72"/>
      <c r="AI13" s="73"/>
      <c r="AJ13" s="73"/>
      <c r="AK13" s="72"/>
      <c r="AL13" s="72"/>
      <c r="AM13" s="72"/>
      <c r="AN13" s="72"/>
      <c r="AO13" s="74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</row>
    <row r="14" spans="1:91" s="75" customFormat="1" ht="33" customHeight="1" thickBot="1" x14ac:dyDescent="0.4">
      <c r="A14" s="65" t="s">
        <v>60</v>
      </c>
      <c r="B14" s="149" t="str">
        <f>IFERROR(VLOOKUP(IF(VLOOKUP(A3&amp;$A14,$AD$336:$AL$566,6,FALSE)="C",VLOOKUP(A3&amp;$A14,$AD$336:$AL$566,4,FALSE),VLOOKUP(A3&amp;$A14,$AD$336:$AL$566,5,FALSE)),Tabelas!$O$9:$P$30,2,FALSE),"")</f>
        <v>Dinamarca</v>
      </c>
      <c r="C14" s="150">
        <v>1</v>
      </c>
      <c r="D14" s="151" t="s">
        <v>54</v>
      </c>
      <c r="E14" s="150">
        <v>0</v>
      </c>
      <c r="F14" s="152" t="str">
        <f>IFERROR(VLOOKUP(IF(VLOOKUP(A3&amp;$A14,$AD$336:$AL$566,6,FALSE)="F",VLOOKUP(A3&amp;$A14,$AD$336:$AL$566,4,FALSE),VLOOKUP(A3&amp;$A14,$AD$336:$AL$566,5,FALSE)),Tabelas!$O$9:$P$30,2,FALSE),"")</f>
        <v>Rep. Tcheca</v>
      </c>
      <c r="G14" s="68">
        <f>C14-E14</f>
        <v>1</v>
      </c>
      <c r="H14" s="69">
        <f>E14-C14</f>
        <v>-1</v>
      </c>
      <c r="I14" s="70"/>
      <c r="J14" s="66" t="str">
        <f>IFERROR(VLOOKUP(IF(VLOOKUP(I3&amp;$A14,$AD$336:$AL$566,6,FALSE)="C",VLOOKUP(I3&amp;$A14,$AD$336:$AL$566,4,FALSE),VLOOKUP(I3&amp;$A14,$AD$336:$AL$566,5,FALSE)),Tabelas!$O$9:$P$30,2,FALSE),"")</f>
        <v>Dinamarca</v>
      </c>
      <c r="K14" s="146">
        <v>0</v>
      </c>
      <c r="L14" s="67" t="s">
        <v>54</v>
      </c>
      <c r="M14" s="146">
        <v>0</v>
      </c>
      <c r="N14" s="68" t="str">
        <f>IFERROR(VLOOKUP(IF(VLOOKUP(I3&amp;$A14,$AD$336:$AL$566,6,FALSE)="F",VLOOKUP(I3&amp;$A14,$AD$336:$AL$566,4,FALSE),VLOOKUP(I3&amp;$A14,$AD$336:$AL$566,5,FALSE)),Tabelas!$O$9:$P$30,2,FALSE),"")</f>
        <v>País de Gales</v>
      </c>
      <c r="O14" s="68">
        <f>K14-M14</f>
        <v>0</v>
      </c>
      <c r="P14" s="69">
        <f>M14-K14</f>
        <v>0</v>
      </c>
      <c r="Q14" s="70"/>
      <c r="R14" s="66" t="str">
        <f>IFERROR(VLOOKUP(IF(VLOOKUP(Q3&amp;$A14,$AD$336:$AL$566,6,FALSE)="C",VLOOKUP(Q3&amp;$A14,$AD$336:$AL$566,4,FALSE),VLOOKUP(Q3&amp;$A14,$AD$336:$AL$566,5,FALSE)),Tabelas!$O$9:$P$30,2,FALSE),"")</f>
        <v>Dinamarca</v>
      </c>
      <c r="S14" s="146">
        <v>1</v>
      </c>
      <c r="T14" s="67" t="s">
        <v>54</v>
      </c>
      <c r="U14" s="146">
        <v>1</v>
      </c>
      <c r="V14" s="68" t="str">
        <f>IFERROR(VLOOKUP(IF(VLOOKUP(Q3&amp;$A14,$AD$336:$AL$566,6,FALSE)="F",VLOOKUP(Q3&amp;$A14,$AD$336:$AL$566,4,FALSE),VLOOKUP(Q3&amp;$A14,$AD$336:$AL$566,5,FALSE)),Tabelas!$O$9:$P$30,2,FALSE),"")</f>
        <v>Itália</v>
      </c>
      <c r="W14" s="68">
        <f>S14-U14</f>
        <v>0</v>
      </c>
      <c r="X14" s="69">
        <f>U14-S14</f>
        <v>0</v>
      </c>
      <c r="Y14" s="70"/>
      <c r="Z14" s="71"/>
      <c r="AA14" s="71"/>
      <c r="AB14" s="72"/>
      <c r="AC14" s="72"/>
      <c r="AD14" s="72"/>
      <c r="AE14" s="72"/>
      <c r="AF14" s="73"/>
      <c r="AG14" s="72"/>
      <c r="AH14" s="72"/>
      <c r="AI14" s="73"/>
      <c r="AJ14" s="73"/>
      <c r="AK14" s="72"/>
      <c r="AL14" s="72"/>
      <c r="AM14" s="72"/>
      <c r="AN14" s="72"/>
      <c r="AO14" s="74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</row>
    <row r="15" spans="1:91" s="75" customFormat="1" ht="8.1" customHeight="1" thickBot="1" x14ac:dyDescent="0.4">
      <c r="A15" s="65"/>
      <c r="B15" s="153"/>
      <c r="C15" s="153"/>
      <c r="D15" s="153"/>
      <c r="E15" s="153"/>
      <c r="F15" s="154"/>
      <c r="G15" s="74"/>
      <c r="H15" s="74"/>
      <c r="I15" s="70"/>
      <c r="J15" s="76"/>
      <c r="K15" s="123"/>
      <c r="L15" s="76"/>
      <c r="M15" s="123"/>
      <c r="N15" s="74"/>
      <c r="O15" s="74"/>
      <c r="P15" s="74"/>
      <c r="Q15" s="70"/>
      <c r="R15" s="76"/>
      <c r="S15" s="123"/>
      <c r="T15" s="76"/>
      <c r="U15" s="123"/>
      <c r="V15" s="74"/>
      <c r="W15" s="74"/>
      <c r="X15" s="74"/>
      <c r="Y15" s="70"/>
      <c r="Z15" s="71"/>
      <c r="AA15" s="71"/>
      <c r="AB15" s="72"/>
      <c r="AC15" s="72"/>
      <c r="AD15" s="72"/>
      <c r="AE15" s="72"/>
      <c r="AF15" s="73"/>
      <c r="AG15" s="72"/>
      <c r="AH15" s="72"/>
      <c r="AI15" s="73"/>
      <c r="AJ15" s="73"/>
      <c r="AK15" s="72"/>
      <c r="AL15" s="72"/>
      <c r="AM15" s="72"/>
      <c r="AN15" s="72"/>
      <c r="AO15" s="74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</row>
    <row r="16" spans="1:91" s="75" customFormat="1" ht="33" customHeight="1" thickBot="1" x14ac:dyDescent="0.4">
      <c r="A16" s="65" t="s">
        <v>61</v>
      </c>
      <c r="B16" s="149" t="str">
        <f>IFERROR(VLOOKUP(IF(VLOOKUP(A3&amp;$A16,$AD$336:$AL$566,6,FALSE)="C",VLOOKUP(A3&amp;$A16,$AD$336:$AL$566,4,FALSE),VLOOKUP(A3&amp;$A16,$AD$336:$AL$566,5,FALSE)),Tabelas!$O$9:$P$30,2,FALSE),"")</f>
        <v>Escócia</v>
      </c>
      <c r="C16" s="150">
        <v>1</v>
      </c>
      <c r="D16" s="151" t="s">
        <v>54</v>
      </c>
      <c r="E16" s="150">
        <v>1</v>
      </c>
      <c r="F16" s="152" t="str">
        <f>IFERROR(VLOOKUP(IF(VLOOKUP(A3&amp;$A16,$AD$336:$AL$566,6,FALSE)="F",VLOOKUP(A3&amp;$A16,$AD$336:$AL$566,4,FALSE),VLOOKUP(A3&amp;$A16,$AD$336:$AL$566,5,FALSE)),Tabelas!$O$9:$P$30,2,FALSE),"")</f>
        <v>Polônia</v>
      </c>
      <c r="G16" s="68">
        <f>C16-E16</f>
        <v>0</v>
      </c>
      <c r="H16" s="69">
        <f>E16-C16</f>
        <v>0</v>
      </c>
      <c r="I16" s="70"/>
      <c r="J16" s="66" t="str">
        <f>IFERROR(VLOOKUP(IF(VLOOKUP(I3&amp;$A16,$AD$336:$AL$566,6,FALSE)="C",VLOOKUP(I3&amp;$A16,$AD$336:$AL$566,4,FALSE),VLOOKUP(I3&amp;$A16,$AD$336:$AL$566,5,FALSE)),Tabelas!$O$9:$P$30,2,FALSE),"")</f>
        <v>Escócia</v>
      </c>
      <c r="K16" s="146">
        <v>1</v>
      </c>
      <c r="L16" s="67" t="s">
        <v>54</v>
      </c>
      <c r="M16" s="146">
        <v>0</v>
      </c>
      <c r="N16" s="68" t="str">
        <f>IFERROR(VLOOKUP(IF(VLOOKUP(I3&amp;$A16,$AD$336:$AL$566,6,FALSE)="F",VLOOKUP(I3&amp;$A16,$AD$336:$AL$566,4,FALSE),VLOOKUP(I3&amp;$A16,$AD$336:$AL$566,5,FALSE)),Tabelas!$O$9:$P$30,2,FALSE),"")</f>
        <v>Noruega</v>
      </c>
      <c r="O16" s="68">
        <f>K16-M16</f>
        <v>1</v>
      </c>
      <c r="P16" s="69">
        <f>M16-K16</f>
        <v>-1</v>
      </c>
      <c r="Q16" s="70"/>
      <c r="R16" s="66" t="str">
        <f>IFERROR(VLOOKUP(IF(VLOOKUP(Q3&amp;$A16,$AD$336:$AL$566,6,FALSE)="C",VLOOKUP(Q3&amp;$A16,$AD$336:$AL$566,4,FALSE),VLOOKUP(Q3&amp;$A16,$AD$336:$AL$566,5,FALSE)),Tabelas!$O$9:$P$30,2,FALSE),"")</f>
        <v>Escócia</v>
      </c>
      <c r="S16" s="146">
        <v>4</v>
      </c>
      <c r="T16" s="67" t="s">
        <v>54</v>
      </c>
      <c r="U16" s="146">
        <v>0</v>
      </c>
      <c r="V16" s="68" t="str">
        <f>IFERROR(VLOOKUP(IF(VLOOKUP(Q3&amp;$A16,$AD$336:$AL$566,6,FALSE)="F",VLOOKUP(Q3&amp;$A16,$AD$336:$AL$566,4,FALSE),VLOOKUP(Q3&amp;$A16,$AD$336:$AL$566,5,FALSE)),Tabelas!$O$9:$P$30,2,FALSE),"")</f>
        <v>Irlanda</v>
      </c>
      <c r="W16" s="68">
        <f>S16-U16</f>
        <v>4</v>
      </c>
      <c r="X16" s="69">
        <f>U16-S16</f>
        <v>-4</v>
      </c>
      <c r="Y16" s="70"/>
      <c r="Z16" s="71"/>
      <c r="AA16" s="71"/>
      <c r="AB16" s="72"/>
      <c r="AC16" s="72"/>
      <c r="AD16" s="72"/>
      <c r="AE16" s="72"/>
      <c r="AF16" s="73"/>
      <c r="AG16" s="72"/>
      <c r="AH16" s="72"/>
      <c r="AI16" s="73"/>
      <c r="AJ16" s="73"/>
      <c r="AK16" s="72"/>
      <c r="AL16" s="72"/>
      <c r="AM16" s="72"/>
      <c r="AN16" s="72"/>
      <c r="AO16" s="74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</row>
    <row r="17" spans="1:91" s="75" customFormat="1" ht="8.1" customHeight="1" thickBot="1" x14ac:dyDescent="0.4">
      <c r="A17" s="65"/>
      <c r="B17" s="153"/>
      <c r="C17" s="153"/>
      <c r="D17" s="153"/>
      <c r="E17" s="153"/>
      <c r="F17" s="154"/>
      <c r="G17" s="74"/>
      <c r="H17" s="74"/>
      <c r="I17" s="70"/>
      <c r="J17" s="76"/>
      <c r="K17" s="123"/>
      <c r="L17" s="76"/>
      <c r="M17" s="123"/>
      <c r="N17" s="74"/>
      <c r="O17" s="74"/>
      <c r="P17" s="74"/>
      <c r="Q17" s="70"/>
      <c r="R17" s="76"/>
      <c r="S17" s="123"/>
      <c r="T17" s="76"/>
      <c r="U17" s="123"/>
      <c r="V17" s="74"/>
      <c r="W17" s="74"/>
      <c r="X17" s="74"/>
      <c r="Y17" s="70"/>
      <c r="Z17" s="71"/>
      <c r="AA17" s="71"/>
      <c r="AB17" s="72"/>
      <c r="AC17" s="72"/>
      <c r="AD17" s="72"/>
      <c r="AE17" s="72"/>
      <c r="AF17" s="73"/>
      <c r="AG17" s="72"/>
      <c r="AH17" s="72"/>
      <c r="AI17" s="73"/>
      <c r="AJ17" s="73"/>
      <c r="AK17" s="72"/>
      <c r="AL17" s="72"/>
      <c r="AM17" s="72"/>
      <c r="AN17" s="72"/>
      <c r="AO17" s="74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</row>
    <row r="18" spans="1:91" s="75" customFormat="1" ht="33" customHeight="1" thickBot="1" x14ac:dyDescent="0.4">
      <c r="A18" s="65" t="s">
        <v>62</v>
      </c>
      <c r="B18" s="149" t="str">
        <f>IFERROR(VLOOKUP(IF(VLOOKUP(A3&amp;$A18,$AD$336:$AL$566,6,FALSE)="C",VLOOKUP(A3&amp;$A18,$AD$336:$AL$566,4,FALSE),VLOOKUP(A3&amp;$A18,$AD$336:$AL$566,5,FALSE)),Tabelas!$O$9:$P$30,2,FALSE),"")</f>
        <v>País de Gales</v>
      </c>
      <c r="C18" s="150">
        <v>1</v>
      </c>
      <c r="D18" s="151" t="s">
        <v>54</v>
      </c>
      <c r="E18" s="150">
        <v>2</v>
      </c>
      <c r="F18" s="152" t="str">
        <f>IFERROR(VLOOKUP(IF(VLOOKUP(A3&amp;$A18,$AD$336:$AL$566,6,FALSE)="F",VLOOKUP(A3&amp;$A18,$AD$336:$AL$566,4,FALSE),VLOOKUP(A3&amp;$A18,$AD$336:$AL$566,5,FALSE)),Tabelas!$O$9:$P$30,2,FALSE),"")</f>
        <v>Eslovênia</v>
      </c>
      <c r="G18" s="68">
        <f>C18-E18</f>
        <v>-1</v>
      </c>
      <c r="H18" s="69">
        <f>E18-C18</f>
        <v>1</v>
      </c>
      <c r="I18" s="70"/>
      <c r="J18" s="66" t="str">
        <f>IFERROR(VLOOKUP(IF(VLOOKUP(I3&amp;$A18,$AD$336:$AL$566,6,FALSE)="C",VLOOKUP(I3&amp;$A18,$AD$336:$AL$566,4,FALSE),VLOOKUP(I3&amp;$A18,$AD$336:$AL$566,5,FALSE)),Tabelas!$O$9:$P$30,2,FALSE),"")</f>
        <v>Itália</v>
      </c>
      <c r="K18" s="146">
        <v>1</v>
      </c>
      <c r="L18" s="67" t="s">
        <v>54</v>
      </c>
      <c r="M18" s="146">
        <v>1</v>
      </c>
      <c r="N18" s="68" t="str">
        <f>IFERROR(VLOOKUP(IF(VLOOKUP(I3&amp;$A18,$AD$336:$AL$566,6,FALSE)="F",VLOOKUP(I3&amp;$A18,$AD$336:$AL$566,4,FALSE),VLOOKUP(I3&amp;$A18,$AD$336:$AL$566,5,FALSE)),Tabelas!$O$9:$P$30,2,FALSE),"")</f>
        <v>Eslovênia</v>
      </c>
      <c r="O18" s="68">
        <f>K18-M18</f>
        <v>0</v>
      </c>
      <c r="P18" s="69">
        <f>M18-K18</f>
        <v>0</v>
      </c>
      <c r="Q18" s="70"/>
      <c r="R18" s="66" t="str">
        <f>IFERROR(VLOOKUP(IF(VLOOKUP(Q3&amp;$A18,$AD$336:$AL$566,6,FALSE)="C",VLOOKUP(Q3&amp;$A18,$AD$336:$AL$566,4,FALSE),VLOOKUP(Q3&amp;$A18,$AD$336:$AL$566,5,FALSE)),Tabelas!$O$9:$P$30,2,FALSE),"")</f>
        <v>Inglaterra</v>
      </c>
      <c r="S18" s="146">
        <v>2</v>
      </c>
      <c r="T18" s="67" t="s">
        <v>54</v>
      </c>
      <c r="U18" s="146">
        <v>1</v>
      </c>
      <c r="V18" s="68" t="str">
        <f>IFERROR(VLOOKUP(IF(VLOOKUP(Q3&amp;$A18,$AD$336:$AL$566,6,FALSE)="F",VLOOKUP(Q3&amp;$A18,$AD$336:$AL$566,4,FALSE),VLOOKUP(Q3&amp;$A18,$AD$336:$AL$566,5,FALSE)),Tabelas!$O$9:$P$30,2,FALSE),"")</f>
        <v>Eslovênia</v>
      </c>
      <c r="W18" s="68">
        <f>S18-U18</f>
        <v>1</v>
      </c>
      <c r="X18" s="69">
        <f>U18-S18</f>
        <v>-1</v>
      </c>
      <c r="Y18" s="70"/>
      <c r="Z18" s="71"/>
      <c r="AA18" s="71"/>
      <c r="AB18" s="72"/>
      <c r="AC18" s="72"/>
      <c r="AD18" s="72"/>
      <c r="AE18" s="72"/>
      <c r="AF18" s="73"/>
      <c r="AG18" s="72"/>
      <c r="AH18" s="72"/>
      <c r="AI18" s="73"/>
      <c r="AJ18" s="73"/>
      <c r="AK18" s="72"/>
      <c r="AL18" s="72"/>
      <c r="AM18" s="72"/>
      <c r="AN18" s="72"/>
      <c r="AO18" s="74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  <c r="CL18" s="72"/>
      <c r="CM18" s="72"/>
    </row>
    <row r="19" spans="1:91" s="75" customFormat="1" ht="8.1" customHeight="1" thickBot="1" x14ac:dyDescent="0.4">
      <c r="A19" s="65"/>
      <c r="B19" s="153"/>
      <c r="C19" s="153"/>
      <c r="D19" s="153"/>
      <c r="E19" s="153"/>
      <c r="F19" s="154"/>
      <c r="G19" s="74"/>
      <c r="H19" s="74"/>
      <c r="I19" s="70"/>
      <c r="J19" s="76"/>
      <c r="K19" s="123"/>
      <c r="L19" s="76"/>
      <c r="M19" s="123"/>
      <c r="N19" s="74"/>
      <c r="O19" s="74"/>
      <c r="P19" s="74"/>
      <c r="Q19" s="70"/>
      <c r="R19" s="76"/>
      <c r="S19" s="123"/>
      <c r="T19" s="76"/>
      <c r="U19" s="123"/>
      <c r="V19" s="74"/>
      <c r="W19" s="74"/>
      <c r="X19" s="74"/>
      <c r="Y19" s="70"/>
      <c r="Z19" s="71"/>
      <c r="AA19" s="71"/>
      <c r="AB19" s="72"/>
      <c r="AC19" s="72"/>
      <c r="AD19" s="72"/>
      <c r="AE19" s="72"/>
      <c r="AF19" s="73"/>
      <c r="AG19" s="72"/>
      <c r="AH19" s="72"/>
      <c r="AI19" s="73"/>
      <c r="AJ19" s="73"/>
      <c r="AK19" s="72"/>
      <c r="AL19" s="72"/>
      <c r="AM19" s="72"/>
      <c r="AN19" s="72"/>
      <c r="AO19" s="74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/>
      <c r="CC19" s="72"/>
      <c r="CD19" s="72"/>
      <c r="CE19" s="72"/>
      <c r="CF19" s="72"/>
      <c r="CG19" s="72"/>
      <c r="CH19" s="72"/>
      <c r="CI19" s="72"/>
      <c r="CJ19" s="72"/>
      <c r="CK19" s="72"/>
      <c r="CL19" s="72"/>
      <c r="CM19" s="72"/>
    </row>
    <row r="20" spans="1:91" s="75" customFormat="1" ht="33" customHeight="1" thickBot="1" x14ac:dyDescent="0.4">
      <c r="A20" s="65" t="s">
        <v>63</v>
      </c>
      <c r="B20" s="149" t="str">
        <f>IFERROR(VLOOKUP(IF(VLOOKUP(A3&amp;$A20,$AD$336:$AL$566,6,FALSE)="C",VLOOKUP(A3&amp;$A20,$AD$336:$AL$566,4,FALSE),VLOOKUP(A3&amp;$A20,$AD$336:$AL$566,5,FALSE)),Tabelas!$O$9:$P$30,2,FALSE),"")</f>
        <v>Noruega</v>
      </c>
      <c r="C20" s="150">
        <v>1</v>
      </c>
      <c r="D20" s="151" t="s">
        <v>54</v>
      </c>
      <c r="E20" s="150">
        <v>0</v>
      </c>
      <c r="F20" s="152" t="str">
        <f>IFERROR(VLOOKUP(IF(VLOOKUP(A3&amp;$A20,$AD$336:$AL$566,6,FALSE)="F",VLOOKUP(A3&amp;$A20,$AD$336:$AL$566,4,FALSE),VLOOKUP(A3&amp;$A20,$AD$336:$AL$566,5,FALSE)),Tabelas!$O$9:$P$30,2,FALSE),"")</f>
        <v>França</v>
      </c>
      <c r="G20" s="68">
        <f>C20-E20</f>
        <v>1</v>
      </c>
      <c r="H20" s="69">
        <f>E20-C20</f>
        <v>-1</v>
      </c>
      <c r="I20" s="70"/>
      <c r="J20" s="66" t="str">
        <f>IFERROR(VLOOKUP(IF(VLOOKUP(I3&amp;$A20,$AD$336:$AL$566,6,FALSE)="C",VLOOKUP(I3&amp;$A20,$AD$336:$AL$566,4,FALSE),VLOOKUP(I3&amp;$A20,$AD$336:$AL$566,5,FALSE)),Tabelas!$O$9:$P$30,2,FALSE),"")</f>
        <v>Irlanda</v>
      </c>
      <c r="K20" s="146">
        <v>1</v>
      </c>
      <c r="L20" s="67" t="s">
        <v>54</v>
      </c>
      <c r="M20" s="146">
        <v>0</v>
      </c>
      <c r="N20" s="68" t="str">
        <f>IFERROR(VLOOKUP(IF(VLOOKUP(I3&amp;$A20,$AD$336:$AL$566,6,FALSE)="F",VLOOKUP(I3&amp;$A20,$AD$336:$AL$566,4,FALSE),VLOOKUP(I3&amp;$A20,$AD$336:$AL$566,5,FALSE)),Tabelas!$O$9:$P$30,2,FALSE),"")</f>
        <v>França</v>
      </c>
      <c r="O20" s="68">
        <f>K20-M20</f>
        <v>1</v>
      </c>
      <c r="P20" s="69">
        <f>M20-K20</f>
        <v>-1</v>
      </c>
      <c r="Q20" s="70"/>
      <c r="R20" s="66" t="str">
        <f>IFERROR(VLOOKUP(IF(VLOOKUP(Q3&amp;$A20,$AD$336:$AL$566,6,FALSE)="C",VLOOKUP(Q3&amp;$A20,$AD$336:$AL$566,4,FALSE),VLOOKUP(Q3&amp;$A20,$AD$336:$AL$566,5,FALSE)),Tabelas!$O$9:$P$30,2,FALSE),"")</f>
        <v>Holanda</v>
      </c>
      <c r="S20" s="146">
        <v>0</v>
      </c>
      <c r="T20" s="67" t="s">
        <v>54</v>
      </c>
      <c r="U20" s="146">
        <v>1</v>
      </c>
      <c r="V20" s="68" t="str">
        <f>IFERROR(VLOOKUP(IF(VLOOKUP(Q3&amp;$A20,$AD$336:$AL$566,6,FALSE)="F",VLOOKUP(Q3&amp;$A20,$AD$336:$AL$566,4,FALSE),VLOOKUP(Q3&amp;$A20,$AD$336:$AL$566,5,FALSE)),Tabelas!$O$9:$P$30,2,FALSE),"")</f>
        <v>França</v>
      </c>
      <c r="W20" s="68">
        <f>S20-U20</f>
        <v>-1</v>
      </c>
      <c r="X20" s="69">
        <f>U20-S20</f>
        <v>1</v>
      </c>
      <c r="Y20" s="70"/>
      <c r="Z20" s="71"/>
      <c r="AA20" s="71"/>
      <c r="AB20" s="72"/>
      <c r="AC20" s="72"/>
      <c r="AD20" s="72"/>
      <c r="AE20" s="72"/>
      <c r="AF20" s="73"/>
      <c r="AG20" s="72"/>
      <c r="AH20" s="72"/>
      <c r="AI20" s="73"/>
      <c r="AJ20" s="73"/>
      <c r="AK20" s="72"/>
      <c r="AL20" s="72"/>
      <c r="AM20" s="72"/>
      <c r="AN20" s="72"/>
      <c r="AO20" s="74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  <c r="CK20" s="72"/>
      <c r="CL20" s="72"/>
      <c r="CM20" s="72"/>
    </row>
    <row r="21" spans="1:91" s="75" customFormat="1" ht="8.1" customHeight="1" thickBot="1" x14ac:dyDescent="0.4">
      <c r="A21" s="65"/>
      <c r="B21" s="153"/>
      <c r="C21" s="153"/>
      <c r="D21" s="153"/>
      <c r="E21" s="153"/>
      <c r="F21" s="154"/>
      <c r="G21" s="74"/>
      <c r="H21" s="74"/>
      <c r="I21" s="70"/>
      <c r="J21" s="76"/>
      <c r="K21" s="123"/>
      <c r="L21" s="76"/>
      <c r="M21" s="123"/>
      <c r="N21" s="74"/>
      <c r="O21" s="74"/>
      <c r="P21" s="74"/>
      <c r="Q21" s="70"/>
      <c r="R21" s="76"/>
      <c r="S21" s="123"/>
      <c r="T21" s="76"/>
      <c r="U21" s="123"/>
      <c r="V21" s="74"/>
      <c r="W21" s="74"/>
      <c r="X21" s="74"/>
      <c r="Y21" s="70"/>
      <c r="Z21" s="71"/>
      <c r="AA21" s="71"/>
      <c r="AB21" s="72"/>
      <c r="AC21" s="72"/>
      <c r="AD21" s="72"/>
      <c r="AE21" s="72"/>
      <c r="AF21" s="73"/>
      <c r="AG21" s="72"/>
      <c r="AH21" s="72"/>
      <c r="AI21" s="73"/>
      <c r="AJ21" s="73"/>
      <c r="AK21" s="72"/>
      <c r="AL21" s="72"/>
      <c r="AM21" s="72"/>
      <c r="AN21" s="72"/>
      <c r="AO21" s="74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</row>
    <row r="22" spans="1:91" s="75" customFormat="1" ht="33" customHeight="1" thickBot="1" x14ac:dyDescent="0.4">
      <c r="A22" s="65" t="s">
        <v>64</v>
      </c>
      <c r="B22" s="149" t="str">
        <f>IFERROR(VLOOKUP(IF(VLOOKUP(A3&amp;$A22,$AD$336:$AL$566,6,FALSE)="C",VLOOKUP(A3&amp;$A22,$AD$336:$AL$566,4,FALSE),VLOOKUP(A3&amp;$A22,$AD$336:$AL$566,5,FALSE)),Tabelas!$O$9:$P$30,2,FALSE),"")</f>
        <v>Holanda</v>
      </c>
      <c r="C22" s="150">
        <v>1</v>
      </c>
      <c r="D22" s="151" t="s">
        <v>54</v>
      </c>
      <c r="E22" s="150">
        <v>1</v>
      </c>
      <c r="F22" s="152" t="str">
        <f>IFERROR(VLOOKUP(IF(VLOOKUP(A3&amp;$A22,$AD$336:$AL$566,6,FALSE)="F",VLOOKUP(A3&amp;$A22,$AD$336:$AL$566,4,FALSE),VLOOKUP(A3&amp;$A22,$AD$336:$AL$566,5,FALSE)),Tabelas!$O$9:$P$30,2,FALSE),"")</f>
        <v>Itália</v>
      </c>
      <c r="G22" s="68">
        <f>C22-E22</f>
        <v>0</v>
      </c>
      <c r="H22" s="69">
        <f>E22-C22</f>
        <v>0</v>
      </c>
      <c r="I22" s="70"/>
      <c r="J22" s="66" t="str">
        <f>IFERROR(VLOOKUP(IF(VLOOKUP(I3&amp;$A22,$AD$336:$AL$566,6,FALSE)="C",VLOOKUP(I3&amp;$A22,$AD$336:$AL$566,4,FALSE),VLOOKUP(I3&amp;$A22,$AD$336:$AL$566,5,FALSE)),Tabelas!$O$9:$P$30,2,FALSE),"")</f>
        <v>Holanda</v>
      </c>
      <c r="K22" s="146">
        <v>2</v>
      </c>
      <c r="L22" s="67" t="s">
        <v>54</v>
      </c>
      <c r="M22" s="146">
        <v>0</v>
      </c>
      <c r="N22" s="68" t="str">
        <f>IFERROR(VLOOKUP(IF(VLOOKUP(I3&amp;$A22,$AD$336:$AL$566,6,FALSE)="F",VLOOKUP(I3&amp;$A22,$AD$336:$AL$566,4,FALSE),VLOOKUP(I3&amp;$A22,$AD$336:$AL$566,5,FALSE)),Tabelas!$O$9:$P$30,2,FALSE),"")</f>
        <v>Inglaterra</v>
      </c>
      <c r="O22" s="68">
        <f>K22-M22</f>
        <v>2</v>
      </c>
      <c r="P22" s="69">
        <f>M22-K22</f>
        <v>-2</v>
      </c>
      <c r="Q22" s="70"/>
      <c r="R22" s="66" t="str">
        <f>IFERROR(VLOOKUP(IF(VLOOKUP(Q3&amp;$A22,$AD$336:$AL$566,6,FALSE)="C",VLOOKUP(Q3&amp;$A22,$AD$336:$AL$566,4,FALSE),VLOOKUP(Q3&amp;$A22,$AD$336:$AL$566,5,FALSE)),Tabelas!$O$9:$P$30,2,FALSE),"")</f>
        <v>Rep. Tcheca</v>
      </c>
      <c r="S22" s="146">
        <v>0</v>
      </c>
      <c r="T22" s="67" t="s">
        <v>54</v>
      </c>
      <c r="U22" s="146">
        <v>1</v>
      </c>
      <c r="V22" s="68" t="str">
        <f>IFERROR(VLOOKUP(IF(VLOOKUP(Q3&amp;$A22,$AD$336:$AL$566,6,FALSE)="F",VLOOKUP(Q3&amp;$A22,$AD$336:$AL$566,4,FALSE),VLOOKUP(Q3&amp;$A22,$AD$336:$AL$566,5,FALSE)),Tabelas!$O$9:$P$30,2,FALSE),"")</f>
        <v>Turquia</v>
      </c>
      <c r="W22" s="68">
        <f>S22-U22</f>
        <v>-1</v>
      </c>
      <c r="X22" s="69">
        <f>U22-S22</f>
        <v>1</v>
      </c>
      <c r="Y22" s="70"/>
      <c r="Z22" s="71"/>
      <c r="AA22" s="71"/>
      <c r="AB22" s="72"/>
      <c r="AC22" s="72"/>
      <c r="AD22" s="72"/>
      <c r="AE22" s="72"/>
      <c r="AF22" s="73"/>
      <c r="AG22" s="72"/>
      <c r="AH22" s="72"/>
      <c r="AI22" s="73"/>
      <c r="AJ22" s="73"/>
      <c r="AK22" s="72"/>
      <c r="AL22" s="72"/>
      <c r="AM22" s="72"/>
      <c r="AN22" s="72"/>
      <c r="AO22" s="74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/>
      <c r="CB22" s="72"/>
      <c r="CC22" s="72"/>
      <c r="CD22" s="72"/>
      <c r="CE22" s="72"/>
      <c r="CF22" s="72"/>
      <c r="CG22" s="72"/>
      <c r="CH22" s="72"/>
      <c r="CI22" s="72"/>
      <c r="CJ22" s="72"/>
      <c r="CK22" s="72"/>
      <c r="CL22" s="72"/>
      <c r="CM22" s="72"/>
    </row>
    <row r="23" spans="1:91" s="75" customFormat="1" ht="8.1" customHeight="1" thickBot="1" x14ac:dyDescent="0.4">
      <c r="A23" s="65"/>
      <c r="B23" s="153"/>
      <c r="C23" s="153"/>
      <c r="D23" s="153"/>
      <c r="E23" s="153"/>
      <c r="F23" s="154"/>
      <c r="G23" s="74"/>
      <c r="H23" s="74"/>
      <c r="I23" s="70"/>
      <c r="J23" s="76"/>
      <c r="K23" s="123"/>
      <c r="L23" s="76"/>
      <c r="M23" s="123"/>
      <c r="N23" s="74"/>
      <c r="O23" s="74"/>
      <c r="P23" s="74"/>
      <c r="Q23" s="70"/>
      <c r="R23" s="76"/>
      <c r="S23" s="123"/>
      <c r="T23" s="76"/>
      <c r="U23" s="123"/>
      <c r="V23" s="74"/>
      <c r="W23" s="74"/>
      <c r="X23" s="74"/>
      <c r="Y23" s="70"/>
      <c r="Z23" s="71"/>
      <c r="AA23" s="71"/>
      <c r="AB23" s="72"/>
      <c r="AC23" s="72"/>
      <c r="AD23" s="72"/>
      <c r="AE23" s="72"/>
      <c r="AF23" s="73"/>
      <c r="AG23" s="72"/>
      <c r="AH23" s="72"/>
      <c r="AI23" s="73"/>
      <c r="AJ23" s="73"/>
      <c r="AK23" s="72"/>
      <c r="AL23" s="72"/>
      <c r="AM23" s="72"/>
      <c r="AN23" s="72"/>
      <c r="AO23" s="74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/>
      <c r="CB23" s="72"/>
      <c r="CC23" s="72"/>
      <c r="CD23" s="72"/>
      <c r="CE23" s="72"/>
      <c r="CF23" s="72"/>
      <c r="CG23" s="72"/>
      <c r="CH23" s="72"/>
      <c r="CI23" s="72"/>
      <c r="CJ23" s="72"/>
      <c r="CK23" s="72"/>
      <c r="CL23" s="72"/>
      <c r="CM23" s="72"/>
    </row>
    <row r="24" spans="1:91" s="75" customFormat="1" ht="33" customHeight="1" thickBot="1" x14ac:dyDescent="0.4">
      <c r="A24" s="65" t="s">
        <v>65</v>
      </c>
      <c r="B24" s="149" t="str">
        <f>IFERROR(VLOOKUP(IF(VLOOKUP(A3&amp;$A24,$AD$336:$AL$566,6,FALSE)="C",VLOOKUP(A3&amp;$A24,$AD$336:$AL$566,4,FALSE),VLOOKUP(A3&amp;$A24,$AD$336:$AL$566,5,FALSE)),Tabelas!$O$9:$P$30,2,FALSE),"")</f>
        <v>Inglaterra</v>
      </c>
      <c r="C24" s="150">
        <v>2</v>
      </c>
      <c r="D24" s="151" t="s">
        <v>54</v>
      </c>
      <c r="E24" s="150">
        <v>0</v>
      </c>
      <c r="F24" s="152" t="str">
        <f>IFERROR(VLOOKUP(IF(VLOOKUP(A3&amp;$A24,$AD$336:$AL$566,6,FALSE)="F",VLOOKUP(A3&amp;$A24,$AD$336:$AL$566,4,FALSE),VLOOKUP(A3&amp;$A24,$AD$336:$AL$566,5,FALSE)),Tabelas!$O$9:$P$30,2,FALSE),"")</f>
        <v>Irlanda</v>
      </c>
      <c r="G24" s="68">
        <f>C24-E24</f>
        <v>2</v>
      </c>
      <c r="H24" s="69">
        <f>E24-C24</f>
        <v>-2</v>
      </c>
      <c r="I24" s="70"/>
      <c r="J24" s="66" t="str">
        <f>IFERROR(VLOOKUP(IF(VLOOKUP(I3&amp;$A24,$AD$336:$AL$566,6,FALSE)="C",VLOOKUP(I3&amp;$A24,$AD$336:$AL$566,4,FALSE),VLOOKUP(I3&amp;$A24,$AD$336:$AL$566,5,FALSE)),Tabelas!$O$9:$P$30,2,FALSE),"")</f>
        <v>Turquia</v>
      </c>
      <c r="K24" s="146">
        <v>2</v>
      </c>
      <c r="L24" s="67" t="s">
        <v>54</v>
      </c>
      <c r="M24" s="146">
        <v>1</v>
      </c>
      <c r="N24" s="68" t="str">
        <f>IFERROR(VLOOKUP(IF(VLOOKUP(I3&amp;$A24,$AD$336:$AL$566,6,FALSE)="F",VLOOKUP(I3&amp;$A24,$AD$336:$AL$566,4,FALSE),VLOOKUP(I3&amp;$A24,$AD$336:$AL$566,5,FALSE)),Tabelas!$O$9:$P$30,2,FALSE),"")</f>
        <v>Suécia</v>
      </c>
      <c r="O24" s="68">
        <f>K24-M24</f>
        <v>1</v>
      </c>
      <c r="P24" s="69">
        <f>M24-K24</f>
        <v>-1</v>
      </c>
      <c r="Q24" s="70"/>
      <c r="R24" s="66" t="str">
        <f>IFERROR(VLOOKUP(IF(VLOOKUP(Q3&amp;$A24,$AD$336:$AL$566,6,FALSE)="C",VLOOKUP(Q3&amp;$A24,$AD$336:$AL$566,4,FALSE),VLOOKUP(Q3&amp;$A24,$AD$336:$AL$566,5,FALSE)),Tabelas!$O$9:$P$30,2,FALSE),"")</f>
        <v>Suíça</v>
      </c>
      <c r="S24" s="146">
        <v>1</v>
      </c>
      <c r="T24" s="67" t="s">
        <v>54</v>
      </c>
      <c r="U24" s="146">
        <v>0</v>
      </c>
      <c r="V24" s="68" t="str">
        <f>IFERROR(VLOOKUP(IF(VLOOKUP(Q3&amp;$A24,$AD$336:$AL$566,6,FALSE)="F",VLOOKUP(Q3&amp;$A24,$AD$336:$AL$566,4,FALSE),VLOOKUP(Q3&amp;$A24,$AD$336:$AL$566,5,FALSE)),Tabelas!$O$9:$P$30,2,FALSE),"")</f>
        <v>Romênia</v>
      </c>
      <c r="W24" s="68">
        <f>S24-U24</f>
        <v>1</v>
      </c>
      <c r="X24" s="69">
        <f>U24-S24</f>
        <v>-1</v>
      </c>
      <c r="Y24" s="70"/>
      <c r="Z24" s="71"/>
      <c r="AA24" s="71"/>
      <c r="AB24" s="72"/>
      <c r="AC24" s="72"/>
      <c r="AD24" s="72"/>
      <c r="AE24" s="72"/>
      <c r="AF24" s="73"/>
      <c r="AG24" s="72"/>
      <c r="AH24" s="72"/>
      <c r="AI24" s="73"/>
      <c r="AJ24" s="73"/>
      <c r="AK24" s="72"/>
      <c r="AL24" s="72"/>
      <c r="AM24" s="72"/>
      <c r="AN24" s="72"/>
      <c r="AO24" s="74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/>
      <c r="CB24" s="72"/>
      <c r="CC24" s="72"/>
      <c r="CD24" s="72"/>
      <c r="CE24" s="72"/>
      <c r="CF24" s="72"/>
      <c r="CG24" s="72"/>
      <c r="CH24" s="72"/>
      <c r="CI24" s="72"/>
      <c r="CJ24" s="72"/>
      <c r="CK24" s="72"/>
      <c r="CL24" s="72"/>
      <c r="CM24" s="72"/>
    </row>
    <row r="25" spans="1:91" s="75" customFormat="1" ht="8.1" customHeight="1" thickBot="1" x14ac:dyDescent="0.4">
      <c r="A25" s="65"/>
      <c r="B25" s="153"/>
      <c r="C25" s="153"/>
      <c r="D25" s="153"/>
      <c r="E25" s="153"/>
      <c r="F25" s="154"/>
      <c r="G25" s="74"/>
      <c r="H25" s="74"/>
      <c r="I25" s="70"/>
      <c r="J25" s="76"/>
      <c r="K25" s="123"/>
      <c r="L25" s="76"/>
      <c r="M25" s="123"/>
      <c r="N25" s="74"/>
      <c r="O25" s="74"/>
      <c r="P25" s="74"/>
      <c r="Q25" s="70"/>
      <c r="R25" s="76"/>
      <c r="S25" s="123"/>
      <c r="T25" s="76"/>
      <c r="U25" s="123"/>
      <c r="V25" s="74"/>
      <c r="W25" s="74"/>
      <c r="X25" s="74"/>
      <c r="Y25" s="70"/>
      <c r="Z25" s="71"/>
      <c r="AA25" s="71"/>
      <c r="AB25" s="72"/>
      <c r="AC25" s="72"/>
      <c r="AD25" s="72"/>
      <c r="AE25" s="72"/>
      <c r="AF25" s="73"/>
      <c r="AG25" s="72"/>
      <c r="AH25" s="72"/>
      <c r="AI25" s="73"/>
      <c r="AJ25" s="73"/>
      <c r="AK25" s="72"/>
      <c r="AL25" s="72"/>
      <c r="AM25" s="72"/>
      <c r="AN25" s="72"/>
      <c r="AO25" s="74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  <c r="BZ25" s="72"/>
      <c r="CA25" s="72"/>
      <c r="CB25" s="72"/>
      <c r="CC25" s="72"/>
      <c r="CD25" s="72"/>
      <c r="CE25" s="72"/>
      <c r="CF25" s="72"/>
      <c r="CG25" s="72"/>
      <c r="CH25" s="72"/>
      <c r="CI25" s="72"/>
      <c r="CJ25" s="72"/>
      <c r="CK25" s="72"/>
      <c r="CL25" s="72"/>
      <c r="CM25" s="72"/>
    </row>
    <row r="26" spans="1:91" s="75" customFormat="1" ht="33" customHeight="1" thickBot="1" x14ac:dyDescent="0.4">
      <c r="A26" s="65" t="s">
        <v>66</v>
      </c>
      <c r="B26" s="149" t="str">
        <f>IFERROR(VLOOKUP(IF(VLOOKUP(A3&amp;$A26,$AD$336:$AL$566,6,FALSE)="C",VLOOKUP(A3&amp;$A26,$AD$336:$AL$566,4,FALSE),VLOOKUP(A3&amp;$A26,$AD$336:$AL$566,5,FALSE)),Tabelas!$O$9:$P$30,2,FALSE),"")</f>
        <v/>
      </c>
      <c r="C26" s="155"/>
      <c r="D26" s="151" t="s">
        <v>54</v>
      </c>
      <c r="E26" s="155"/>
      <c r="F26" s="152" t="str">
        <f>IFERROR(VLOOKUP(IF(VLOOKUP(A3&amp;$A26,$AD$336:$AL$566,6,FALSE)="F",VLOOKUP(A3&amp;$A26,$AD$336:$AL$566,4,FALSE),VLOOKUP(A3&amp;$A26,$AD$336:$AL$566,5,FALSE)),Tabelas!$O$9:$P$30,2,FALSE),"")</f>
        <v/>
      </c>
      <c r="G26" s="68">
        <f>C26-E26</f>
        <v>0</v>
      </c>
      <c r="H26" s="69">
        <f>E26-C26</f>
        <v>0</v>
      </c>
      <c r="I26" s="70"/>
      <c r="J26" s="66" t="str">
        <f>IFERROR(VLOOKUP(IF(VLOOKUP(I3&amp;$A26,$AD$336:$AL$566,6,FALSE)="C",VLOOKUP(I3&amp;$A26,$AD$336:$AL$566,4,FALSE),VLOOKUP(I3&amp;$A26,$AD$336:$AL$566,5,FALSE)),Tabelas!$O$9:$P$30,2,FALSE),"")</f>
        <v/>
      </c>
      <c r="K26" s="122"/>
      <c r="L26" s="67" t="s">
        <v>54</v>
      </c>
      <c r="M26" s="122"/>
      <c r="N26" s="68" t="str">
        <f>IFERROR(VLOOKUP(IF(VLOOKUP(I3&amp;$A26,$AD$336:$AL$566,6,FALSE)="F",VLOOKUP(I3&amp;$A26,$AD$336:$AL$566,4,FALSE),VLOOKUP(I3&amp;$A26,$AD$336:$AL$566,5,FALSE)),Tabelas!$O$9:$P$30,2,FALSE),"")</f>
        <v/>
      </c>
      <c r="O26" s="68">
        <f>K26-M26</f>
        <v>0</v>
      </c>
      <c r="P26" s="69">
        <f>M26-K26</f>
        <v>0</v>
      </c>
      <c r="Q26" s="70"/>
      <c r="R26" s="66" t="str">
        <f>IFERROR(VLOOKUP(IF(VLOOKUP(Q3&amp;$A26,$AD$336:$AL$566,6,FALSE)="C",VLOOKUP(Q3&amp;$A26,$AD$336:$AL$566,4,FALSE),VLOOKUP(Q3&amp;$A26,$AD$336:$AL$566,5,FALSE)),Tabelas!$O$9:$P$30,2,FALSE),"")</f>
        <v/>
      </c>
      <c r="S26" s="122"/>
      <c r="T26" s="67" t="s">
        <v>54</v>
      </c>
      <c r="U26" s="122"/>
      <c r="V26" s="68" t="str">
        <f>IFERROR(VLOOKUP(IF(VLOOKUP(Q3&amp;$A26,$AD$336:$AL$566,6,FALSE)="F",VLOOKUP(Q3&amp;$A26,$AD$336:$AL$566,4,FALSE),VLOOKUP(Q3&amp;$A26,$AD$336:$AL$566,5,FALSE)),Tabelas!$O$9:$P$30,2,FALSE),"")</f>
        <v/>
      </c>
      <c r="W26" s="68">
        <f>S26-U26</f>
        <v>0</v>
      </c>
      <c r="X26" s="69">
        <f>U26-S26</f>
        <v>0</v>
      </c>
      <c r="Y26" s="70"/>
      <c r="Z26" s="71"/>
      <c r="AA26" s="71"/>
      <c r="AB26" s="72"/>
      <c r="AC26" s="72"/>
      <c r="AD26" s="72"/>
      <c r="AE26" s="72"/>
      <c r="AF26" s="73"/>
      <c r="AG26" s="72"/>
      <c r="AH26" s="72"/>
      <c r="AI26" s="73"/>
      <c r="AJ26" s="73"/>
      <c r="AK26" s="72"/>
      <c r="AL26" s="72"/>
      <c r="AM26" s="72"/>
      <c r="AN26" s="72"/>
      <c r="AO26" s="74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  <c r="BY26" s="72"/>
      <c r="BZ26" s="72"/>
      <c r="CA26" s="72"/>
      <c r="CB26" s="72"/>
      <c r="CC26" s="72"/>
      <c r="CD26" s="72"/>
      <c r="CE26" s="72"/>
      <c r="CF26" s="72"/>
      <c r="CG26" s="72"/>
      <c r="CH26" s="72"/>
      <c r="CI26" s="72"/>
      <c r="CJ26" s="72"/>
      <c r="CK26" s="72"/>
      <c r="CL26" s="72"/>
      <c r="CM26" s="72"/>
    </row>
    <row r="27" spans="1:91" s="75" customFormat="1" ht="8.1" customHeight="1" x14ac:dyDescent="0.35">
      <c r="A27" s="70"/>
      <c r="B27" s="76"/>
      <c r="C27" s="123"/>
      <c r="D27" s="76"/>
      <c r="E27" s="123"/>
      <c r="F27" s="74"/>
      <c r="G27" s="74"/>
      <c r="H27" s="74"/>
      <c r="I27" s="70"/>
      <c r="J27" s="76"/>
      <c r="K27" s="123"/>
      <c r="L27" s="76"/>
      <c r="M27" s="123"/>
      <c r="N27" s="74"/>
      <c r="O27" s="74"/>
      <c r="P27" s="74"/>
      <c r="Q27" s="70"/>
      <c r="R27" s="76"/>
      <c r="S27" s="123"/>
      <c r="T27" s="76"/>
      <c r="U27" s="123"/>
      <c r="V27" s="74"/>
      <c r="W27" s="74"/>
      <c r="X27" s="74"/>
      <c r="Y27" s="70"/>
      <c r="Z27" s="71"/>
      <c r="AA27" s="71"/>
      <c r="AB27" s="72"/>
      <c r="AC27" s="72"/>
      <c r="AD27" s="72"/>
      <c r="AE27" s="72"/>
      <c r="AF27" s="73"/>
      <c r="AG27" s="72"/>
      <c r="AH27" s="72"/>
      <c r="AI27" s="73"/>
      <c r="AJ27" s="73"/>
      <c r="AK27" s="72"/>
      <c r="AL27" s="72"/>
      <c r="AM27" s="72"/>
      <c r="AN27" s="72"/>
      <c r="AO27" s="74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/>
      <c r="CA27" s="72"/>
      <c r="CB27" s="72"/>
      <c r="CC27" s="72"/>
      <c r="CD27" s="72"/>
      <c r="CE27" s="72"/>
      <c r="CF27" s="72"/>
      <c r="CG27" s="72"/>
      <c r="CH27" s="72"/>
      <c r="CI27" s="72"/>
      <c r="CJ27" s="72"/>
      <c r="CK27" s="72"/>
      <c r="CL27" s="72"/>
      <c r="CM27" s="72"/>
    </row>
    <row r="28" spans="1:91" s="75" customFormat="1" ht="29.1" customHeight="1" x14ac:dyDescent="0.35">
      <c r="A28" s="77"/>
      <c r="B28" s="77"/>
      <c r="C28" s="124"/>
      <c r="D28" s="74"/>
      <c r="E28" s="124"/>
      <c r="F28" s="77"/>
      <c r="G28" s="77"/>
      <c r="H28" s="77"/>
      <c r="I28" s="72"/>
      <c r="J28" s="77"/>
      <c r="K28" s="124"/>
      <c r="L28" s="74"/>
      <c r="M28" s="124"/>
      <c r="N28" s="77"/>
      <c r="O28" s="77"/>
      <c r="P28" s="77"/>
      <c r="Q28" s="72"/>
      <c r="R28" s="77"/>
      <c r="S28" s="124"/>
      <c r="T28" s="74"/>
      <c r="U28" s="124"/>
      <c r="V28" s="77"/>
      <c r="W28" s="77"/>
      <c r="X28" s="77"/>
      <c r="Y28" s="72"/>
      <c r="Z28" s="71"/>
      <c r="AA28" s="71"/>
      <c r="AB28" s="72"/>
      <c r="AC28" s="72"/>
      <c r="AD28" s="72"/>
      <c r="AE28" s="72"/>
      <c r="AF28" s="73"/>
      <c r="AG28" s="72"/>
      <c r="AH28" s="72"/>
      <c r="AI28" s="73"/>
      <c r="AJ28" s="73"/>
      <c r="AK28" s="72"/>
      <c r="AL28" s="72"/>
      <c r="AM28" s="72"/>
      <c r="AN28" s="72"/>
      <c r="AO28" s="74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/>
      <c r="CA28" s="72"/>
      <c r="CB28" s="72"/>
      <c r="CC28" s="72"/>
      <c r="CD28" s="72"/>
      <c r="CE28" s="72"/>
      <c r="CF28" s="72"/>
      <c r="CG28" s="72"/>
      <c r="CH28" s="72"/>
      <c r="CI28" s="72"/>
      <c r="CJ28" s="72"/>
      <c r="CK28" s="72"/>
      <c r="CL28" s="72"/>
      <c r="CM28" s="72"/>
    </row>
    <row r="29" spans="1:91" s="52" customFormat="1" ht="33" customHeight="1" x14ac:dyDescent="0.7">
      <c r="A29" s="46">
        <v>4</v>
      </c>
      <c r="B29" s="45" t="str">
        <f>A29&amp;"ª Rodada"</f>
        <v>4ª Rodada</v>
      </c>
      <c r="C29" s="120"/>
      <c r="D29" s="47"/>
      <c r="E29" s="120"/>
      <c r="F29" s="48"/>
      <c r="G29" s="48"/>
      <c r="H29" s="48"/>
      <c r="I29" s="46">
        <v>5</v>
      </c>
      <c r="J29" s="45" t="str">
        <f>I29&amp;"ª Rodada"</f>
        <v>5ª Rodada</v>
      </c>
      <c r="K29" s="120"/>
      <c r="L29" s="47"/>
      <c r="M29" s="120"/>
      <c r="N29" s="48"/>
      <c r="O29" s="48"/>
      <c r="P29" s="48"/>
      <c r="Q29" s="46">
        <v>6</v>
      </c>
      <c r="R29" s="45" t="str">
        <f>Q29&amp;"ª Rodada"</f>
        <v>6ª Rodada</v>
      </c>
      <c r="S29" s="120"/>
      <c r="T29" s="49"/>
      <c r="U29" s="133"/>
      <c r="V29" s="50"/>
      <c r="W29" s="48"/>
      <c r="X29" s="48"/>
      <c r="Y29" s="50"/>
      <c r="Z29" s="51"/>
      <c r="AA29" s="51"/>
      <c r="AB29" s="48"/>
      <c r="AC29" s="48"/>
      <c r="AD29" s="48"/>
      <c r="AE29" s="48"/>
      <c r="AF29" s="42"/>
      <c r="AG29" s="48"/>
      <c r="AH29" s="48"/>
      <c r="AI29" s="48"/>
      <c r="AJ29" s="48"/>
      <c r="AK29" s="48"/>
      <c r="AL29" s="48"/>
      <c r="AM29" s="48"/>
      <c r="AN29" s="48"/>
      <c r="AO29" s="47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</row>
    <row r="30" spans="1:91" ht="15.95" customHeight="1" thickBot="1" x14ac:dyDescent="0.75">
      <c r="A30" s="15"/>
      <c r="B30" s="12"/>
      <c r="C30" s="121"/>
      <c r="D30" s="16"/>
      <c r="E30" s="121"/>
      <c r="F30" s="12"/>
      <c r="G30" s="12"/>
      <c r="H30" s="12"/>
      <c r="I30" s="15"/>
      <c r="J30" s="12"/>
      <c r="K30" s="121"/>
      <c r="L30" s="16"/>
      <c r="M30" s="121"/>
      <c r="N30" s="12"/>
      <c r="O30" s="12"/>
      <c r="P30" s="12"/>
      <c r="Q30" s="15"/>
      <c r="R30" s="12"/>
      <c r="S30" s="121"/>
      <c r="T30" s="16"/>
      <c r="U30" s="121"/>
      <c r="V30" s="12"/>
      <c r="W30" s="12"/>
      <c r="X30" s="12"/>
      <c r="Y30" s="15"/>
      <c r="Z30" s="17"/>
      <c r="AA30" s="17"/>
      <c r="AB30" s="13"/>
      <c r="AC30" s="13"/>
      <c r="AD30" s="13"/>
      <c r="AE30" s="13"/>
      <c r="AF30" s="42"/>
      <c r="AG30" s="13"/>
      <c r="AH30" s="13"/>
      <c r="AI30" s="42"/>
      <c r="AJ30" s="42"/>
      <c r="AK30" s="13"/>
      <c r="AL30" s="13"/>
      <c r="AM30" s="13"/>
      <c r="AN30" s="13"/>
      <c r="AO30" s="12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</row>
    <row r="31" spans="1:91" s="75" customFormat="1" ht="33" hidden="1" customHeight="1" thickBot="1" x14ac:dyDescent="0.4">
      <c r="A31" s="65" t="s">
        <v>56</v>
      </c>
      <c r="B31" s="66" t="str">
        <f>IFERROR(VLOOKUP(IF(VLOOKUP(A29&amp;$A31,$AD$336:$AL$566,6,FALSE)="C",VLOOKUP(A29&amp;$A31,$AD$336:$AL$566,4,FALSE),VLOOKUP(A29&amp;$A31,$AD$336:$AL$566,5,FALSE)),Tabelas!$O$9:$P$30,2,FALSE),"")</f>
        <v>Romênia</v>
      </c>
      <c r="C31" s="122"/>
      <c r="D31" s="67" t="s">
        <v>54</v>
      </c>
      <c r="E31" s="122"/>
      <c r="F31" s="68" t="str">
        <f>IFERROR(VLOOKUP(IF(VLOOKUP(A29&amp;$A31,$AD$336:$AL$566,6,FALSE)="F",VLOOKUP(A29&amp;$A31,$AD$336:$AL$566,4,FALSE),VLOOKUP(A29&amp;$A31,$AD$336:$AL$566,5,FALSE)),Tabelas!$O$9:$P$30,2,FALSE),"")</f>
        <v>DESISTIU</v>
      </c>
      <c r="G31" s="68">
        <f>C31-E31</f>
        <v>0</v>
      </c>
      <c r="H31" s="69">
        <f>E31-C31</f>
        <v>0</v>
      </c>
      <c r="I31" s="70"/>
      <c r="J31" s="66" t="str">
        <f>IFERROR(VLOOKUP(IF(VLOOKUP(I29&amp;$A31,$AD$336:$AL$566,6,FALSE)="C",VLOOKUP(I29&amp;$A31,$AD$336:$AL$566,4,FALSE),VLOOKUP(I29&amp;$A31,$AD$336:$AL$566,5,FALSE)),Tabelas!$O$9:$P$30,2,FALSE),"")</f>
        <v>DESISTIU</v>
      </c>
      <c r="K31" s="122"/>
      <c r="L31" s="67" t="s">
        <v>54</v>
      </c>
      <c r="M31" s="122"/>
      <c r="N31" s="68" t="str">
        <f>IFERROR(VLOOKUP(IF(VLOOKUP(I29&amp;$A31,$AD$336:$AL$566,6,FALSE)="F",VLOOKUP(I29&amp;$A31,$AD$336:$AL$566,4,FALSE),VLOOKUP(I29&amp;$A31,$AD$336:$AL$566,5,FALSE)),Tabelas!$O$9:$P$30,2,FALSE),"")</f>
        <v>Rep. Tcheca</v>
      </c>
      <c r="O31" s="68">
        <f>K31-M31</f>
        <v>0</v>
      </c>
      <c r="P31" s="69">
        <f>M31-K31</f>
        <v>0</v>
      </c>
      <c r="Q31" s="70"/>
      <c r="R31" s="66" t="str">
        <f>IFERROR(VLOOKUP(IF(VLOOKUP(Q29&amp;$A31,$AD$336:$AL$566,6,FALSE)="C",VLOOKUP(Q29&amp;$A31,$AD$336:$AL$566,4,FALSE),VLOOKUP(Q29&amp;$A31,$AD$336:$AL$566,5,FALSE)),Tabelas!$O$9:$P$30,2,FALSE),"")</f>
        <v>Polônia</v>
      </c>
      <c r="S31" s="122"/>
      <c r="T31" s="67" t="s">
        <v>54</v>
      </c>
      <c r="U31" s="122"/>
      <c r="V31" s="68" t="str">
        <f>IFERROR(VLOOKUP(IF(VLOOKUP(Q29&amp;$A31,$AD$336:$AL$566,6,FALSE)="F",VLOOKUP(Q29&amp;$A31,$AD$336:$AL$566,4,FALSE),VLOOKUP(Q29&amp;$A31,$AD$336:$AL$566,5,FALSE)),Tabelas!$O$9:$P$30,2,FALSE),"")</f>
        <v>DESISTIU</v>
      </c>
      <c r="W31" s="68">
        <f>S31-U31</f>
        <v>0</v>
      </c>
      <c r="X31" s="69">
        <f>U31-S31</f>
        <v>0</v>
      </c>
      <c r="Y31" s="70"/>
      <c r="Z31" s="71"/>
      <c r="AA31" s="71"/>
      <c r="AB31" s="72"/>
      <c r="AC31" s="72"/>
      <c r="AD31" s="72"/>
      <c r="AE31" s="72"/>
      <c r="AF31" s="73"/>
      <c r="AG31" s="72"/>
      <c r="AH31" s="72"/>
      <c r="AI31" s="73"/>
      <c r="AJ31" s="73"/>
      <c r="AK31" s="72"/>
      <c r="AL31" s="72"/>
      <c r="AM31" s="72"/>
      <c r="AN31" s="72"/>
      <c r="AO31" s="74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/>
      <c r="CB31" s="72"/>
      <c r="CC31" s="72"/>
      <c r="CD31" s="72"/>
      <c r="CE31" s="72"/>
      <c r="CF31" s="72"/>
      <c r="CG31" s="72"/>
      <c r="CH31" s="72"/>
      <c r="CI31" s="72"/>
      <c r="CJ31" s="72"/>
      <c r="CK31" s="72"/>
      <c r="CL31" s="72"/>
      <c r="CM31" s="72"/>
    </row>
    <row r="32" spans="1:91" s="75" customFormat="1" ht="8.1" hidden="1" customHeight="1" thickBot="1" x14ac:dyDescent="0.4">
      <c r="A32" s="65"/>
      <c r="B32" s="76"/>
      <c r="C32" s="123"/>
      <c r="D32" s="76"/>
      <c r="E32" s="123"/>
      <c r="F32" s="74"/>
      <c r="G32" s="74"/>
      <c r="H32" s="74"/>
      <c r="I32" s="70"/>
      <c r="J32" s="76"/>
      <c r="K32" s="123"/>
      <c r="L32" s="76"/>
      <c r="M32" s="123"/>
      <c r="N32" s="74"/>
      <c r="O32" s="74"/>
      <c r="P32" s="74"/>
      <c r="Q32" s="70"/>
      <c r="R32" s="76"/>
      <c r="S32" s="123"/>
      <c r="T32" s="76"/>
      <c r="U32" s="123"/>
      <c r="V32" s="74"/>
      <c r="W32" s="74"/>
      <c r="X32" s="74"/>
      <c r="Y32" s="70"/>
      <c r="Z32" s="71"/>
      <c r="AA32" s="71"/>
      <c r="AB32" s="72"/>
      <c r="AC32" s="72"/>
      <c r="AD32" s="72"/>
      <c r="AE32" s="72"/>
      <c r="AF32" s="73"/>
      <c r="AG32" s="72"/>
      <c r="AH32" s="72"/>
      <c r="AI32" s="73"/>
      <c r="AJ32" s="73"/>
      <c r="AK32" s="72"/>
      <c r="AL32" s="72"/>
      <c r="AM32" s="72"/>
      <c r="AN32" s="72"/>
      <c r="AO32" s="74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/>
      <c r="CB32" s="72"/>
      <c r="CC32" s="72"/>
      <c r="CD32" s="72"/>
      <c r="CE32" s="72"/>
      <c r="CF32" s="72"/>
      <c r="CG32" s="72"/>
      <c r="CH32" s="72"/>
      <c r="CI32" s="72"/>
      <c r="CJ32" s="72"/>
      <c r="CK32" s="72"/>
      <c r="CL32" s="72"/>
      <c r="CM32" s="72"/>
    </row>
    <row r="33" spans="1:91" s="75" customFormat="1" ht="33" customHeight="1" thickBot="1" x14ac:dyDescent="0.4">
      <c r="A33" s="65" t="s">
        <v>57</v>
      </c>
      <c r="B33" s="66" t="str">
        <f>IFERROR(VLOOKUP(IF(VLOOKUP(A29&amp;$A33,$AD$336:$AL$566,6,FALSE)="C",VLOOKUP(A29&amp;$A33,$AD$336:$AL$566,4,FALSE),VLOOKUP(A29&amp;$A33,$AD$336:$AL$566,5,FALSE)),Tabelas!$O$9:$P$30,2,FALSE),"")</f>
        <v>Alemanha</v>
      </c>
      <c r="C33" s="146">
        <v>0</v>
      </c>
      <c r="D33" s="67" t="s">
        <v>54</v>
      </c>
      <c r="E33" s="146">
        <v>2</v>
      </c>
      <c r="F33" s="68" t="str">
        <f>IFERROR(VLOOKUP(IF(VLOOKUP(A29&amp;$A33,$AD$336:$AL$566,6,FALSE)="F",VLOOKUP(A29&amp;$A33,$AD$336:$AL$566,4,FALSE),VLOOKUP(A29&amp;$A33,$AD$336:$AL$566,5,FALSE)),Tabelas!$O$9:$P$30,2,FALSE),"")</f>
        <v>Noruega</v>
      </c>
      <c r="G33" s="68">
        <f>C33-E33</f>
        <v>-2</v>
      </c>
      <c r="H33" s="69">
        <f>E33-C33</f>
        <v>2</v>
      </c>
      <c r="I33" s="70"/>
      <c r="J33" s="66" t="str">
        <f>IFERROR(VLOOKUP(IF(VLOOKUP(I29&amp;$A33,$AD$336:$AL$566,6,FALSE)="C",VLOOKUP(I29&amp;$A33,$AD$336:$AL$566,4,FALSE),VLOOKUP(I29&amp;$A33,$AD$336:$AL$566,5,FALSE)),Tabelas!$O$9:$P$30,2,FALSE),"")</f>
        <v>Alemanha</v>
      </c>
      <c r="K33" s="146">
        <v>1</v>
      </c>
      <c r="L33" s="67" t="s">
        <v>54</v>
      </c>
      <c r="M33" s="146">
        <v>0</v>
      </c>
      <c r="N33" s="68" t="str">
        <f>IFERROR(VLOOKUP(IF(VLOOKUP(I29&amp;$A33,$AD$336:$AL$566,6,FALSE)="F",VLOOKUP(I29&amp;$A33,$AD$336:$AL$566,4,FALSE),VLOOKUP(I29&amp;$A33,$AD$336:$AL$566,5,FALSE)),Tabelas!$O$9:$P$30,2,FALSE),"")</f>
        <v>Irlanda</v>
      </c>
      <c r="O33" s="68">
        <f>K33-M33</f>
        <v>1</v>
      </c>
      <c r="P33" s="69">
        <f>M33-K33</f>
        <v>-1</v>
      </c>
      <c r="Q33" s="70"/>
      <c r="R33" s="66" t="str">
        <f>IFERROR(VLOOKUP(IF(VLOOKUP(Q29&amp;$A33,$AD$336:$AL$566,6,FALSE)="C",VLOOKUP(Q29&amp;$A33,$AD$336:$AL$566,4,FALSE),VLOOKUP(Q29&amp;$A33,$AD$336:$AL$566,5,FALSE)),Tabelas!$O$9:$P$30,2,FALSE),"")</f>
        <v>Alemanha</v>
      </c>
      <c r="S33" s="146">
        <v>0</v>
      </c>
      <c r="T33" s="67" t="s">
        <v>54</v>
      </c>
      <c r="U33" s="146">
        <v>1</v>
      </c>
      <c r="V33" s="68" t="str">
        <f>IFERROR(VLOOKUP(IF(VLOOKUP(Q29&amp;$A33,$AD$336:$AL$566,6,FALSE)="F",VLOOKUP(Q29&amp;$A33,$AD$336:$AL$566,4,FALSE),VLOOKUP(Q29&amp;$A33,$AD$336:$AL$566,5,FALSE)),Tabelas!$O$9:$P$30,2,FALSE),"")</f>
        <v>Holanda</v>
      </c>
      <c r="W33" s="68">
        <f>S33-U33</f>
        <v>-1</v>
      </c>
      <c r="X33" s="69">
        <f>U33-S33</f>
        <v>1</v>
      </c>
      <c r="Y33" s="70"/>
      <c r="Z33" s="71"/>
      <c r="AA33" s="71"/>
      <c r="AB33" s="72"/>
      <c r="AC33" s="72"/>
      <c r="AD33" s="72"/>
      <c r="AE33" s="72"/>
      <c r="AF33" s="73"/>
      <c r="AG33" s="72"/>
      <c r="AH33" s="72"/>
      <c r="AI33" s="73"/>
      <c r="AJ33" s="73"/>
      <c r="AK33" s="72"/>
      <c r="AL33" s="72"/>
      <c r="AM33" s="72"/>
      <c r="AN33" s="72"/>
      <c r="AO33" s="74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/>
      <c r="CB33" s="72"/>
      <c r="CC33" s="72"/>
      <c r="CD33" s="72"/>
      <c r="CE33" s="72"/>
      <c r="CF33" s="72"/>
      <c r="CG33" s="72"/>
      <c r="CH33" s="72"/>
      <c r="CI33" s="72"/>
      <c r="CJ33" s="72"/>
      <c r="CK33" s="72"/>
      <c r="CL33" s="72"/>
      <c r="CM33" s="72"/>
    </row>
    <row r="34" spans="1:91" s="75" customFormat="1" ht="8.1" customHeight="1" thickBot="1" x14ac:dyDescent="0.4">
      <c r="A34" s="65"/>
      <c r="B34" s="76"/>
      <c r="C34" s="123"/>
      <c r="D34" s="76"/>
      <c r="E34" s="123"/>
      <c r="F34" s="74"/>
      <c r="G34" s="74"/>
      <c r="H34" s="74"/>
      <c r="I34" s="70"/>
      <c r="J34" s="76"/>
      <c r="K34" s="123"/>
      <c r="L34" s="76"/>
      <c r="M34" s="123"/>
      <c r="N34" s="74"/>
      <c r="O34" s="74"/>
      <c r="P34" s="74"/>
      <c r="Q34" s="70"/>
      <c r="R34" s="76"/>
      <c r="S34" s="123"/>
      <c r="T34" s="76"/>
      <c r="U34" s="123"/>
      <c r="V34" s="74"/>
      <c r="W34" s="74"/>
      <c r="X34" s="74"/>
      <c r="Y34" s="70"/>
      <c r="Z34" s="71"/>
      <c r="AA34" s="71"/>
      <c r="AB34" s="72"/>
      <c r="AC34" s="72"/>
      <c r="AD34" s="72"/>
      <c r="AE34" s="72"/>
      <c r="AF34" s="73"/>
      <c r="AG34" s="72"/>
      <c r="AH34" s="72"/>
      <c r="AI34" s="73"/>
      <c r="AJ34" s="73"/>
      <c r="AK34" s="72"/>
      <c r="AL34" s="72"/>
      <c r="AM34" s="72"/>
      <c r="AN34" s="72"/>
      <c r="AO34" s="74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/>
      <c r="CB34" s="72"/>
      <c r="CC34" s="72"/>
      <c r="CD34" s="72"/>
      <c r="CE34" s="72"/>
      <c r="CF34" s="72"/>
      <c r="CG34" s="72"/>
      <c r="CH34" s="72"/>
      <c r="CI34" s="72"/>
      <c r="CJ34" s="72"/>
      <c r="CK34" s="72"/>
      <c r="CL34" s="72"/>
      <c r="CM34" s="72"/>
    </row>
    <row r="35" spans="1:91" s="75" customFormat="1" ht="33" customHeight="1" thickBot="1" x14ac:dyDescent="0.4">
      <c r="A35" s="65" t="s">
        <v>58</v>
      </c>
      <c r="B35" s="66" t="str">
        <f>IFERROR(VLOOKUP(IF(VLOOKUP(A29&amp;$A35,$AD$336:$AL$566,6,FALSE)="C",VLOOKUP(A29&amp;$A35,$AD$336:$AL$566,4,FALSE),VLOOKUP(A29&amp;$A35,$AD$336:$AL$566,5,FALSE)),Tabelas!$O$9:$P$30,2,FALSE),"")</f>
        <v>Itália</v>
      </c>
      <c r="C35" s="146">
        <v>0</v>
      </c>
      <c r="D35" s="67" t="s">
        <v>54</v>
      </c>
      <c r="E35" s="146">
        <v>0</v>
      </c>
      <c r="F35" s="68" t="str">
        <f>IFERROR(VLOOKUP(IF(VLOOKUP(A29&amp;$A35,$AD$336:$AL$566,6,FALSE)="F",VLOOKUP(A29&amp;$A35,$AD$336:$AL$566,4,FALSE),VLOOKUP(A29&amp;$A35,$AD$336:$AL$566,5,FALSE)),Tabelas!$O$9:$P$30,2,FALSE),"")</f>
        <v>Áustria</v>
      </c>
      <c r="G35" s="68">
        <f>C35-E35</f>
        <v>0</v>
      </c>
      <c r="H35" s="69">
        <f>E35-C35</f>
        <v>0</v>
      </c>
      <c r="I35" s="70"/>
      <c r="J35" s="66" t="str">
        <f>IFERROR(VLOOKUP(IF(VLOOKUP(I29&amp;$A35,$AD$336:$AL$566,6,FALSE)="C",VLOOKUP(I29&amp;$A35,$AD$336:$AL$566,4,FALSE),VLOOKUP(I29&amp;$A35,$AD$336:$AL$566,5,FALSE)),Tabelas!$O$9:$P$30,2,FALSE),"")</f>
        <v>Inglaterra</v>
      </c>
      <c r="K35" s="146">
        <v>0</v>
      </c>
      <c r="L35" s="67" t="s">
        <v>54</v>
      </c>
      <c r="M35" s="146">
        <v>1</v>
      </c>
      <c r="N35" s="68" t="str">
        <f>IFERROR(VLOOKUP(IF(VLOOKUP(I29&amp;$A35,$AD$336:$AL$566,6,FALSE)="F",VLOOKUP(I29&amp;$A35,$AD$336:$AL$566,4,FALSE),VLOOKUP(I29&amp;$A35,$AD$336:$AL$566,5,FALSE)),Tabelas!$O$9:$P$30,2,FALSE),"")</f>
        <v>Áustria</v>
      </c>
      <c r="O35" s="68">
        <f>K35-M35</f>
        <v>-1</v>
      </c>
      <c r="P35" s="69">
        <f>M35-K35</f>
        <v>1</v>
      </c>
      <c r="Q35" s="70"/>
      <c r="R35" s="66" t="str">
        <f>IFERROR(VLOOKUP(IF(VLOOKUP(Q29&amp;$A35,$AD$336:$AL$566,6,FALSE)="C",VLOOKUP(Q29&amp;$A35,$AD$336:$AL$566,4,FALSE),VLOOKUP(Q29&amp;$A35,$AD$336:$AL$566,5,FALSE)),Tabelas!$O$9:$P$30,2,FALSE),"")</f>
        <v>França</v>
      </c>
      <c r="S35" s="146">
        <v>0</v>
      </c>
      <c r="T35" s="67" t="s">
        <v>54</v>
      </c>
      <c r="U35" s="146">
        <v>1</v>
      </c>
      <c r="V35" s="68" t="str">
        <f>IFERROR(VLOOKUP(IF(VLOOKUP(Q29&amp;$A35,$AD$336:$AL$566,6,FALSE)="F",VLOOKUP(Q29&amp;$A35,$AD$336:$AL$566,4,FALSE),VLOOKUP(Q29&amp;$A35,$AD$336:$AL$566,5,FALSE)),Tabelas!$O$9:$P$30,2,FALSE),"")</f>
        <v>Áustria</v>
      </c>
      <c r="W35" s="68">
        <f>S35-U35</f>
        <v>-1</v>
      </c>
      <c r="X35" s="69">
        <f>U35-S35</f>
        <v>1</v>
      </c>
      <c r="Y35" s="70"/>
      <c r="Z35" s="71"/>
      <c r="AA35" s="71"/>
      <c r="AB35" s="72"/>
      <c r="AC35" s="72"/>
      <c r="AD35" s="72"/>
      <c r="AE35" s="72"/>
      <c r="AF35" s="73"/>
      <c r="AG35" s="72"/>
      <c r="AH35" s="72"/>
      <c r="AI35" s="73"/>
      <c r="AJ35" s="73"/>
      <c r="AK35" s="72"/>
      <c r="AL35" s="72"/>
      <c r="AM35" s="72"/>
      <c r="AN35" s="72"/>
      <c r="AO35" s="74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/>
      <c r="CB35" s="72"/>
      <c r="CC35" s="72"/>
      <c r="CD35" s="72"/>
      <c r="CE35" s="72"/>
      <c r="CF35" s="72"/>
      <c r="CG35" s="72"/>
      <c r="CH35" s="72"/>
      <c r="CI35" s="72"/>
      <c r="CJ35" s="72"/>
      <c r="CK35" s="72"/>
      <c r="CL35" s="72"/>
      <c r="CM35" s="72"/>
    </row>
    <row r="36" spans="1:91" s="75" customFormat="1" ht="8.1" customHeight="1" thickBot="1" x14ac:dyDescent="0.4">
      <c r="A36" s="65"/>
      <c r="B36" s="76"/>
      <c r="C36" s="123"/>
      <c r="D36" s="76"/>
      <c r="E36" s="123"/>
      <c r="F36" s="74"/>
      <c r="G36" s="74"/>
      <c r="H36" s="74"/>
      <c r="I36" s="70"/>
      <c r="J36" s="76"/>
      <c r="K36" s="123"/>
      <c r="L36" s="76"/>
      <c r="M36" s="123"/>
      <c r="N36" s="74"/>
      <c r="O36" s="74"/>
      <c r="P36" s="74"/>
      <c r="Q36" s="70"/>
      <c r="R36" s="76"/>
      <c r="S36" s="123"/>
      <c r="T36" s="76"/>
      <c r="U36" s="123"/>
      <c r="V36" s="74"/>
      <c r="W36" s="74"/>
      <c r="X36" s="74"/>
      <c r="Y36" s="70"/>
      <c r="Z36" s="71"/>
      <c r="AA36" s="71"/>
      <c r="AB36" s="72"/>
      <c r="AC36" s="72"/>
      <c r="AD36" s="72"/>
      <c r="AE36" s="72"/>
      <c r="AF36" s="73"/>
      <c r="AG36" s="72"/>
      <c r="AH36" s="72"/>
      <c r="AI36" s="73"/>
      <c r="AJ36" s="73"/>
      <c r="AK36" s="72"/>
      <c r="AL36" s="72"/>
      <c r="AM36" s="72"/>
      <c r="AN36" s="72"/>
      <c r="AO36" s="74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  <c r="BY36" s="72"/>
      <c r="BZ36" s="72"/>
      <c r="CA36" s="72"/>
      <c r="CB36" s="72"/>
      <c r="CC36" s="72"/>
      <c r="CD36" s="72"/>
      <c r="CE36" s="72"/>
      <c r="CF36" s="72"/>
      <c r="CG36" s="72"/>
      <c r="CH36" s="72"/>
      <c r="CI36" s="72"/>
      <c r="CJ36" s="72"/>
      <c r="CK36" s="72"/>
      <c r="CL36" s="72"/>
      <c r="CM36" s="72"/>
    </row>
    <row r="37" spans="1:91" s="75" customFormat="1" ht="33" customHeight="1" thickBot="1" x14ac:dyDescent="0.4">
      <c r="A37" s="65" t="s">
        <v>59</v>
      </c>
      <c r="B37" s="66" t="str">
        <f>IFERROR(VLOOKUP(IF(VLOOKUP(A29&amp;$A37,$AD$336:$AL$566,6,FALSE)="C",VLOOKUP(A29&amp;$A37,$AD$336:$AL$566,4,FALSE),VLOOKUP(A29&amp;$A37,$AD$336:$AL$566,5,FALSE)),Tabelas!$O$9:$P$30,2,FALSE),"")</f>
        <v>Irlanda</v>
      </c>
      <c r="C37" s="146">
        <v>0</v>
      </c>
      <c r="D37" s="67" t="s">
        <v>54</v>
      </c>
      <c r="E37" s="146">
        <v>1</v>
      </c>
      <c r="F37" s="68" t="str">
        <f>IFERROR(VLOOKUP(IF(VLOOKUP(A29&amp;$A37,$AD$336:$AL$566,6,FALSE)="F",VLOOKUP(A29&amp;$A37,$AD$336:$AL$566,4,FALSE),VLOOKUP(A29&amp;$A37,$AD$336:$AL$566,5,FALSE)),Tabelas!$O$9:$P$30,2,FALSE),"")</f>
        <v>Bélgica</v>
      </c>
      <c r="G37" s="68">
        <f>C37-E37</f>
        <v>-1</v>
      </c>
      <c r="H37" s="69">
        <f>E37-C37</f>
        <v>1</v>
      </c>
      <c r="I37" s="70"/>
      <c r="J37" s="66" t="str">
        <f>IFERROR(VLOOKUP(IF(VLOOKUP(I29&amp;$A37,$AD$336:$AL$566,6,FALSE)="C",VLOOKUP(I29&amp;$A37,$AD$336:$AL$566,4,FALSE),VLOOKUP(I29&amp;$A37,$AD$336:$AL$566,5,FALSE)),Tabelas!$O$9:$P$30,2,FALSE),"")</f>
        <v>Holanda</v>
      </c>
      <c r="K37" s="146">
        <v>1</v>
      </c>
      <c r="L37" s="67" t="s">
        <v>54</v>
      </c>
      <c r="M37" s="146">
        <v>0</v>
      </c>
      <c r="N37" s="68" t="str">
        <f>IFERROR(VLOOKUP(IF(VLOOKUP(I29&amp;$A37,$AD$336:$AL$566,6,FALSE)="F",VLOOKUP(I29&amp;$A37,$AD$336:$AL$566,4,FALSE),VLOOKUP(I29&amp;$A37,$AD$336:$AL$566,5,FALSE)),Tabelas!$O$9:$P$30,2,FALSE),"")</f>
        <v>Bélgica</v>
      </c>
      <c r="O37" s="68">
        <f>K37-M37</f>
        <v>1</v>
      </c>
      <c r="P37" s="69">
        <f>M37-K37</f>
        <v>-1</v>
      </c>
      <c r="Q37" s="70"/>
      <c r="R37" s="66" t="str">
        <f>IFERROR(VLOOKUP(IF(VLOOKUP(Q29&amp;$A37,$AD$336:$AL$566,6,FALSE)="C",VLOOKUP(Q29&amp;$A37,$AD$336:$AL$566,4,FALSE),VLOOKUP(Q29&amp;$A37,$AD$336:$AL$566,5,FALSE)),Tabelas!$O$9:$P$30,2,FALSE),"")</f>
        <v>Eslovênia</v>
      </c>
      <c r="S37" s="146">
        <v>2</v>
      </c>
      <c r="T37" s="67" t="s">
        <v>54</v>
      </c>
      <c r="U37" s="146">
        <v>0</v>
      </c>
      <c r="V37" s="68" t="str">
        <f>IFERROR(VLOOKUP(IF(VLOOKUP(Q29&amp;$A37,$AD$336:$AL$566,6,FALSE)="F",VLOOKUP(Q29&amp;$A37,$AD$336:$AL$566,4,FALSE),VLOOKUP(Q29&amp;$A37,$AD$336:$AL$566,5,FALSE)),Tabelas!$O$9:$P$30,2,FALSE),"")</f>
        <v>Bélgica</v>
      </c>
      <c r="W37" s="68">
        <f>S37-U37</f>
        <v>2</v>
      </c>
      <c r="X37" s="69">
        <f>U37-S37</f>
        <v>-2</v>
      </c>
      <c r="Y37" s="70"/>
      <c r="Z37" s="71"/>
      <c r="AA37" s="71"/>
      <c r="AB37" s="72"/>
      <c r="AC37" s="72"/>
      <c r="AD37" s="72"/>
      <c r="AE37" s="72"/>
      <c r="AF37" s="73"/>
      <c r="AG37" s="72"/>
      <c r="AH37" s="72"/>
      <c r="AI37" s="73"/>
      <c r="AJ37" s="73"/>
      <c r="AK37" s="72"/>
      <c r="AL37" s="72"/>
      <c r="AM37" s="72"/>
      <c r="AN37" s="72"/>
      <c r="AO37" s="74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2"/>
      <c r="BS37" s="72"/>
      <c r="BT37" s="72"/>
      <c r="BU37" s="72"/>
      <c r="BV37" s="72"/>
      <c r="BW37" s="72"/>
      <c r="BX37" s="72"/>
      <c r="BY37" s="72"/>
      <c r="BZ37" s="72"/>
      <c r="CA37" s="72"/>
      <c r="CB37" s="72"/>
      <c r="CC37" s="72"/>
      <c r="CD37" s="72"/>
      <c r="CE37" s="72"/>
      <c r="CF37" s="72"/>
      <c r="CG37" s="72"/>
      <c r="CH37" s="72"/>
      <c r="CI37" s="72"/>
      <c r="CJ37" s="72"/>
      <c r="CK37" s="72"/>
      <c r="CL37" s="72"/>
      <c r="CM37" s="72"/>
    </row>
    <row r="38" spans="1:91" s="75" customFormat="1" ht="8.1" customHeight="1" thickBot="1" x14ac:dyDescent="0.4">
      <c r="A38" s="65"/>
      <c r="B38" s="76"/>
      <c r="C38" s="123"/>
      <c r="D38" s="76"/>
      <c r="E38" s="123"/>
      <c r="F38" s="74"/>
      <c r="G38" s="74"/>
      <c r="H38" s="74"/>
      <c r="I38" s="70"/>
      <c r="J38" s="76"/>
      <c r="K38" s="123"/>
      <c r="L38" s="76"/>
      <c r="M38" s="123"/>
      <c r="N38" s="74"/>
      <c r="O38" s="74"/>
      <c r="P38" s="74"/>
      <c r="Q38" s="70"/>
      <c r="R38" s="76"/>
      <c r="S38" s="123"/>
      <c r="T38" s="76"/>
      <c r="U38" s="123"/>
      <c r="V38" s="74"/>
      <c r="W38" s="74"/>
      <c r="X38" s="74"/>
      <c r="Y38" s="70"/>
      <c r="Z38" s="71"/>
      <c r="AA38" s="71"/>
      <c r="AB38" s="72"/>
      <c r="AC38" s="72"/>
      <c r="AD38" s="72"/>
      <c r="AE38" s="72"/>
      <c r="AF38" s="73"/>
      <c r="AG38" s="72"/>
      <c r="AH38" s="72"/>
      <c r="AI38" s="73"/>
      <c r="AJ38" s="73"/>
      <c r="AK38" s="72"/>
      <c r="AL38" s="72"/>
      <c r="AM38" s="72"/>
      <c r="AN38" s="72"/>
      <c r="AO38" s="74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  <c r="BY38" s="72"/>
      <c r="BZ38" s="72"/>
      <c r="CA38" s="72"/>
      <c r="CB38" s="72"/>
      <c r="CC38" s="72"/>
      <c r="CD38" s="72"/>
      <c r="CE38" s="72"/>
      <c r="CF38" s="72"/>
      <c r="CG38" s="72"/>
      <c r="CH38" s="72"/>
      <c r="CI38" s="72"/>
      <c r="CJ38" s="72"/>
      <c r="CK38" s="72"/>
      <c r="CL38" s="72"/>
      <c r="CM38" s="72"/>
    </row>
    <row r="39" spans="1:91" s="75" customFormat="1" ht="33" customHeight="1" thickBot="1" x14ac:dyDescent="0.4">
      <c r="A39" s="65" t="s">
        <v>60</v>
      </c>
      <c r="B39" s="66" t="str">
        <f>IFERROR(VLOOKUP(IF(VLOOKUP(A29&amp;$A39,$AD$336:$AL$566,6,FALSE)="C",VLOOKUP(A29&amp;$A39,$AD$336:$AL$566,4,FALSE),VLOOKUP(A29&amp;$A39,$AD$336:$AL$566,5,FALSE)),Tabelas!$O$9:$P$30,2,FALSE),"")</f>
        <v>Dinamarca</v>
      </c>
      <c r="C39" s="146">
        <v>0</v>
      </c>
      <c r="D39" s="67" t="s">
        <v>54</v>
      </c>
      <c r="E39" s="146">
        <v>1</v>
      </c>
      <c r="F39" s="68" t="str">
        <f>IFERROR(VLOOKUP(IF(VLOOKUP(A29&amp;$A39,$AD$336:$AL$566,6,FALSE)="F",VLOOKUP(A29&amp;$A39,$AD$336:$AL$566,4,FALSE),VLOOKUP(A29&amp;$A39,$AD$336:$AL$566,5,FALSE)),Tabelas!$O$9:$P$30,2,FALSE),"")</f>
        <v>Inglaterra</v>
      </c>
      <c r="G39" s="68">
        <f>C39-E39</f>
        <v>-1</v>
      </c>
      <c r="H39" s="69">
        <f>E39-C39</f>
        <v>1</v>
      </c>
      <c r="I39" s="70"/>
      <c r="J39" s="66" t="str">
        <f>IFERROR(VLOOKUP(IF(VLOOKUP(I29&amp;$A39,$AD$336:$AL$566,6,FALSE)="C",VLOOKUP(I29&amp;$A39,$AD$336:$AL$566,4,FALSE),VLOOKUP(I29&amp;$A39,$AD$336:$AL$566,5,FALSE)),Tabelas!$O$9:$P$30,2,FALSE),"")</f>
        <v>Dinamarca</v>
      </c>
      <c r="K39" s="146">
        <v>1</v>
      </c>
      <c r="L39" s="67" t="s">
        <v>54</v>
      </c>
      <c r="M39" s="146">
        <v>0</v>
      </c>
      <c r="N39" s="68" t="str">
        <f>IFERROR(VLOOKUP(IF(VLOOKUP(I29&amp;$A39,$AD$336:$AL$566,6,FALSE)="F",VLOOKUP(I29&amp;$A39,$AD$336:$AL$566,4,FALSE),VLOOKUP(I29&amp;$A39,$AD$336:$AL$566,5,FALSE)),Tabelas!$O$9:$P$30,2,FALSE),"")</f>
        <v>França</v>
      </c>
      <c r="O39" s="68">
        <f>K39-M39</f>
        <v>1</v>
      </c>
      <c r="P39" s="69">
        <f>M39-K39</f>
        <v>-1</v>
      </c>
      <c r="Q39" s="70"/>
      <c r="R39" s="66" t="str">
        <f>IFERROR(VLOOKUP(IF(VLOOKUP(Q29&amp;$A39,$AD$336:$AL$566,6,FALSE)="C",VLOOKUP(Q29&amp;$A39,$AD$336:$AL$566,4,FALSE),VLOOKUP(Q29&amp;$A39,$AD$336:$AL$566,5,FALSE)),Tabelas!$O$9:$P$30,2,FALSE),"")</f>
        <v>Dinamarca</v>
      </c>
      <c r="S39" s="146">
        <v>0</v>
      </c>
      <c r="T39" s="67" t="s">
        <v>54</v>
      </c>
      <c r="U39" s="146">
        <v>0</v>
      </c>
      <c r="V39" s="68" t="str">
        <f>IFERROR(VLOOKUP(IF(VLOOKUP(Q29&amp;$A39,$AD$336:$AL$566,6,FALSE)="F",VLOOKUP(Q29&amp;$A39,$AD$336:$AL$566,4,FALSE),VLOOKUP(Q29&amp;$A39,$AD$336:$AL$566,5,FALSE)),Tabelas!$O$9:$P$30,2,FALSE),"")</f>
        <v>Escócia</v>
      </c>
      <c r="W39" s="68">
        <f>S39-U39</f>
        <v>0</v>
      </c>
      <c r="X39" s="69">
        <f>U39-S39</f>
        <v>0</v>
      </c>
      <c r="Y39" s="70"/>
      <c r="Z39" s="71"/>
      <c r="AA39" s="71"/>
      <c r="AB39" s="72"/>
      <c r="AC39" s="72"/>
      <c r="AD39" s="72"/>
      <c r="AE39" s="72"/>
      <c r="AF39" s="73"/>
      <c r="AG39" s="72"/>
      <c r="AH39" s="72"/>
      <c r="AI39" s="73"/>
      <c r="AJ39" s="73"/>
      <c r="AK39" s="72"/>
      <c r="AL39" s="72"/>
      <c r="AM39" s="72"/>
      <c r="AN39" s="72"/>
      <c r="AO39" s="74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  <c r="BY39" s="72"/>
      <c r="BZ39" s="72"/>
      <c r="CA39" s="72"/>
      <c r="CB39" s="72"/>
      <c r="CC39" s="72"/>
      <c r="CD39" s="72"/>
      <c r="CE39" s="72"/>
      <c r="CF39" s="72"/>
      <c r="CG39" s="72"/>
      <c r="CH39" s="72"/>
      <c r="CI39" s="72"/>
      <c r="CJ39" s="72"/>
      <c r="CK39" s="72"/>
      <c r="CL39" s="72"/>
      <c r="CM39" s="72"/>
    </row>
    <row r="40" spans="1:91" s="75" customFormat="1" ht="8.1" customHeight="1" thickBot="1" x14ac:dyDescent="0.4">
      <c r="A40" s="65"/>
      <c r="B40" s="76"/>
      <c r="C40" s="123"/>
      <c r="D40" s="76"/>
      <c r="E40" s="123"/>
      <c r="F40" s="74"/>
      <c r="G40" s="74"/>
      <c r="H40" s="74"/>
      <c r="I40" s="70"/>
      <c r="J40" s="76"/>
      <c r="K40" s="123"/>
      <c r="L40" s="76"/>
      <c r="M40" s="123"/>
      <c r="N40" s="74"/>
      <c r="O40" s="74"/>
      <c r="P40" s="74"/>
      <c r="Q40" s="70"/>
      <c r="R40" s="76"/>
      <c r="S40" s="123"/>
      <c r="T40" s="76"/>
      <c r="U40" s="123"/>
      <c r="V40" s="74"/>
      <c r="W40" s="74"/>
      <c r="X40" s="74"/>
      <c r="Y40" s="70"/>
      <c r="Z40" s="71"/>
      <c r="AA40" s="71"/>
      <c r="AB40" s="72"/>
      <c r="AC40" s="72"/>
      <c r="AD40" s="72"/>
      <c r="AE40" s="72"/>
      <c r="AF40" s="73"/>
      <c r="AG40" s="72"/>
      <c r="AH40" s="72"/>
      <c r="AI40" s="73"/>
      <c r="AJ40" s="73"/>
      <c r="AK40" s="72"/>
      <c r="AL40" s="72"/>
      <c r="AM40" s="72"/>
      <c r="AN40" s="72"/>
      <c r="AO40" s="74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  <c r="BY40" s="72"/>
      <c r="BZ40" s="72"/>
      <c r="CA40" s="72"/>
      <c r="CB40" s="72"/>
      <c r="CC40" s="72"/>
      <c r="CD40" s="72"/>
      <c r="CE40" s="72"/>
      <c r="CF40" s="72"/>
      <c r="CG40" s="72"/>
      <c r="CH40" s="72"/>
      <c r="CI40" s="72"/>
      <c r="CJ40" s="72"/>
      <c r="CK40" s="72"/>
      <c r="CL40" s="72"/>
      <c r="CM40" s="72"/>
    </row>
    <row r="41" spans="1:91" s="75" customFormat="1" ht="33" customHeight="1" thickBot="1" x14ac:dyDescent="0.4">
      <c r="A41" s="65" t="s">
        <v>61</v>
      </c>
      <c r="B41" s="66" t="str">
        <f>IFERROR(VLOOKUP(IF(VLOOKUP(A29&amp;$A41,$AD$336:$AL$566,6,FALSE)="C",VLOOKUP(A29&amp;$A41,$AD$336:$AL$566,4,FALSE),VLOOKUP(A29&amp;$A41,$AD$336:$AL$566,5,FALSE)),Tabelas!$O$9:$P$30,2,FALSE),"")</f>
        <v>Escócia</v>
      </c>
      <c r="C41" s="146">
        <v>1</v>
      </c>
      <c r="D41" s="67" t="s">
        <v>54</v>
      </c>
      <c r="E41" s="146">
        <v>0</v>
      </c>
      <c r="F41" s="68" t="str">
        <f>IFERROR(VLOOKUP(IF(VLOOKUP(A29&amp;$A41,$AD$336:$AL$566,6,FALSE)="F",VLOOKUP(A29&amp;$A41,$AD$336:$AL$566,4,FALSE),VLOOKUP(A29&amp;$A41,$AD$336:$AL$566,5,FALSE)),Tabelas!$O$9:$P$30,2,FALSE),"")</f>
        <v>Holanda</v>
      </c>
      <c r="G41" s="68">
        <f>C41-E41</f>
        <v>1</v>
      </c>
      <c r="H41" s="69">
        <f>E41-C41</f>
        <v>-1</v>
      </c>
      <c r="I41" s="70"/>
      <c r="J41" s="66" t="str">
        <f>IFERROR(VLOOKUP(IF(VLOOKUP(I29&amp;$A41,$AD$336:$AL$566,6,FALSE)="C",VLOOKUP(I29&amp;$A41,$AD$336:$AL$566,4,FALSE),VLOOKUP(I29&amp;$A41,$AD$336:$AL$566,5,FALSE)),Tabelas!$O$9:$P$30,2,FALSE),"")</f>
        <v>Escócia</v>
      </c>
      <c r="K41" s="146">
        <v>1</v>
      </c>
      <c r="L41" s="67" t="s">
        <v>54</v>
      </c>
      <c r="M41" s="146">
        <v>1</v>
      </c>
      <c r="N41" s="68" t="str">
        <f>IFERROR(VLOOKUP(IF(VLOOKUP(I29&amp;$A41,$AD$336:$AL$566,6,FALSE)="F",VLOOKUP(I29&amp;$A41,$AD$336:$AL$566,4,FALSE),VLOOKUP(I29&amp;$A41,$AD$336:$AL$566,5,FALSE)),Tabelas!$O$9:$P$30,2,FALSE),"")</f>
        <v>Eslovênia</v>
      </c>
      <c r="O41" s="68">
        <f>K41-M41</f>
        <v>0</v>
      </c>
      <c r="P41" s="69">
        <f>M41-K41</f>
        <v>0</v>
      </c>
      <c r="Q41" s="70"/>
      <c r="R41" s="66" t="str">
        <f>IFERROR(VLOOKUP(IF(VLOOKUP(Q29&amp;$A41,$AD$336:$AL$566,6,FALSE)="C",VLOOKUP(Q29&amp;$A41,$AD$336:$AL$566,4,FALSE),VLOOKUP(Q29&amp;$A41,$AD$336:$AL$566,5,FALSE)),Tabelas!$O$9:$P$30,2,FALSE),"")</f>
        <v>Turquia</v>
      </c>
      <c r="S41" s="146">
        <v>0</v>
      </c>
      <c r="T41" s="67" t="s">
        <v>54</v>
      </c>
      <c r="U41" s="146">
        <v>1</v>
      </c>
      <c r="V41" s="68" t="str">
        <f>IFERROR(VLOOKUP(IF(VLOOKUP(Q29&amp;$A41,$AD$336:$AL$566,6,FALSE)="F",VLOOKUP(Q29&amp;$A41,$AD$336:$AL$566,4,FALSE),VLOOKUP(Q29&amp;$A41,$AD$336:$AL$566,5,FALSE)),Tabelas!$O$9:$P$30,2,FALSE),"")</f>
        <v>Inglaterra</v>
      </c>
      <c r="W41" s="68">
        <f>S41-U41</f>
        <v>-1</v>
      </c>
      <c r="X41" s="69">
        <f>U41-S41</f>
        <v>1</v>
      </c>
      <c r="Y41" s="70"/>
      <c r="Z41" s="71"/>
      <c r="AA41" s="71"/>
      <c r="AB41" s="72"/>
      <c r="AC41" s="72"/>
      <c r="AD41" s="72"/>
      <c r="AE41" s="72"/>
      <c r="AF41" s="73"/>
      <c r="AG41" s="72"/>
      <c r="AH41" s="72"/>
      <c r="AI41" s="73"/>
      <c r="AJ41" s="73"/>
      <c r="AK41" s="72"/>
      <c r="AL41" s="72"/>
      <c r="AM41" s="72"/>
      <c r="AN41" s="72"/>
      <c r="AO41" s="74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/>
      <c r="BU41" s="72"/>
      <c r="BV41" s="72"/>
      <c r="BW41" s="72"/>
      <c r="BX41" s="72"/>
      <c r="BY41" s="72"/>
      <c r="BZ41" s="72"/>
      <c r="CA41" s="72"/>
      <c r="CB41" s="72"/>
      <c r="CC41" s="72"/>
      <c r="CD41" s="72"/>
      <c r="CE41" s="72"/>
      <c r="CF41" s="72"/>
      <c r="CG41" s="72"/>
      <c r="CH41" s="72"/>
      <c r="CI41" s="72"/>
      <c r="CJ41" s="72"/>
      <c r="CK41" s="72"/>
      <c r="CL41" s="72"/>
      <c r="CM41" s="72"/>
    </row>
    <row r="42" spans="1:91" s="75" customFormat="1" ht="8.1" customHeight="1" thickBot="1" x14ac:dyDescent="0.4">
      <c r="A42" s="65"/>
      <c r="B42" s="76"/>
      <c r="C42" s="123"/>
      <c r="D42" s="76"/>
      <c r="E42" s="123"/>
      <c r="F42" s="74"/>
      <c r="G42" s="74"/>
      <c r="H42" s="74"/>
      <c r="I42" s="70"/>
      <c r="J42" s="76"/>
      <c r="K42" s="123"/>
      <c r="L42" s="76"/>
      <c r="M42" s="123"/>
      <c r="N42" s="74"/>
      <c r="O42" s="74"/>
      <c r="P42" s="74"/>
      <c r="Q42" s="70"/>
      <c r="R42" s="76"/>
      <c r="S42" s="123"/>
      <c r="T42" s="76"/>
      <c r="U42" s="123"/>
      <c r="V42" s="74"/>
      <c r="W42" s="74"/>
      <c r="X42" s="74"/>
      <c r="Y42" s="70"/>
      <c r="Z42" s="71"/>
      <c r="AA42" s="71"/>
      <c r="AB42" s="72"/>
      <c r="AC42" s="72"/>
      <c r="AD42" s="72"/>
      <c r="AE42" s="72"/>
      <c r="AF42" s="73"/>
      <c r="AG42" s="72"/>
      <c r="AH42" s="72"/>
      <c r="AI42" s="73"/>
      <c r="AJ42" s="73"/>
      <c r="AK42" s="72"/>
      <c r="AL42" s="72"/>
      <c r="AM42" s="72"/>
      <c r="AN42" s="72"/>
      <c r="AO42" s="74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  <c r="BY42" s="72"/>
      <c r="BZ42" s="72"/>
      <c r="CA42" s="72"/>
      <c r="CB42" s="72"/>
      <c r="CC42" s="72"/>
      <c r="CD42" s="72"/>
      <c r="CE42" s="72"/>
      <c r="CF42" s="72"/>
      <c r="CG42" s="72"/>
      <c r="CH42" s="72"/>
      <c r="CI42" s="72"/>
      <c r="CJ42" s="72"/>
      <c r="CK42" s="72"/>
      <c r="CL42" s="72"/>
      <c r="CM42" s="72"/>
    </row>
    <row r="43" spans="1:91" s="75" customFormat="1" ht="33" customHeight="1" thickBot="1" x14ac:dyDescent="0.4">
      <c r="A43" s="65" t="s">
        <v>62</v>
      </c>
      <c r="B43" s="66" t="str">
        <f>IFERROR(VLOOKUP(IF(VLOOKUP(A29&amp;$A43,$AD$336:$AL$566,6,FALSE)="C",VLOOKUP(A29&amp;$A43,$AD$336:$AL$566,4,FALSE),VLOOKUP(A29&amp;$A43,$AD$336:$AL$566,5,FALSE)),Tabelas!$O$9:$P$30,2,FALSE),"")</f>
        <v>França</v>
      </c>
      <c r="C43" s="146">
        <v>0</v>
      </c>
      <c r="D43" s="67" t="s">
        <v>54</v>
      </c>
      <c r="E43" s="146">
        <v>0</v>
      </c>
      <c r="F43" s="68" t="str">
        <f>IFERROR(VLOOKUP(IF(VLOOKUP(A29&amp;$A43,$AD$336:$AL$566,6,FALSE)="F",VLOOKUP(A29&amp;$A43,$AD$336:$AL$566,4,FALSE),VLOOKUP(A29&amp;$A43,$AD$336:$AL$566,5,FALSE)),Tabelas!$O$9:$P$30,2,FALSE),"")</f>
        <v>Eslovênia</v>
      </c>
      <c r="G43" s="68">
        <f>C43-E43</f>
        <v>0</v>
      </c>
      <c r="H43" s="69">
        <f>E43-C43</f>
        <v>0</v>
      </c>
      <c r="I43" s="70"/>
      <c r="J43" s="66" t="str">
        <f>IFERROR(VLOOKUP(IF(VLOOKUP(I29&amp;$A43,$AD$336:$AL$566,6,FALSE)="C",VLOOKUP(I29&amp;$A43,$AD$336:$AL$566,4,FALSE),VLOOKUP(I29&amp;$A43,$AD$336:$AL$566,5,FALSE)),Tabelas!$O$9:$P$30,2,FALSE),"")</f>
        <v>Itália</v>
      </c>
      <c r="K43" s="146">
        <v>0</v>
      </c>
      <c r="L43" s="67" t="s">
        <v>54</v>
      </c>
      <c r="M43" s="146">
        <v>3</v>
      </c>
      <c r="N43" s="68" t="str">
        <f>IFERROR(VLOOKUP(IF(VLOOKUP(I29&amp;$A43,$AD$336:$AL$566,6,FALSE)="F",VLOOKUP(I29&amp;$A43,$AD$336:$AL$566,4,FALSE),VLOOKUP(I29&amp;$A43,$AD$336:$AL$566,5,FALSE)),Tabelas!$O$9:$P$30,2,FALSE),"")</f>
        <v>Turquia</v>
      </c>
      <c r="O43" s="68">
        <f>K43-M43</f>
        <v>-3</v>
      </c>
      <c r="P43" s="69">
        <f>M43-K43</f>
        <v>3</v>
      </c>
      <c r="Q43" s="70"/>
      <c r="R43" s="66" t="str">
        <f>IFERROR(VLOOKUP(IF(VLOOKUP(Q29&amp;$A43,$AD$336:$AL$566,6,FALSE)="C",VLOOKUP(Q29&amp;$A43,$AD$336:$AL$566,4,FALSE),VLOOKUP(Q29&amp;$A43,$AD$336:$AL$566,5,FALSE)),Tabelas!$O$9:$P$30,2,FALSE),"")</f>
        <v>Irlanda</v>
      </c>
      <c r="S43" s="146">
        <v>0</v>
      </c>
      <c r="T43" s="67" t="s">
        <v>54</v>
      </c>
      <c r="U43" s="146">
        <v>1</v>
      </c>
      <c r="V43" s="68" t="str">
        <f>IFERROR(VLOOKUP(IF(VLOOKUP(Q29&amp;$A43,$AD$336:$AL$566,6,FALSE)="F",VLOOKUP(Q29&amp;$A43,$AD$336:$AL$566,4,FALSE),VLOOKUP(Q29&amp;$A43,$AD$336:$AL$566,5,FALSE)),Tabelas!$O$9:$P$30,2,FALSE),"")</f>
        <v>Suíça</v>
      </c>
      <c r="W43" s="68">
        <f>S43-U43</f>
        <v>-1</v>
      </c>
      <c r="X43" s="69">
        <f>U43-S43</f>
        <v>1</v>
      </c>
      <c r="Y43" s="70"/>
      <c r="Z43" s="71"/>
      <c r="AA43" s="71"/>
      <c r="AB43" s="72"/>
      <c r="AC43" s="72"/>
      <c r="AD43" s="72"/>
      <c r="AE43" s="72"/>
      <c r="AF43" s="73"/>
      <c r="AG43" s="72"/>
      <c r="AH43" s="72"/>
      <c r="AI43" s="73"/>
      <c r="AJ43" s="73"/>
      <c r="AK43" s="72"/>
      <c r="AL43" s="72"/>
      <c r="AM43" s="72"/>
      <c r="AN43" s="72"/>
      <c r="AO43" s="74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/>
      <c r="BU43" s="72"/>
      <c r="BV43" s="72"/>
      <c r="BW43" s="72"/>
      <c r="BX43" s="72"/>
      <c r="BY43" s="72"/>
      <c r="BZ43" s="72"/>
      <c r="CA43" s="72"/>
      <c r="CB43" s="72"/>
      <c r="CC43" s="72"/>
      <c r="CD43" s="72"/>
      <c r="CE43" s="72"/>
      <c r="CF43" s="72"/>
      <c r="CG43" s="72"/>
      <c r="CH43" s="72"/>
      <c r="CI43" s="72"/>
      <c r="CJ43" s="72"/>
      <c r="CK43" s="72"/>
      <c r="CL43" s="72"/>
      <c r="CM43" s="72"/>
    </row>
    <row r="44" spans="1:91" s="75" customFormat="1" ht="8.1" customHeight="1" thickBot="1" x14ac:dyDescent="0.4">
      <c r="A44" s="65"/>
      <c r="B44" s="76"/>
      <c r="C44" s="123"/>
      <c r="D44" s="76"/>
      <c r="E44" s="123"/>
      <c r="F44" s="74"/>
      <c r="G44" s="74"/>
      <c r="H44" s="74"/>
      <c r="I44" s="70"/>
      <c r="J44" s="76"/>
      <c r="K44" s="123"/>
      <c r="L44" s="76"/>
      <c r="M44" s="123"/>
      <c r="N44" s="74"/>
      <c r="O44" s="74"/>
      <c r="P44" s="74"/>
      <c r="Q44" s="70"/>
      <c r="R44" s="76"/>
      <c r="S44" s="123"/>
      <c r="T44" s="76"/>
      <c r="U44" s="123"/>
      <c r="V44" s="74"/>
      <c r="W44" s="74"/>
      <c r="X44" s="74"/>
      <c r="Y44" s="70"/>
      <c r="Z44" s="71"/>
      <c r="AA44" s="71"/>
      <c r="AB44" s="72"/>
      <c r="AC44" s="72"/>
      <c r="AD44" s="72"/>
      <c r="AE44" s="72"/>
      <c r="AF44" s="73"/>
      <c r="AG44" s="72"/>
      <c r="AH44" s="72"/>
      <c r="AI44" s="73"/>
      <c r="AJ44" s="73"/>
      <c r="AK44" s="72"/>
      <c r="AL44" s="72"/>
      <c r="AM44" s="72"/>
      <c r="AN44" s="72"/>
      <c r="AO44" s="74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/>
      <c r="BU44" s="72"/>
      <c r="BV44" s="72"/>
      <c r="BW44" s="72"/>
      <c r="BX44" s="72"/>
      <c r="BY44" s="72"/>
      <c r="BZ44" s="72"/>
      <c r="CA44" s="72"/>
      <c r="CB44" s="72"/>
      <c r="CC44" s="72"/>
      <c r="CD44" s="72"/>
      <c r="CE44" s="72"/>
      <c r="CF44" s="72"/>
      <c r="CG44" s="72"/>
      <c r="CH44" s="72"/>
      <c r="CI44" s="72"/>
      <c r="CJ44" s="72"/>
      <c r="CK44" s="72"/>
      <c r="CL44" s="72"/>
      <c r="CM44" s="72"/>
    </row>
    <row r="45" spans="1:91" s="75" customFormat="1" ht="33" customHeight="1" thickBot="1" x14ac:dyDescent="0.4">
      <c r="A45" s="65" t="s">
        <v>63</v>
      </c>
      <c r="B45" s="66" t="str">
        <f>IFERROR(VLOOKUP(IF(VLOOKUP(A29&amp;$A45,$AD$336:$AL$566,6,FALSE)="C",VLOOKUP(A29&amp;$A45,$AD$336:$AL$566,4,FALSE),VLOOKUP(A29&amp;$A45,$AD$336:$AL$566,5,FALSE)),Tabelas!$O$9:$P$30,2,FALSE),"")</f>
        <v>Turquia</v>
      </c>
      <c r="C45" s="146">
        <v>0</v>
      </c>
      <c r="D45" s="67" t="s">
        <v>54</v>
      </c>
      <c r="E45" s="146">
        <v>1</v>
      </c>
      <c r="F45" s="68" t="str">
        <f>IFERROR(VLOOKUP(IF(VLOOKUP(A29&amp;$A45,$AD$336:$AL$566,6,FALSE)="F",VLOOKUP(A29&amp;$A45,$AD$336:$AL$566,4,FALSE),VLOOKUP(A29&amp;$A45,$AD$336:$AL$566,5,FALSE)),Tabelas!$O$9:$P$30,2,FALSE),"")</f>
        <v>País de Gales</v>
      </c>
      <c r="G45" s="68">
        <f>C45-E45</f>
        <v>-1</v>
      </c>
      <c r="H45" s="69">
        <f>E45-C45</f>
        <v>1</v>
      </c>
      <c r="I45" s="70"/>
      <c r="J45" s="66" t="str">
        <f>IFERROR(VLOOKUP(IF(VLOOKUP(I29&amp;$A45,$AD$336:$AL$566,6,FALSE)="C",VLOOKUP(I29&amp;$A45,$AD$336:$AL$566,4,FALSE),VLOOKUP(I29&amp;$A45,$AD$336:$AL$566,5,FALSE)),Tabelas!$O$9:$P$30,2,FALSE),"")</f>
        <v>Suíça</v>
      </c>
      <c r="K45" s="146">
        <v>0</v>
      </c>
      <c r="L45" s="67" t="s">
        <v>54</v>
      </c>
      <c r="M45" s="146">
        <v>0</v>
      </c>
      <c r="N45" s="68" t="str">
        <f>IFERROR(VLOOKUP(IF(VLOOKUP(I29&amp;$A45,$AD$336:$AL$566,6,FALSE)="F",VLOOKUP(I29&amp;$A45,$AD$336:$AL$566,4,FALSE),VLOOKUP(I29&amp;$A45,$AD$336:$AL$566,5,FALSE)),Tabelas!$O$9:$P$30,2,FALSE),"")</f>
        <v>Noruega</v>
      </c>
      <c r="O45" s="68">
        <f>K45-M45</f>
        <v>0</v>
      </c>
      <c r="P45" s="69">
        <f>M45-K45</f>
        <v>0</v>
      </c>
      <c r="Q45" s="70"/>
      <c r="R45" s="66" t="str">
        <f>IFERROR(VLOOKUP(IF(VLOOKUP(Q29&amp;$A45,$AD$336:$AL$566,6,FALSE)="C",VLOOKUP(Q29&amp;$A45,$AD$336:$AL$566,4,FALSE),VLOOKUP(Q29&amp;$A45,$AD$336:$AL$566,5,FALSE)),Tabelas!$O$9:$P$30,2,FALSE),"")</f>
        <v>Itália</v>
      </c>
      <c r="S45" s="146">
        <v>1</v>
      </c>
      <c r="T45" s="67" t="s">
        <v>54</v>
      </c>
      <c r="U45" s="146">
        <v>1</v>
      </c>
      <c r="V45" s="68" t="str">
        <f>IFERROR(VLOOKUP(IF(VLOOKUP(Q29&amp;$A45,$AD$336:$AL$566,6,FALSE)="F",VLOOKUP(Q29&amp;$A45,$AD$336:$AL$566,4,FALSE),VLOOKUP(Q29&amp;$A45,$AD$336:$AL$566,5,FALSE)),Tabelas!$O$9:$P$30,2,FALSE),"")</f>
        <v>Suécia</v>
      </c>
      <c r="W45" s="68">
        <f>S45-U45</f>
        <v>0</v>
      </c>
      <c r="X45" s="69">
        <f>U45-S45</f>
        <v>0</v>
      </c>
      <c r="Y45" s="70"/>
      <c r="Z45" s="71"/>
      <c r="AA45" s="71"/>
      <c r="AB45" s="72"/>
      <c r="AC45" s="72"/>
      <c r="AD45" s="72"/>
      <c r="AE45" s="72"/>
      <c r="AF45" s="73"/>
      <c r="AG45" s="72"/>
      <c r="AH45" s="72"/>
      <c r="AI45" s="73"/>
      <c r="AJ45" s="73"/>
      <c r="AK45" s="72"/>
      <c r="AL45" s="72"/>
      <c r="AM45" s="72"/>
      <c r="AN45" s="72"/>
      <c r="AO45" s="74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72"/>
      <c r="BN45" s="72"/>
      <c r="BO45" s="72"/>
      <c r="BP45" s="72"/>
      <c r="BQ45" s="72"/>
      <c r="BR45" s="72"/>
      <c r="BS45" s="72"/>
      <c r="BT45" s="72"/>
      <c r="BU45" s="72"/>
      <c r="BV45" s="72"/>
      <c r="BW45" s="72"/>
      <c r="BX45" s="72"/>
      <c r="BY45" s="72"/>
      <c r="BZ45" s="72"/>
      <c r="CA45" s="72"/>
      <c r="CB45" s="72"/>
      <c r="CC45" s="72"/>
      <c r="CD45" s="72"/>
      <c r="CE45" s="72"/>
      <c r="CF45" s="72"/>
      <c r="CG45" s="72"/>
      <c r="CH45" s="72"/>
      <c r="CI45" s="72"/>
      <c r="CJ45" s="72"/>
      <c r="CK45" s="72"/>
      <c r="CL45" s="72"/>
      <c r="CM45" s="72"/>
    </row>
    <row r="46" spans="1:91" s="75" customFormat="1" ht="8.1" customHeight="1" thickBot="1" x14ac:dyDescent="0.4">
      <c r="A46" s="65"/>
      <c r="B46" s="76"/>
      <c r="C46" s="123"/>
      <c r="D46" s="76"/>
      <c r="E46" s="123"/>
      <c r="F46" s="74"/>
      <c r="G46" s="74"/>
      <c r="H46" s="74"/>
      <c r="I46" s="70"/>
      <c r="J46" s="76"/>
      <c r="K46" s="123"/>
      <c r="L46" s="76"/>
      <c r="M46" s="123"/>
      <c r="N46" s="74"/>
      <c r="O46" s="74"/>
      <c r="P46" s="74"/>
      <c r="Q46" s="70"/>
      <c r="R46" s="76"/>
      <c r="S46" s="123"/>
      <c r="T46" s="76"/>
      <c r="U46" s="123"/>
      <c r="V46" s="74"/>
      <c r="W46" s="74"/>
      <c r="X46" s="74"/>
      <c r="Y46" s="70"/>
      <c r="Z46" s="71"/>
      <c r="AA46" s="71"/>
      <c r="AB46" s="72"/>
      <c r="AC46" s="72"/>
      <c r="AD46" s="72"/>
      <c r="AE46" s="72"/>
      <c r="AF46" s="73"/>
      <c r="AG46" s="72"/>
      <c r="AH46" s="72"/>
      <c r="AI46" s="73"/>
      <c r="AJ46" s="73"/>
      <c r="AK46" s="72"/>
      <c r="AL46" s="72"/>
      <c r="AM46" s="72"/>
      <c r="AN46" s="72"/>
      <c r="AO46" s="74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72"/>
      <c r="BU46" s="72"/>
      <c r="BV46" s="72"/>
      <c r="BW46" s="72"/>
      <c r="BX46" s="72"/>
      <c r="BY46" s="72"/>
      <c r="BZ46" s="72"/>
      <c r="CA46" s="72"/>
      <c r="CB46" s="72"/>
      <c r="CC46" s="72"/>
      <c r="CD46" s="72"/>
      <c r="CE46" s="72"/>
      <c r="CF46" s="72"/>
      <c r="CG46" s="72"/>
      <c r="CH46" s="72"/>
      <c r="CI46" s="72"/>
      <c r="CJ46" s="72"/>
      <c r="CK46" s="72"/>
      <c r="CL46" s="72"/>
      <c r="CM46" s="72"/>
    </row>
    <row r="47" spans="1:91" s="75" customFormat="1" ht="33" customHeight="1" thickBot="1" x14ac:dyDescent="0.4">
      <c r="A47" s="65" t="s">
        <v>64</v>
      </c>
      <c r="B47" s="66" t="str">
        <f>IFERROR(VLOOKUP(IF(VLOOKUP(A29&amp;$A47,$AD$336:$AL$566,6,FALSE)="C",VLOOKUP(A29&amp;$A47,$AD$336:$AL$566,4,FALSE),VLOOKUP(A29&amp;$A47,$AD$336:$AL$566,5,FALSE)),Tabelas!$O$9:$P$30,2,FALSE),"")</f>
        <v>Polônia</v>
      </c>
      <c r="C47" s="146">
        <v>1</v>
      </c>
      <c r="D47" s="67" t="s">
        <v>54</v>
      </c>
      <c r="E47" s="146">
        <v>2</v>
      </c>
      <c r="F47" s="68" t="str">
        <f>IFERROR(VLOOKUP(IF(VLOOKUP(A29&amp;$A47,$AD$336:$AL$566,6,FALSE)="F",VLOOKUP(A29&amp;$A47,$AD$336:$AL$566,4,FALSE),VLOOKUP(A29&amp;$A47,$AD$336:$AL$566,5,FALSE)),Tabelas!$O$9:$P$30,2,FALSE),"")</f>
        <v>Suíça</v>
      </c>
      <c r="G47" s="68">
        <f>C47-E47</f>
        <v>-1</v>
      </c>
      <c r="H47" s="69">
        <f>E47-C47</f>
        <v>1</v>
      </c>
      <c r="I47" s="70"/>
      <c r="J47" s="66" t="str">
        <f>IFERROR(VLOOKUP(IF(VLOOKUP(I29&amp;$A47,$AD$336:$AL$566,6,FALSE)="C",VLOOKUP(I29&amp;$A47,$AD$336:$AL$566,4,FALSE),VLOOKUP(I29&amp;$A47,$AD$336:$AL$566,5,FALSE)),Tabelas!$O$9:$P$30,2,FALSE),"")</f>
        <v>Suécia</v>
      </c>
      <c r="K47" s="146">
        <v>0</v>
      </c>
      <c r="L47" s="67" t="s">
        <v>54</v>
      </c>
      <c r="M47" s="146">
        <v>0</v>
      </c>
      <c r="N47" s="68" t="str">
        <f>IFERROR(VLOOKUP(IF(VLOOKUP(I29&amp;$A47,$AD$336:$AL$566,6,FALSE)="F",VLOOKUP(I29&amp;$A47,$AD$336:$AL$566,4,FALSE),VLOOKUP(I29&amp;$A47,$AD$336:$AL$566,5,FALSE)),Tabelas!$O$9:$P$30,2,FALSE),"")</f>
        <v>País de Gales</v>
      </c>
      <c r="O47" s="68">
        <f>K47-M47</f>
        <v>0</v>
      </c>
      <c r="P47" s="69">
        <f>M47-K47</f>
        <v>0</v>
      </c>
      <c r="Q47" s="70"/>
      <c r="R47" s="66" t="str">
        <f>IFERROR(VLOOKUP(IF(VLOOKUP(Q29&amp;$A47,$AD$336:$AL$566,6,FALSE)="C",VLOOKUP(Q29&amp;$A47,$AD$336:$AL$566,4,FALSE),VLOOKUP(Q29&amp;$A47,$AD$336:$AL$566,5,FALSE)),Tabelas!$O$9:$P$30,2,FALSE),"")</f>
        <v>Romênia</v>
      </c>
      <c r="S47" s="146">
        <v>0</v>
      </c>
      <c r="T47" s="67" t="s">
        <v>54</v>
      </c>
      <c r="U47" s="146">
        <v>2</v>
      </c>
      <c r="V47" s="68" t="str">
        <f>IFERROR(VLOOKUP(IF(VLOOKUP(Q29&amp;$A47,$AD$336:$AL$566,6,FALSE)="F",VLOOKUP(Q29&amp;$A47,$AD$336:$AL$566,4,FALSE),VLOOKUP(Q29&amp;$A47,$AD$336:$AL$566,5,FALSE)),Tabelas!$O$9:$P$30,2,FALSE),"")</f>
        <v>Noruega</v>
      </c>
      <c r="W47" s="68">
        <f>S47-U47</f>
        <v>-2</v>
      </c>
      <c r="X47" s="69">
        <f>U47-S47</f>
        <v>2</v>
      </c>
      <c r="Y47" s="70"/>
      <c r="Z47" s="71"/>
      <c r="AA47" s="71"/>
      <c r="AB47" s="72"/>
      <c r="AC47" s="72"/>
      <c r="AD47" s="72"/>
      <c r="AE47" s="72"/>
      <c r="AF47" s="73"/>
      <c r="AG47" s="72"/>
      <c r="AH47" s="72"/>
      <c r="AI47" s="73"/>
      <c r="AJ47" s="73"/>
      <c r="AK47" s="72"/>
      <c r="AL47" s="72"/>
      <c r="AM47" s="72"/>
      <c r="AN47" s="72"/>
      <c r="AO47" s="74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72"/>
      <c r="BN47" s="72"/>
      <c r="BO47" s="72"/>
      <c r="BP47" s="72"/>
      <c r="BQ47" s="72"/>
      <c r="BR47" s="72"/>
      <c r="BS47" s="72"/>
      <c r="BT47" s="72"/>
      <c r="BU47" s="72"/>
      <c r="BV47" s="72"/>
      <c r="BW47" s="72"/>
      <c r="BX47" s="72"/>
      <c r="BY47" s="72"/>
      <c r="BZ47" s="72"/>
      <c r="CA47" s="72"/>
      <c r="CB47" s="72"/>
      <c r="CC47" s="72"/>
      <c r="CD47" s="72"/>
      <c r="CE47" s="72"/>
      <c r="CF47" s="72"/>
      <c r="CG47" s="72"/>
      <c r="CH47" s="72"/>
      <c r="CI47" s="72"/>
      <c r="CJ47" s="72"/>
      <c r="CK47" s="72"/>
      <c r="CL47" s="72"/>
      <c r="CM47" s="72"/>
    </row>
    <row r="48" spans="1:91" s="75" customFormat="1" ht="8.1" customHeight="1" thickBot="1" x14ac:dyDescent="0.4">
      <c r="A48" s="65"/>
      <c r="B48" s="76"/>
      <c r="C48" s="123"/>
      <c r="D48" s="76"/>
      <c r="E48" s="123"/>
      <c r="F48" s="74"/>
      <c r="G48" s="74"/>
      <c r="H48" s="74"/>
      <c r="I48" s="70"/>
      <c r="J48" s="76"/>
      <c r="K48" s="123"/>
      <c r="L48" s="76"/>
      <c r="M48" s="123"/>
      <c r="N48" s="74"/>
      <c r="O48" s="74"/>
      <c r="P48" s="74"/>
      <c r="Q48" s="70"/>
      <c r="R48" s="76"/>
      <c r="S48" s="123"/>
      <c r="T48" s="76"/>
      <c r="U48" s="123"/>
      <c r="V48" s="74"/>
      <c r="W48" s="74"/>
      <c r="X48" s="74"/>
      <c r="Y48" s="70"/>
      <c r="Z48" s="71"/>
      <c r="AA48" s="71"/>
      <c r="AB48" s="72"/>
      <c r="AC48" s="72"/>
      <c r="AD48" s="72"/>
      <c r="AE48" s="72"/>
      <c r="AF48" s="73"/>
      <c r="AG48" s="72"/>
      <c r="AH48" s="72"/>
      <c r="AI48" s="73"/>
      <c r="AJ48" s="73"/>
      <c r="AK48" s="72"/>
      <c r="AL48" s="72"/>
      <c r="AM48" s="72"/>
      <c r="AN48" s="72"/>
      <c r="AO48" s="74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/>
      <c r="CB48" s="72"/>
      <c r="CC48" s="72"/>
      <c r="CD48" s="72"/>
      <c r="CE48" s="72"/>
      <c r="CF48" s="72"/>
      <c r="CG48" s="72"/>
      <c r="CH48" s="72"/>
      <c r="CI48" s="72"/>
      <c r="CJ48" s="72"/>
      <c r="CK48" s="72"/>
      <c r="CL48" s="72"/>
      <c r="CM48" s="72"/>
    </row>
    <row r="49" spans="1:91" s="75" customFormat="1" ht="33" customHeight="1" thickBot="1" x14ac:dyDescent="0.4">
      <c r="A49" s="65" t="s">
        <v>65</v>
      </c>
      <c r="B49" s="66" t="str">
        <f>IFERROR(VLOOKUP(IF(VLOOKUP(A29&amp;$A49,$AD$336:$AL$566,6,FALSE)="C",VLOOKUP(A29&amp;$A49,$AD$336:$AL$566,4,FALSE),VLOOKUP(A29&amp;$A49,$AD$336:$AL$566,5,FALSE)),Tabelas!$O$9:$P$30,2,FALSE),"")</f>
        <v>Rep. Tcheca</v>
      </c>
      <c r="C49" s="146">
        <v>1</v>
      </c>
      <c r="D49" s="67" t="s">
        <v>54</v>
      </c>
      <c r="E49" s="146">
        <v>4</v>
      </c>
      <c r="F49" s="68" t="str">
        <f>IFERROR(VLOOKUP(IF(VLOOKUP(A29&amp;$A49,$AD$336:$AL$566,6,FALSE)="F",VLOOKUP(A29&amp;$A49,$AD$336:$AL$566,4,FALSE),VLOOKUP(A29&amp;$A49,$AD$336:$AL$566,5,FALSE)),Tabelas!$O$9:$P$30,2,FALSE),"")</f>
        <v>Suécia</v>
      </c>
      <c r="G49" s="68">
        <f>C49-E49</f>
        <v>-3</v>
      </c>
      <c r="H49" s="69">
        <f>E49-C49</f>
        <v>3</v>
      </c>
      <c r="I49" s="70"/>
      <c r="J49" s="66" t="str">
        <f>IFERROR(VLOOKUP(IF(VLOOKUP(I29&amp;$A49,$AD$336:$AL$566,6,FALSE)="C",VLOOKUP(I29&amp;$A49,$AD$336:$AL$566,4,FALSE),VLOOKUP(I29&amp;$A49,$AD$336:$AL$566,5,FALSE)),Tabelas!$O$9:$P$30,2,FALSE),"")</f>
        <v>Polônia</v>
      </c>
      <c r="K49" s="146">
        <v>3</v>
      </c>
      <c r="L49" s="67" t="s">
        <v>54</v>
      </c>
      <c r="M49" s="146">
        <v>0</v>
      </c>
      <c r="N49" s="68" t="str">
        <f>IFERROR(VLOOKUP(IF(VLOOKUP(I29&amp;$A49,$AD$336:$AL$566,6,FALSE)="F",VLOOKUP(I29&amp;$A49,$AD$336:$AL$566,4,FALSE),VLOOKUP(I29&amp;$A49,$AD$336:$AL$566,5,FALSE)),Tabelas!$O$9:$P$30,2,FALSE),"")</f>
        <v>Romênia</v>
      </c>
      <c r="O49" s="68">
        <f>K49-M49</f>
        <v>3</v>
      </c>
      <c r="P49" s="69">
        <f>M49-K49</f>
        <v>-3</v>
      </c>
      <c r="Q49" s="70"/>
      <c r="R49" s="66" t="str">
        <f>IFERROR(VLOOKUP(IF(VLOOKUP(Q29&amp;$A49,$AD$336:$AL$566,6,FALSE)="C",VLOOKUP(Q29&amp;$A49,$AD$336:$AL$566,4,FALSE),VLOOKUP(Q29&amp;$A49,$AD$336:$AL$566,5,FALSE)),Tabelas!$O$9:$P$30,2,FALSE),"")</f>
        <v>Rep. Tcheca</v>
      </c>
      <c r="S49" s="146">
        <v>0</v>
      </c>
      <c r="T49" s="67" t="s">
        <v>54</v>
      </c>
      <c r="U49" s="146">
        <v>1</v>
      </c>
      <c r="V49" s="68" t="str">
        <f>IFERROR(VLOOKUP(IF(VLOOKUP(Q29&amp;$A49,$AD$336:$AL$566,6,FALSE)="F",VLOOKUP(Q29&amp;$A49,$AD$336:$AL$566,4,FALSE),VLOOKUP(Q29&amp;$A49,$AD$336:$AL$566,5,FALSE)),Tabelas!$O$9:$P$30,2,FALSE),"")</f>
        <v>País de Gales</v>
      </c>
      <c r="W49" s="68">
        <f>S49-U49</f>
        <v>-1</v>
      </c>
      <c r="X49" s="69">
        <f>U49-S49</f>
        <v>1</v>
      </c>
      <c r="Y49" s="70"/>
      <c r="Z49" s="71"/>
      <c r="AA49" s="71"/>
      <c r="AB49" s="72"/>
      <c r="AC49" s="72"/>
      <c r="AD49" s="72"/>
      <c r="AE49" s="72"/>
      <c r="AF49" s="73"/>
      <c r="AG49" s="72"/>
      <c r="AH49" s="72"/>
      <c r="AI49" s="73"/>
      <c r="AJ49" s="73"/>
      <c r="AK49" s="72"/>
      <c r="AL49" s="72"/>
      <c r="AM49" s="72"/>
      <c r="AN49" s="72"/>
      <c r="AO49" s="74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72"/>
      <c r="BU49" s="72"/>
      <c r="BV49" s="72"/>
      <c r="BW49" s="72"/>
      <c r="BX49" s="72"/>
      <c r="BY49" s="72"/>
      <c r="BZ49" s="72"/>
      <c r="CA49" s="72"/>
      <c r="CB49" s="72"/>
      <c r="CC49" s="72"/>
      <c r="CD49" s="72"/>
      <c r="CE49" s="72"/>
      <c r="CF49" s="72"/>
      <c r="CG49" s="72"/>
      <c r="CH49" s="72"/>
      <c r="CI49" s="72"/>
      <c r="CJ49" s="72"/>
      <c r="CK49" s="72"/>
      <c r="CL49" s="72"/>
      <c r="CM49" s="72"/>
    </row>
    <row r="50" spans="1:91" s="75" customFormat="1" ht="8.1" customHeight="1" thickBot="1" x14ac:dyDescent="0.4">
      <c r="A50" s="65"/>
      <c r="B50" s="76"/>
      <c r="C50" s="123"/>
      <c r="D50" s="76"/>
      <c r="E50" s="123"/>
      <c r="F50" s="74"/>
      <c r="G50" s="74"/>
      <c r="H50" s="74"/>
      <c r="I50" s="70"/>
      <c r="J50" s="76"/>
      <c r="K50" s="123"/>
      <c r="L50" s="76"/>
      <c r="M50" s="123"/>
      <c r="N50" s="74"/>
      <c r="O50" s="74"/>
      <c r="P50" s="74"/>
      <c r="Q50" s="70"/>
      <c r="R50" s="76"/>
      <c r="S50" s="123"/>
      <c r="T50" s="76"/>
      <c r="U50" s="123"/>
      <c r="V50" s="74"/>
      <c r="W50" s="74"/>
      <c r="X50" s="74"/>
      <c r="Y50" s="70"/>
      <c r="Z50" s="71"/>
      <c r="AA50" s="71"/>
      <c r="AB50" s="72"/>
      <c r="AC50" s="72"/>
      <c r="AD50" s="72"/>
      <c r="AE50" s="72"/>
      <c r="AF50" s="73"/>
      <c r="AG50" s="72"/>
      <c r="AH50" s="72"/>
      <c r="AI50" s="73"/>
      <c r="AJ50" s="73"/>
      <c r="AK50" s="72"/>
      <c r="AL50" s="72"/>
      <c r="AM50" s="72"/>
      <c r="AN50" s="72"/>
      <c r="AO50" s="74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  <c r="BY50" s="72"/>
      <c r="BZ50" s="72"/>
      <c r="CA50" s="72"/>
      <c r="CB50" s="72"/>
      <c r="CC50" s="72"/>
      <c r="CD50" s="72"/>
      <c r="CE50" s="72"/>
      <c r="CF50" s="72"/>
      <c r="CG50" s="72"/>
      <c r="CH50" s="72"/>
      <c r="CI50" s="72"/>
      <c r="CJ50" s="72"/>
      <c r="CK50" s="72"/>
      <c r="CL50" s="72"/>
      <c r="CM50" s="72"/>
    </row>
    <row r="51" spans="1:91" s="75" customFormat="1" ht="33" customHeight="1" thickBot="1" x14ac:dyDescent="0.4">
      <c r="A51" s="65" t="s">
        <v>66</v>
      </c>
      <c r="B51" s="66" t="str">
        <f>IFERROR(VLOOKUP(IF(VLOOKUP(A29&amp;$A51,$AD$336:$AL$566,6,FALSE)="C",VLOOKUP(A29&amp;$A51,$AD$336:$AL$566,4,FALSE),VLOOKUP(A29&amp;$A51,$AD$336:$AL$566,5,FALSE)),Tabelas!$O$9:$P$30,2,FALSE),"")</f>
        <v/>
      </c>
      <c r="C51" s="122"/>
      <c r="D51" s="67" t="s">
        <v>54</v>
      </c>
      <c r="E51" s="122"/>
      <c r="F51" s="68" t="str">
        <f>IFERROR(VLOOKUP(IF(VLOOKUP(A29&amp;$A51,$AD$336:$AL$566,6,FALSE)="F",VLOOKUP(A29&amp;$A51,$AD$336:$AL$566,4,FALSE),VLOOKUP(A29&amp;$A51,$AD$336:$AL$566,5,FALSE)),Tabelas!$O$9:$P$30,2,FALSE),"")</f>
        <v/>
      </c>
      <c r="G51" s="68">
        <f>C51-E51</f>
        <v>0</v>
      </c>
      <c r="H51" s="69">
        <f>E51-C51</f>
        <v>0</v>
      </c>
      <c r="I51" s="70"/>
      <c r="J51" s="66" t="str">
        <f>IFERROR(VLOOKUP(IF(VLOOKUP(I29&amp;$A51,$AD$336:$AL$566,6,FALSE)="C",VLOOKUP(I29&amp;$A51,$AD$336:$AL$566,4,FALSE),VLOOKUP(I29&amp;$A51,$AD$336:$AL$566,5,FALSE)),Tabelas!$O$9:$P$30,2,FALSE),"")</f>
        <v/>
      </c>
      <c r="K51" s="122"/>
      <c r="L51" s="67" t="s">
        <v>54</v>
      </c>
      <c r="M51" s="122"/>
      <c r="N51" s="68" t="str">
        <f>IFERROR(VLOOKUP(IF(VLOOKUP(I29&amp;$A51,$AD$336:$AL$566,6,FALSE)="F",VLOOKUP(I29&amp;$A51,$AD$336:$AL$566,4,FALSE),VLOOKUP(I29&amp;$A51,$AD$336:$AL$566,5,FALSE)),Tabelas!$O$9:$P$30,2,FALSE),"")</f>
        <v/>
      </c>
      <c r="O51" s="68">
        <f>K51-M51</f>
        <v>0</v>
      </c>
      <c r="P51" s="69">
        <f>M51-K51</f>
        <v>0</v>
      </c>
      <c r="Q51" s="70"/>
      <c r="R51" s="66" t="str">
        <f>IFERROR(VLOOKUP(IF(VLOOKUP(Q29&amp;$A51,$AD$336:$AL$566,6,FALSE)="C",VLOOKUP(Q29&amp;$A51,$AD$336:$AL$566,4,FALSE),VLOOKUP(Q29&amp;$A51,$AD$336:$AL$566,5,FALSE)),Tabelas!$O$9:$P$30,2,FALSE),"")</f>
        <v/>
      </c>
      <c r="S51" s="122"/>
      <c r="T51" s="67" t="s">
        <v>54</v>
      </c>
      <c r="U51" s="122"/>
      <c r="V51" s="68" t="str">
        <f>IFERROR(VLOOKUP(IF(VLOOKUP(Q29&amp;$A51,$AD$336:$AL$566,6,FALSE)="F",VLOOKUP(Q29&amp;$A51,$AD$336:$AL$566,4,FALSE),VLOOKUP(Q29&amp;$A51,$AD$336:$AL$566,5,FALSE)),Tabelas!$O$9:$P$30,2,FALSE),"")</f>
        <v/>
      </c>
      <c r="W51" s="68">
        <f>S51-U51</f>
        <v>0</v>
      </c>
      <c r="X51" s="69">
        <f>U51-S51</f>
        <v>0</v>
      </c>
      <c r="Y51" s="70"/>
      <c r="Z51" s="71"/>
      <c r="AA51" s="71"/>
      <c r="AB51" s="72"/>
      <c r="AC51" s="72"/>
      <c r="AD51" s="72"/>
      <c r="AE51" s="72"/>
      <c r="AF51" s="73"/>
      <c r="AG51" s="72"/>
      <c r="AH51" s="72"/>
      <c r="AI51" s="73"/>
      <c r="AJ51" s="73"/>
      <c r="AK51" s="72"/>
      <c r="AL51" s="72"/>
      <c r="AM51" s="72"/>
      <c r="AN51" s="72"/>
      <c r="AO51" s="74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  <c r="BY51" s="72"/>
      <c r="BZ51" s="72"/>
      <c r="CA51" s="72"/>
      <c r="CB51" s="72"/>
      <c r="CC51" s="72"/>
      <c r="CD51" s="72"/>
      <c r="CE51" s="72"/>
      <c r="CF51" s="72"/>
      <c r="CG51" s="72"/>
      <c r="CH51" s="72"/>
      <c r="CI51" s="72"/>
      <c r="CJ51" s="72"/>
      <c r="CK51" s="72"/>
      <c r="CL51" s="72"/>
      <c r="CM51" s="72"/>
    </row>
    <row r="52" spans="1:91" s="75" customFormat="1" ht="8.1" customHeight="1" x14ac:dyDescent="0.35">
      <c r="A52" s="70"/>
      <c r="B52" s="76"/>
      <c r="C52" s="123"/>
      <c r="D52" s="76"/>
      <c r="E52" s="123"/>
      <c r="F52" s="74"/>
      <c r="G52" s="74"/>
      <c r="H52" s="74"/>
      <c r="I52" s="70"/>
      <c r="J52" s="76"/>
      <c r="K52" s="123"/>
      <c r="L52" s="76"/>
      <c r="M52" s="123"/>
      <c r="N52" s="74"/>
      <c r="O52" s="74"/>
      <c r="P52" s="74"/>
      <c r="Q52" s="70"/>
      <c r="R52" s="76"/>
      <c r="S52" s="123"/>
      <c r="T52" s="76"/>
      <c r="U52" s="123"/>
      <c r="V52" s="74"/>
      <c r="W52" s="74"/>
      <c r="X52" s="74"/>
      <c r="Y52" s="70"/>
      <c r="Z52" s="71"/>
      <c r="AA52" s="71"/>
      <c r="AB52" s="72"/>
      <c r="AC52" s="72"/>
      <c r="AD52" s="72"/>
      <c r="AE52" s="72"/>
      <c r="AF52" s="73"/>
      <c r="AG52" s="72"/>
      <c r="AH52" s="72"/>
      <c r="AI52" s="73"/>
      <c r="AJ52" s="73"/>
      <c r="AK52" s="72"/>
      <c r="AL52" s="72"/>
      <c r="AM52" s="72"/>
      <c r="AN52" s="72"/>
      <c r="AO52" s="74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  <c r="BZ52" s="72"/>
      <c r="CA52" s="72"/>
      <c r="CB52" s="72"/>
      <c r="CC52" s="72"/>
      <c r="CD52" s="72"/>
      <c r="CE52" s="72"/>
      <c r="CF52" s="72"/>
      <c r="CG52" s="72"/>
      <c r="CH52" s="72"/>
      <c r="CI52" s="72"/>
      <c r="CJ52" s="72"/>
      <c r="CK52" s="72"/>
      <c r="CL52" s="72"/>
      <c r="CM52" s="72"/>
    </row>
    <row r="53" spans="1:91" s="75" customFormat="1" ht="29.1" customHeight="1" x14ac:dyDescent="0.35">
      <c r="A53" s="77"/>
      <c r="B53" s="77"/>
      <c r="C53" s="124"/>
      <c r="D53" s="74"/>
      <c r="E53" s="124"/>
      <c r="F53" s="77"/>
      <c r="G53" s="77"/>
      <c r="H53" s="77"/>
      <c r="I53" s="72"/>
      <c r="J53" s="77"/>
      <c r="K53" s="124"/>
      <c r="L53" s="74"/>
      <c r="M53" s="124"/>
      <c r="N53" s="77"/>
      <c r="O53" s="77"/>
      <c r="P53" s="77"/>
      <c r="Q53" s="72"/>
      <c r="R53" s="77"/>
      <c r="S53" s="124"/>
      <c r="T53" s="74"/>
      <c r="U53" s="124"/>
      <c r="V53" s="77"/>
      <c r="W53" s="77"/>
      <c r="X53" s="77"/>
      <c r="Y53" s="72"/>
      <c r="Z53" s="71"/>
      <c r="AA53" s="71"/>
      <c r="AB53" s="72"/>
      <c r="AC53" s="72"/>
      <c r="AD53" s="72"/>
      <c r="AE53" s="72"/>
      <c r="AF53" s="73"/>
      <c r="AG53" s="72"/>
      <c r="AH53" s="72"/>
      <c r="AI53" s="73"/>
      <c r="AJ53" s="73"/>
      <c r="AK53" s="72"/>
      <c r="AL53" s="72"/>
      <c r="AM53" s="72"/>
      <c r="AN53" s="72"/>
      <c r="AO53" s="74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  <c r="BY53" s="72"/>
      <c r="BZ53" s="72"/>
      <c r="CA53" s="72"/>
      <c r="CB53" s="72"/>
      <c r="CC53" s="72"/>
      <c r="CD53" s="72"/>
      <c r="CE53" s="72"/>
      <c r="CF53" s="72"/>
      <c r="CG53" s="72"/>
      <c r="CH53" s="72"/>
      <c r="CI53" s="72"/>
      <c r="CJ53" s="72"/>
      <c r="CK53" s="72"/>
      <c r="CL53" s="72"/>
      <c r="CM53" s="72"/>
    </row>
    <row r="54" spans="1:91" s="52" customFormat="1" ht="33" customHeight="1" x14ac:dyDescent="0.7">
      <c r="A54" s="46">
        <v>7</v>
      </c>
      <c r="B54" s="45" t="str">
        <f>A54&amp;"ª Rodada"</f>
        <v>7ª Rodada</v>
      </c>
      <c r="C54" s="120"/>
      <c r="D54" s="47"/>
      <c r="E54" s="120"/>
      <c r="F54" s="48"/>
      <c r="G54" s="48"/>
      <c r="H54" s="48"/>
      <c r="I54" s="46">
        <v>8</v>
      </c>
      <c r="J54" s="45" t="str">
        <f>I54&amp;"ª Rodada"</f>
        <v>8ª Rodada</v>
      </c>
      <c r="K54" s="120"/>
      <c r="L54" s="47"/>
      <c r="M54" s="120"/>
      <c r="N54" s="48"/>
      <c r="O54" s="48"/>
      <c r="P54" s="48"/>
      <c r="Q54" s="46">
        <v>9</v>
      </c>
      <c r="R54" s="45" t="str">
        <f>Q54&amp;"ª Rodada"</f>
        <v>9ª Rodada</v>
      </c>
      <c r="S54" s="120"/>
      <c r="T54" s="49"/>
      <c r="U54" s="133"/>
      <c r="V54" s="50"/>
      <c r="W54" s="48"/>
      <c r="X54" s="48"/>
      <c r="Y54" s="50"/>
      <c r="Z54" s="51"/>
      <c r="AA54" s="51"/>
      <c r="AB54" s="48"/>
      <c r="AC54" s="48"/>
      <c r="AD54" s="48"/>
      <c r="AE54" s="48"/>
      <c r="AF54" s="42"/>
      <c r="AG54" s="48"/>
      <c r="AH54" s="48"/>
      <c r="AI54" s="48"/>
      <c r="AJ54" s="48"/>
      <c r="AK54" s="48"/>
      <c r="AL54" s="48"/>
      <c r="AM54" s="48"/>
      <c r="AN54" s="48"/>
      <c r="AO54" s="47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  <c r="BF54" s="48"/>
      <c r="BG54" s="48"/>
      <c r="BH54" s="48"/>
      <c r="BI54" s="48"/>
      <c r="BJ54" s="48"/>
      <c r="BK54" s="48"/>
      <c r="BL54" s="48"/>
      <c r="BM54" s="48"/>
      <c r="BN54" s="48"/>
      <c r="BO54" s="48"/>
      <c r="BP54" s="48"/>
      <c r="BQ54" s="48"/>
      <c r="BR54" s="48"/>
      <c r="BS54" s="48"/>
      <c r="BT54" s="48"/>
      <c r="BU54" s="48"/>
      <c r="BV54" s="48"/>
      <c r="BW54" s="48"/>
      <c r="BX54" s="48"/>
      <c r="BY54" s="48"/>
      <c r="BZ54" s="48"/>
      <c r="CA54" s="48"/>
      <c r="CB54" s="48"/>
      <c r="CC54" s="48"/>
      <c r="CD54" s="48"/>
      <c r="CE54" s="48"/>
      <c r="CF54" s="48"/>
      <c r="CG54" s="48"/>
      <c r="CH54" s="48"/>
      <c r="CI54" s="48"/>
      <c r="CJ54" s="48"/>
      <c r="CK54" s="48"/>
      <c r="CL54" s="48"/>
      <c r="CM54" s="48"/>
    </row>
    <row r="55" spans="1:91" ht="15.95" customHeight="1" thickBot="1" x14ac:dyDescent="0.75">
      <c r="A55" s="15"/>
      <c r="B55" s="12"/>
      <c r="C55" s="121"/>
      <c r="D55" s="16"/>
      <c r="E55" s="121"/>
      <c r="F55" s="12"/>
      <c r="G55" s="12"/>
      <c r="H55" s="12"/>
      <c r="I55" s="15"/>
      <c r="J55" s="12"/>
      <c r="K55" s="121"/>
      <c r="L55" s="16"/>
      <c r="M55" s="121"/>
      <c r="N55" s="12"/>
      <c r="O55" s="12"/>
      <c r="P55" s="12"/>
      <c r="Q55" s="15"/>
      <c r="R55" s="12"/>
      <c r="S55" s="121"/>
      <c r="T55" s="16"/>
      <c r="U55" s="121"/>
      <c r="V55" s="12"/>
      <c r="W55" s="12"/>
      <c r="X55" s="12"/>
      <c r="Y55" s="15"/>
      <c r="Z55" s="17"/>
      <c r="AA55" s="17"/>
      <c r="AB55" s="13"/>
      <c r="AC55" s="13"/>
      <c r="AD55" s="13"/>
      <c r="AE55" s="13"/>
      <c r="AF55" s="42"/>
      <c r="AG55" s="13"/>
      <c r="AH55" s="13"/>
      <c r="AI55" s="42"/>
      <c r="AJ55" s="42"/>
      <c r="AK55" s="13"/>
      <c r="AL55" s="13"/>
      <c r="AM55" s="13"/>
      <c r="AN55" s="13"/>
      <c r="AO55" s="12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</row>
    <row r="56" spans="1:91" ht="33" hidden="1" customHeight="1" thickBot="1" x14ac:dyDescent="0.75">
      <c r="A56" s="65" t="s">
        <v>56</v>
      </c>
      <c r="B56" s="66" t="str">
        <f>IFERROR(VLOOKUP(IF(VLOOKUP(A54&amp;$A56,$AD$336:$AL$566,6,FALSE)="C",VLOOKUP(A54&amp;$A56,$AD$336:$AL$566,4,FALSE),VLOOKUP(A54&amp;$A56,$AD$336:$AL$566,5,FALSE)),Tabelas!$O$9:$P$30,2,FALSE),"")</f>
        <v>DESISTIU</v>
      </c>
      <c r="C56" s="122"/>
      <c r="D56" s="67" t="s">
        <v>54</v>
      </c>
      <c r="E56" s="122"/>
      <c r="F56" s="68" t="str">
        <f>IFERROR(VLOOKUP(IF(VLOOKUP(A54&amp;$A56,$AD$336:$AL$566,6,FALSE)="F",VLOOKUP(A54&amp;$A56,$AD$336:$AL$566,4,FALSE),VLOOKUP(A54&amp;$A56,$AD$336:$AL$566,5,FALSE)),Tabelas!$O$9:$P$30,2,FALSE),"")</f>
        <v>País de Gales</v>
      </c>
      <c r="G56" s="68">
        <f>C56-E56</f>
        <v>0</v>
      </c>
      <c r="H56" s="69">
        <f>E56-C56</f>
        <v>0</v>
      </c>
      <c r="I56" s="70"/>
      <c r="J56" s="66" t="str">
        <f>IFERROR(VLOOKUP(IF(VLOOKUP(I54&amp;$A56,$AD$336:$AL$566,6,FALSE)="C",VLOOKUP(I54&amp;$A56,$AD$336:$AL$566,4,FALSE),VLOOKUP(I54&amp;$A56,$AD$336:$AL$566,5,FALSE)),Tabelas!$O$9:$P$30,2,FALSE),"")</f>
        <v>Noruega</v>
      </c>
      <c r="K56" s="122"/>
      <c r="L56" s="67" t="s">
        <v>54</v>
      </c>
      <c r="M56" s="122"/>
      <c r="N56" s="68" t="str">
        <f>IFERROR(VLOOKUP(IF(VLOOKUP(I54&amp;$A56,$AD$336:$AL$566,6,FALSE)="F",VLOOKUP(I54&amp;$A56,$AD$336:$AL$566,4,FALSE),VLOOKUP(I54&amp;$A56,$AD$336:$AL$566,5,FALSE)),Tabelas!$O$9:$P$30,2,FALSE),"")</f>
        <v>DESISTIU</v>
      </c>
      <c r="O56" s="68">
        <f>K56-M56</f>
        <v>0</v>
      </c>
      <c r="P56" s="69">
        <f>M56-K56</f>
        <v>0</v>
      </c>
      <c r="Q56" s="70"/>
      <c r="R56" s="66" t="str">
        <f>IFERROR(VLOOKUP(IF(VLOOKUP(Q54&amp;$A56,$AD$336:$AL$566,6,FALSE)="C",VLOOKUP(Q54&amp;$A56,$AD$336:$AL$566,4,FALSE),VLOOKUP(Q54&amp;$A56,$AD$336:$AL$566,5,FALSE)),Tabelas!$O$9:$P$30,2,FALSE),"")</f>
        <v>DESISTIU</v>
      </c>
      <c r="S56" s="122"/>
      <c r="T56" s="67" t="s">
        <v>54</v>
      </c>
      <c r="U56" s="122"/>
      <c r="V56" s="68" t="str">
        <f>IFERROR(VLOOKUP(IF(VLOOKUP(Q54&amp;$A56,$AD$336:$AL$566,6,FALSE)="F",VLOOKUP(Q54&amp;$A56,$AD$336:$AL$566,4,FALSE),VLOOKUP(Q54&amp;$A56,$AD$336:$AL$566,5,FALSE)),Tabelas!$O$9:$P$30,2,FALSE),"")</f>
        <v>Itália</v>
      </c>
      <c r="W56" s="68">
        <f>S56-U56</f>
        <v>0</v>
      </c>
      <c r="X56" s="69">
        <f>U56-S56</f>
        <v>0</v>
      </c>
      <c r="Y56" s="70"/>
      <c r="Z56" s="17"/>
      <c r="AA56" s="17"/>
      <c r="AB56" s="13"/>
      <c r="AC56" s="13"/>
      <c r="AD56" s="13"/>
      <c r="AE56" s="13"/>
      <c r="AF56" s="42"/>
      <c r="AG56" s="13"/>
      <c r="AH56" s="13"/>
      <c r="AI56" s="42"/>
      <c r="AJ56" s="42"/>
      <c r="AK56" s="13"/>
      <c r="AL56" s="13"/>
      <c r="AM56" s="13"/>
      <c r="AN56" s="13"/>
      <c r="AO56" s="12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</row>
    <row r="57" spans="1:91" ht="8.1" hidden="1" customHeight="1" thickBot="1" x14ac:dyDescent="0.75">
      <c r="A57" s="65"/>
      <c r="B57" s="76"/>
      <c r="C57" s="123"/>
      <c r="D57" s="76"/>
      <c r="E57" s="123"/>
      <c r="F57" s="74"/>
      <c r="G57" s="74"/>
      <c r="H57" s="74"/>
      <c r="I57" s="70"/>
      <c r="J57" s="76"/>
      <c r="K57" s="123"/>
      <c r="L57" s="76"/>
      <c r="M57" s="123"/>
      <c r="N57" s="74"/>
      <c r="O57" s="74"/>
      <c r="P57" s="74"/>
      <c r="Q57" s="70"/>
      <c r="R57" s="76"/>
      <c r="S57" s="123"/>
      <c r="T57" s="76"/>
      <c r="U57" s="123"/>
      <c r="V57" s="74"/>
      <c r="W57" s="74"/>
      <c r="X57" s="74"/>
      <c r="Y57" s="70"/>
      <c r="Z57" s="17"/>
      <c r="AA57" s="17"/>
      <c r="AB57" s="13"/>
      <c r="AC57" s="13"/>
      <c r="AD57" s="13"/>
      <c r="AE57" s="13"/>
      <c r="AF57" s="42"/>
      <c r="AG57" s="13"/>
      <c r="AH57" s="13"/>
      <c r="AI57" s="42"/>
      <c r="AJ57" s="42"/>
      <c r="AK57" s="13"/>
      <c r="AL57" s="13"/>
      <c r="AM57" s="13"/>
      <c r="AN57" s="13"/>
      <c r="AO57" s="12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</row>
    <row r="58" spans="1:91" ht="33" customHeight="1" thickBot="1" x14ac:dyDescent="0.75">
      <c r="A58" s="65" t="s">
        <v>57</v>
      </c>
      <c r="B58" s="66" t="str">
        <f>IFERROR(VLOOKUP(IF(VLOOKUP(A54&amp;$A58,$AD$336:$AL$566,6,FALSE)="C",VLOOKUP(A54&amp;$A58,$AD$336:$AL$566,4,FALSE),VLOOKUP(A54&amp;$A58,$AD$336:$AL$566,5,FALSE)),Tabelas!$O$9:$P$30,2,FALSE),"")</f>
        <v>Alemanha</v>
      </c>
      <c r="C58" s="146">
        <v>0</v>
      </c>
      <c r="D58" s="67" t="s">
        <v>54</v>
      </c>
      <c r="E58" s="146">
        <v>0</v>
      </c>
      <c r="F58" s="68" t="str">
        <f>IFERROR(VLOOKUP(IF(VLOOKUP(A54&amp;$A58,$AD$336:$AL$566,6,FALSE)="F",VLOOKUP(A54&amp;$A58,$AD$336:$AL$566,4,FALSE),VLOOKUP(A54&amp;$A58,$AD$336:$AL$566,5,FALSE)),Tabelas!$O$9:$P$30,2,FALSE),"")</f>
        <v>Eslovênia</v>
      </c>
      <c r="G58" s="68">
        <f>C58-E58</f>
        <v>0</v>
      </c>
      <c r="H58" s="69">
        <f>E58-C58</f>
        <v>0</v>
      </c>
      <c r="I58" s="70"/>
      <c r="J58" s="66" t="str">
        <f>IFERROR(VLOOKUP(IF(VLOOKUP(I54&amp;$A58,$AD$336:$AL$566,6,FALSE)="C",VLOOKUP(I54&amp;$A58,$AD$336:$AL$566,4,FALSE),VLOOKUP(I54&amp;$A58,$AD$336:$AL$566,5,FALSE)),Tabelas!$O$9:$P$30,2,FALSE),"")</f>
        <v>Alemanha</v>
      </c>
      <c r="K58" s="146">
        <v>2</v>
      </c>
      <c r="L58" s="67" t="s">
        <v>54</v>
      </c>
      <c r="M58" s="146">
        <v>2</v>
      </c>
      <c r="N58" s="68" t="str">
        <f>IFERROR(VLOOKUP(IF(VLOOKUP(I54&amp;$A58,$AD$336:$AL$566,6,FALSE)="F",VLOOKUP(I54&amp;$A58,$AD$336:$AL$566,4,FALSE),VLOOKUP(I54&amp;$A58,$AD$336:$AL$566,5,FALSE)),Tabelas!$O$9:$P$30,2,FALSE),"")</f>
        <v>Dinamarca</v>
      </c>
      <c r="O58" s="68">
        <f>K58-M58</f>
        <v>0</v>
      </c>
      <c r="P58" s="69">
        <f>M58-K58</f>
        <v>0</v>
      </c>
      <c r="Q58" s="70"/>
      <c r="R58" s="66" t="str">
        <f>IFERROR(VLOOKUP(IF(VLOOKUP(Q54&amp;$A58,$AD$336:$AL$566,6,FALSE)="C",VLOOKUP(Q54&amp;$A58,$AD$336:$AL$566,4,FALSE),VLOOKUP(Q54&amp;$A58,$AD$336:$AL$566,5,FALSE)),Tabelas!$O$9:$P$30,2,FALSE),"")</f>
        <v>Alemanha</v>
      </c>
      <c r="S58" s="146">
        <v>0</v>
      </c>
      <c r="T58" s="67" t="s">
        <v>54</v>
      </c>
      <c r="U58" s="146">
        <v>0</v>
      </c>
      <c r="V58" s="68" t="str">
        <f>IFERROR(VLOOKUP(IF(VLOOKUP(Q54&amp;$A58,$AD$336:$AL$566,6,FALSE)="F",VLOOKUP(Q54&amp;$A58,$AD$336:$AL$566,4,FALSE),VLOOKUP(Q54&amp;$A58,$AD$336:$AL$566,5,FALSE)),Tabelas!$O$9:$P$30,2,FALSE),"")</f>
        <v>Áustria</v>
      </c>
      <c r="W58" s="68">
        <f>S58-U58</f>
        <v>0</v>
      </c>
      <c r="X58" s="69">
        <f>U58-S58</f>
        <v>0</v>
      </c>
      <c r="Y58" s="70"/>
      <c r="Z58" s="17"/>
      <c r="AA58" s="17"/>
      <c r="AB58" s="13"/>
      <c r="AC58" s="13"/>
      <c r="AD58" s="13"/>
      <c r="AE58" s="13"/>
      <c r="AF58" s="42"/>
      <c r="AG58" s="13"/>
      <c r="AH58" s="13"/>
      <c r="AI58" s="42"/>
      <c r="AJ58" s="42"/>
      <c r="AK58" s="13"/>
      <c r="AL58" s="13"/>
      <c r="AM58" s="13"/>
      <c r="AN58" s="13"/>
      <c r="AO58" s="12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</row>
    <row r="59" spans="1:91" ht="8.1" customHeight="1" thickBot="1" x14ac:dyDescent="0.75">
      <c r="A59" s="65"/>
      <c r="B59" s="76"/>
      <c r="C59" s="123"/>
      <c r="D59" s="76"/>
      <c r="E59" s="123"/>
      <c r="F59" s="74"/>
      <c r="G59" s="74"/>
      <c r="H59" s="74"/>
      <c r="I59" s="70"/>
      <c r="J59" s="76"/>
      <c r="K59" s="123"/>
      <c r="L59" s="76"/>
      <c r="M59" s="123"/>
      <c r="N59" s="74"/>
      <c r="O59" s="74"/>
      <c r="P59" s="74"/>
      <c r="Q59" s="70"/>
      <c r="R59" s="76"/>
      <c r="S59" s="123"/>
      <c r="T59" s="76"/>
      <c r="U59" s="123"/>
      <c r="V59" s="74"/>
      <c r="W59" s="74"/>
      <c r="X59" s="74"/>
      <c r="Y59" s="70"/>
      <c r="Z59" s="17"/>
      <c r="AA59" s="17"/>
      <c r="AB59" s="13"/>
      <c r="AC59" s="13"/>
      <c r="AD59" s="13"/>
      <c r="AE59" s="13"/>
      <c r="AF59" s="42"/>
      <c r="AG59" s="13"/>
      <c r="AH59" s="13"/>
      <c r="AI59" s="42"/>
      <c r="AJ59" s="42"/>
      <c r="AK59" s="13"/>
      <c r="AL59" s="13"/>
      <c r="AM59" s="13"/>
      <c r="AN59" s="13"/>
      <c r="AO59" s="12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</row>
    <row r="60" spans="1:91" ht="33" customHeight="1" thickBot="1" x14ac:dyDescent="0.75">
      <c r="A60" s="65" t="s">
        <v>58</v>
      </c>
      <c r="B60" s="66" t="str">
        <f>IFERROR(VLOOKUP(IF(VLOOKUP(A54&amp;$A60,$AD$336:$AL$566,6,FALSE)="C",VLOOKUP(A54&amp;$A60,$AD$336:$AL$566,4,FALSE),VLOOKUP(A54&amp;$A60,$AD$336:$AL$566,5,FALSE)),Tabelas!$O$9:$P$30,2,FALSE),"")</f>
        <v>Escócia</v>
      </c>
      <c r="C60" s="146">
        <v>4</v>
      </c>
      <c r="D60" s="67" t="s">
        <v>54</v>
      </c>
      <c r="E60" s="146">
        <v>1</v>
      </c>
      <c r="F60" s="68" t="str">
        <f>IFERROR(VLOOKUP(IF(VLOOKUP(A54&amp;$A60,$AD$336:$AL$566,6,FALSE)="F",VLOOKUP(A54&amp;$A60,$AD$336:$AL$566,4,FALSE),VLOOKUP(A54&amp;$A60,$AD$336:$AL$566,5,FALSE)),Tabelas!$O$9:$P$30,2,FALSE),"")</f>
        <v>Áustria</v>
      </c>
      <c r="G60" s="68">
        <f>C60-E60</f>
        <v>3</v>
      </c>
      <c r="H60" s="69">
        <f>E60-C60</f>
        <v>-3</v>
      </c>
      <c r="I60" s="70"/>
      <c r="J60" s="66" t="str">
        <f>IFERROR(VLOOKUP(IF(VLOOKUP(I54&amp;$A60,$AD$336:$AL$566,6,FALSE)="C",VLOOKUP(I54&amp;$A60,$AD$336:$AL$566,4,FALSE),VLOOKUP(I54&amp;$A60,$AD$336:$AL$566,5,FALSE)),Tabelas!$O$9:$P$30,2,FALSE),"")</f>
        <v>Bélgica</v>
      </c>
      <c r="K60" s="146">
        <v>0</v>
      </c>
      <c r="L60" s="67" t="s">
        <v>54</v>
      </c>
      <c r="M60" s="146">
        <v>0</v>
      </c>
      <c r="N60" s="68" t="str">
        <f>IFERROR(VLOOKUP(IF(VLOOKUP(I54&amp;$A60,$AD$336:$AL$566,6,FALSE)="F",VLOOKUP(I54&amp;$A60,$AD$336:$AL$566,4,FALSE),VLOOKUP(I54&amp;$A60,$AD$336:$AL$566,5,FALSE)),Tabelas!$O$9:$P$30,2,FALSE),"")</f>
        <v>Áustria</v>
      </c>
      <c r="O60" s="68">
        <f>K60-M60</f>
        <v>0</v>
      </c>
      <c r="P60" s="69">
        <f>M60-K60</f>
        <v>0</v>
      </c>
      <c r="Q60" s="70"/>
      <c r="R60" s="66" t="str">
        <f>IFERROR(VLOOKUP(IF(VLOOKUP(Q54&amp;$A60,$AD$336:$AL$566,6,FALSE)="C",VLOOKUP(Q54&amp;$A60,$AD$336:$AL$566,4,FALSE),VLOOKUP(Q54&amp;$A60,$AD$336:$AL$566,5,FALSE)),Tabelas!$O$9:$P$30,2,FALSE),"")</f>
        <v>Bélgica</v>
      </c>
      <c r="S60" s="146">
        <v>0</v>
      </c>
      <c r="T60" s="67" t="s">
        <v>54</v>
      </c>
      <c r="U60" s="146">
        <v>1</v>
      </c>
      <c r="V60" s="68" t="str">
        <f>IFERROR(VLOOKUP(IF(VLOOKUP(Q54&amp;$A60,$AD$336:$AL$566,6,FALSE)="F",VLOOKUP(Q54&amp;$A60,$AD$336:$AL$566,4,FALSE),VLOOKUP(Q54&amp;$A60,$AD$336:$AL$566,5,FALSE)),Tabelas!$O$9:$P$30,2,FALSE),"")</f>
        <v>Turquia</v>
      </c>
      <c r="W60" s="68">
        <f>S60-U60</f>
        <v>-1</v>
      </c>
      <c r="X60" s="69">
        <f>U60-S60</f>
        <v>1</v>
      </c>
      <c r="Y60" s="70"/>
      <c r="Z60" s="17"/>
      <c r="AA60" s="17"/>
      <c r="AB60" s="13"/>
      <c r="AC60" s="13"/>
      <c r="AD60" s="13"/>
      <c r="AE60" s="13"/>
      <c r="AF60" s="42"/>
      <c r="AG60" s="13"/>
      <c r="AH60" s="13"/>
      <c r="AI60" s="42"/>
      <c r="AJ60" s="42"/>
      <c r="AK60" s="13"/>
      <c r="AL60" s="13"/>
      <c r="AM60" s="13"/>
      <c r="AN60" s="13"/>
      <c r="AO60" s="12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</row>
    <row r="61" spans="1:91" ht="8.1" customHeight="1" thickBot="1" x14ac:dyDescent="0.75">
      <c r="A61" s="65"/>
      <c r="B61" s="76"/>
      <c r="C61" s="123"/>
      <c r="D61" s="76"/>
      <c r="E61" s="123"/>
      <c r="F61" s="74"/>
      <c r="G61" s="74"/>
      <c r="H61" s="74"/>
      <c r="I61" s="70"/>
      <c r="J61" s="76"/>
      <c r="K61" s="123"/>
      <c r="L61" s="76"/>
      <c r="M61" s="123"/>
      <c r="N61" s="74"/>
      <c r="O61" s="74"/>
      <c r="P61" s="74"/>
      <c r="Q61" s="70"/>
      <c r="R61" s="76"/>
      <c r="S61" s="123"/>
      <c r="T61" s="76"/>
      <c r="U61" s="123"/>
      <c r="V61" s="74"/>
      <c r="W61" s="74"/>
      <c r="X61" s="74"/>
      <c r="Y61" s="70"/>
      <c r="Z61" s="17"/>
      <c r="AA61" s="17"/>
      <c r="AB61" s="13"/>
      <c r="AC61" s="13"/>
      <c r="AD61" s="13"/>
      <c r="AE61" s="13"/>
      <c r="AF61" s="42"/>
      <c r="AG61" s="13"/>
      <c r="AH61" s="13"/>
      <c r="AI61" s="42"/>
      <c r="AJ61" s="42"/>
      <c r="AK61" s="13"/>
      <c r="AL61" s="13"/>
      <c r="AM61" s="13"/>
      <c r="AN61" s="13"/>
      <c r="AO61" s="12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</row>
    <row r="62" spans="1:91" ht="33" customHeight="1" thickBot="1" x14ac:dyDescent="0.75">
      <c r="A62" s="65" t="s">
        <v>59</v>
      </c>
      <c r="B62" s="66" t="str">
        <f>IFERROR(VLOOKUP(IF(VLOOKUP(A54&amp;$A62,$AD$336:$AL$566,6,FALSE)="C",VLOOKUP(A54&amp;$A62,$AD$336:$AL$566,4,FALSE),VLOOKUP(A54&amp;$A62,$AD$336:$AL$566,5,FALSE)),Tabelas!$O$9:$P$30,2,FALSE),"")</f>
        <v>Dinamarca</v>
      </c>
      <c r="C62" s="146">
        <v>0</v>
      </c>
      <c r="D62" s="67" t="s">
        <v>54</v>
      </c>
      <c r="E62" s="146">
        <v>0</v>
      </c>
      <c r="F62" s="68" t="str">
        <f>IFERROR(VLOOKUP(IF(VLOOKUP(A54&amp;$A62,$AD$336:$AL$566,6,FALSE)="F",VLOOKUP(A54&amp;$A62,$AD$336:$AL$566,4,FALSE),VLOOKUP(A54&amp;$A62,$AD$336:$AL$566,5,FALSE)),Tabelas!$O$9:$P$30,2,FALSE),"")</f>
        <v>Bélgica</v>
      </c>
      <c r="G62" s="68">
        <f>C62-E62</f>
        <v>0</v>
      </c>
      <c r="H62" s="69">
        <f>E62-C62</f>
        <v>0</v>
      </c>
      <c r="I62" s="70"/>
      <c r="J62" s="66" t="str">
        <f>IFERROR(VLOOKUP(IF(VLOOKUP(I54&amp;$A62,$AD$336:$AL$566,6,FALSE)="C",VLOOKUP(I54&amp;$A62,$AD$336:$AL$566,4,FALSE),VLOOKUP(I54&amp;$A62,$AD$336:$AL$566,5,FALSE)),Tabelas!$O$9:$P$30,2,FALSE),"")</f>
        <v>Turquia</v>
      </c>
      <c r="K62" s="146">
        <v>0</v>
      </c>
      <c r="L62" s="67" t="s">
        <v>54</v>
      </c>
      <c r="M62" s="146">
        <v>2</v>
      </c>
      <c r="N62" s="68" t="str">
        <f>IFERROR(VLOOKUP(IF(VLOOKUP(I54&amp;$A62,$AD$336:$AL$566,6,FALSE)="F",VLOOKUP(I54&amp;$A62,$AD$336:$AL$566,4,FALSE),VLOOKUP(I54&amp;$A62,$AD$336:$AL$566,5,FALSE)),Tabelas!$O$9:$P$30,2,FALSE),"")</f>
        <v>Escócia</v>
      </c>
      <c r="O62" s="68">
        <f>K62-M62</f>
        <v>-2</v>
      </c>
      <c r="P62" s="69">
        <f>M62-K62</f>
        <v>2</v>
      </c>
      <c r="Q62" s="70"/>
      <c r="R62" s="66" t="str">
        <f>IFERROR(VLOOKUP(IF(VLOOKUP(Q54&amp;$A62,$AD$336:$AL$566,6,FALSE)="C",VLOOKUP(Q54&amp;$A62,$AD$336:$AL$566,4,FALSE),VLOOKUP(Q54&amp;$A62,$AD$336:$AL$566,5,FALSE)),Tabelas!$O$9:$P$30,2,FALSE),"")</f>
        <v>Suíça</v>
      </c>
      <c r="S62" s="146">
        <v>4</v>
      </c>
      <c r="T62" s="67" t="s">
        <v>54</v>
      </c>
      <c r="U62" s="146">
        <v>0</v>
      </c>
      <c r="V62" s="68" t="str">
        <f>IFERROR(VLOOKUP(IF(VLOOKUP(Q54&amp;$A62,$AD$336:$AL$566,6,FALSE)="F",VLOOKUP(Q54&amp;$A62,$AD$336:$AL$566,4,FALSE),VLOOKUP(Q54&amp;$A62,$AD$336:$AL$566,5,FALSE)),Tabelas!$O$9:$P$30,2,FALSE),"")</f>
        <v>Dinamarca</v>
      </c>
      <c r="W62" s="68">
        <f>S62-U62</f>
        <v>4</v>
      </c>
      <c r="X62" s="69">
        <f>U62-S62</f>
        <v>-4</v>
      </c>
      <c r="Y62" s="70"/>
      <c r="Z62" s="17"/>
      <c r="AA62" s="17"/>
      <c r="AB62" s="13"/>
      <c r="AC62" s="13"/>
      <c r="AD62" s="13"/>
      <c r="AE62" s="13"/>
      <c r="AF62" s="42"/>
      <c r="AG62" s="13"/>
      <c r="AH62" s="13"/>
      <c r="AI62" s="42"/>
      <c r="AJ62" s="42"/>
      <c r="AK62" s="13"/>
      <c r="AL62" s="13"/>
      <c r="AM62" s="13"/>
      <c r="AN62" s="13"/>
      <c r="AO62" s="12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</row>
    <row r="63" spans="1:91" ht="8.1" customHeight="1" thickBot="1" x14ac:dyDescent="0.75">
      <c r="A63" s="65"/>
      <c r="B63" s="76"/>
      <c r="C63" s="123"/>
      <c r="D63" s="76"/>
      <c r="E63" s="123"/>
      <c r="F63" s="74"/>
      <c r="G63" s="74"/>
      <c r="H63" s="74"/>
      <c r="I63" s="70"/>
      <c r="J63" s="76"/>
      <c r="K63" s="123"/>
      <c r="L63" s="76"/>
      <c r="M63" s="123"/>
      <c r="N63" s="74"/>
      <c r="O63" s="74"/>
      <c r="P63" s="74"/>
      <c r="Q63" s="70"/>
      <c r="R63" s="76"/>
      <c r="S63" s="123"/>
      <c r="T63" s="76"/>
      <c r="U63" s="123"/>
      <c r="V63" s="74"/>
      <c r="W63" s="74"/>
      <c r="X63" s="74"/>
      <c r="Y63" s="70"/>
      <c r="Z63" s="17"/>
      <c r="AA63" s="17"/>
      <c r="AB63" s="13"/>
      <c r="AC63" s="13"/>
      <c r="AD63" s="13"/>
      <c r="AE63" s="13"/>
      <c r="AF63" s="42"/>
      <c r="AG63" s="13"/>
      <c r="AH63" s="13"/>
      <c r="AI63" s="42"/>
      <c r="AJ63" s="42"/>
      <c r="AK63" s="13"/>
      <c r="AL63" s="13"/>
      <c r="AM63" s="13"/>
      <c r="AN63" s="13"/>
      <c r="AO63" s="12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</row>
    <row r="64" spans="1:91" ht="33" customHeight="1" thickBot="1" x14ac:dyDescent="0.75">
      <c r="A64" s="65" t="s">
        <v>60</v>
      </c>
      <c r="B64" s="66" t="str">
        <f>IFERROR(VLOOKUP(IF(VLOOKUP(A54&amp;$A64,$AD$336:$AL$566,6,FALSE)="C",VLOOKUP(A54&amp;$A64,$AD$336:$AL$566,4,FALSE),VLOOKUP(A54&amp;$A64,$AD$336:$AL$566,5,FALSE)),Tabelas!$O$9:$P$30,2,FALSE),"")</f>
        <v>França</v>
      </c>
      <c r="C64" s="146">
        <v>1</v>
      </c>
      <c r="D64" s="67" t="s">
        <v>54</v>
      </c>
      <c r="E64" s="146">
        <v>1</v>
      </c>
      <c r="F64" s="68" t="str">
        <f>IFERROR(VLOOKUP(IF(VLOOKUP(A54&amp;$A64,$AD$336:$AL$566,6,FALSE)="F",VLOOKUP(A54&amp;$A64,$AD$336:$AL$566,4,FALSE),VLOOKUP(A54&amp;$A64,$AD$336:$AL$566,5,FALSE)),Tabelas!$O$9:$P$30,2,FALSE),"")</f>
        <v>Turquia</v>
      </c>
      <c r="G64" s="68">
        <f>C64-E64</f>
        <v>0</v>
      </c>
      <c r="H64" s="69">
        <f>E64-C64</f>
        <v>0</v>
      </c>
      <c r="I64" s="70"/>
      <c r="J64" s="66" t="str">
        <f>IFERROR(VLOOKUP(IF(VLOOKUP(I54&amp;$A64,$AD$336:$AL$566,6,FALSE)="C",VLOOKUP(I54&amp;$A64,$AD$336:$AL$566,4,FALSE),VLOOKUP(I54&amp;$A64,$AD$336:$AL$566,5,FALSE)),Tabelas!$O$9:$P$30,2,FALSE),"")</f>
        <v>Eslovênia</v>
      </c>
      <c r="K64" s="146">
        <v>0</v>
      </c>
      <c r="L64" s="67" t="s">
        <v>54</v>
      </c>
      <c r="M64" s="146">
        <v>1</v>
      </c>
      <c r="N64" s="68" t="str">
        <f>IFERROR(VLOOKUP(IF(VLOOKUP(I54&amp;$A64,$AD$336:$AL$566,6,FALSE)="F",VLOOKUP(I54&amp;$A64,$AD$336:$AL$566,4,FALSE),VLOOKUP(I54&amp;$A64,$AD$336:$AL$566,5,FALSE)),Tabelas!$O$9:$P$30,2,FALSE),"")</f>
        <v>Suíça</v>
      </c>
      <c r="O64" s="68">
        <f>K64-M64</f>
        <v>-1</v>
      </c>
      <c r="P64" s="69">
        <f>M64-K64</f>
        <v>1</v>
      </c>
      <c r="Q64" s="70"/>
      <c r="R64" s="66" t="str">
        <f>IFERROR(VLOOKUP(IF(VLOOKUP(Q54&amp;$A64,$AD$336:$AL$566,6,FALSE)="C",VLOOKUP(Q54&amp;$A64,$AD$336:$AL$566,4,FALSE),VLOOKUP(Q54&amp;$A64,$AD$336:$AL$566,5,FALSE)),Tabelas!$O$9:$P$30,2,FALSE),"")</f>
        <v>Suécia</v>
      </c>
      <c r="S64" s="146">
        <v>0</v>
      </c>
      <c r="T64" s="67" t="s">
        <v>54</v>
      </c>
      <c r="U64" s="146">
        <v>5</v>
      </c>
      <c r="V64" s="68" t="str">
        <f>IFERROR(VLOOKUP(IF(VLOOKUP(Q54&amp;$A64,$AD$336:$AL$566,6,FALSE)="F",VLOOKUP(Q54&amp;$A64,$AD$336:$AL$566,4,FALSE),VLOOKUP(Q54&amp;$A64,$AD$336:$AL$566,5,FALSE)),Tabelas!$O$9:$P$30,2,FALSE),"")</f>
        <v>Escócia</v>
      </c>
      <c r="W64" s="68">
        <f>S64-U64</f>
        <v>-5</v>
      </c>
      <c r="X64" s="69">
        <f>U64-S64</f>
        <v>5</v>
      </c>
      <c r="Y64" s="70"/>
      <c r="Z64" s="17"/>
      <c r="AA64" s="17"/>
      <c r="AB64" s="13"/>
      <c r="AC64" s="13"/>
      <c r="AD64" s="13"/>
      <c r="AE64" s="13"/>
      <c r="AF64" s="42"/>
      <c r="AG64" s="13"/>
      <c r="AH64" s="13"/>
      <c r="AI64" s="42"/>
      <c r="AJ64" s="42"/>
      <c r="AK64" s="13"/>
      <c r="AL64" s="13"/>
      <c r="AM64" s="13"/>
      <c r="AN64" s="13"/>
      <c r="AO64" s="12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</row>
    <row r="65" spans="1:91" ht="8.1" customHeight="1" thickBot="1" x14ac:dyDescent="0.75">
      <c r="A65" s="65"/>
      <c r="B65" s="76"/>
      <c r="C65" s="123"/>
      <c r="D65" s="76"/>
      <c r="E65" s="123"/>
      <c r="F65" s="74"/>
      <c r="G65" s="74"/>
      <c r="H65" s="74"/>
      <c r="I65" s="70"/>
      <c r="J65" s="76"/>
      <c r="K65" s="123"/>
      <c r="L65" s="76"/>
      <c r="M65" s="123"/>
      <c r="N65" s="74"/>
      <c r="O65" s="74"/>
      <c r="P65" s="74"/>
      <c r="Q65" s="70"/>
      <c r="R65" s="76"/>
      <c r="S65" s="123"/>
      <c r="T65" s="76"/>
      <c r="U65" s="123"/>
      <c r="V65" s="74"/>
      <c r="W65" s="74"/>
      <c r="X65" s="74"/>
      <c r="Y65" s="70"/>
      <c r="Z65" s="17"/>
      <c r="AA65" s="17"/>
      <c r="AB65" s="13"/>
      <c r="AC65" s="13"/>
      <c r="AD65" s="13"/>
      <c r="AE65" s="13"/>
      <c r="AF65" s="42"/>
      <c r="AG65" s="13"/>
      <c r="AH65" s="13"/>
      <c r="AI65" s="42"/>
      <c r="AJ65" s="42"/>
      <c r="AK65" s="13"/>
      <c r="AL65" s="13"/>
      <c r="AM65" s="13"/>
      <c r="AN65" s="13"/>
      <c r="AO65" s="12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</row>
    <row r="66" spans="1:91" ht="33" customHeight="1" thickBot="1" x14ac:dyDescent="0.75">
      <c r="A66" s="65" t="s">
        <v>61</v>
      </c>
      <c r="B66" s="66" t="str">
        <f>IFERROR(VLOOKUP(IF(VLOOKUP(A54&amp;$A66,$AD$336:$AL$566,6,FALSE)="C",VLOOKUP(A54&amp;$A66,$AD$336:$AL$566,4,FALSE),VLOOKUP(A54&amp;$A66,$AD$336:$AL$566,5,FALSE)),Tabelas!$O$9:$P$30,2,FALSE),"")</f>
        <v>Suíça</v>
      </c>
      <c r="C66" s="146">
        <v>0</v>
      </c>
      <c r="D66" s="67" t="s">
        <v>54</v>
      </c>
      <c r="E66" s="146">
        <v>0</v>
      </c>
      <c r="F66" s="68" t="str">
        <f>IFERROR(VLOOKUP(IF(VLOOKUP(A54&amp;$A66,$AD$336:$AL$566,6,FALSE)="F",VLOOKUP(A54&amp;$A66,$AD$336:$AL$566,4,FALSE),VLOOKUP(A54&amp;$A66,$AD$336:$AL$566,5,FALSE)),Tabelas!$O$9:$P$30,2,FALSE),"")</f>
        <v>Holanda</v>
      </c>
      <c r="G66" s="68">
        <f>C66-E66</f>
        <v>0</v>
      </c>
      <c r="H66" s="69">
        <f>E66-C66</f>
        <v>0</v>
      </c>
      <c r="I66" s="70"/>
      <c r="J66" s="66" t="str">
        <f>IFERROR(VLOOKUP(IF(VLOOKUP(I54&amp;$A66,$AD$336:$AL$566,6,FALSE)="C",VLOOKUP(I54&amp;$A66,$AD$336:$AL$566,4,FALSE),VLOOKUP(I54&amp;$A66,$AD$336:$AL$566,5,FALSE)),Tabelas!$O$9:$P$30,2,FALSE),"")</f>
        <v>França</v>
      </c>
      <c r="K66" s="146">
        <v>0</v>
      </c>
      <c r="L66" s="67" t="s">
        <v>54</v>
      </c>
      <c r="M66" s="146">
        <v>1</v>
      </c>
      <c r="N66" s="68" t="str">
        <f>IFERROR(VLOOKUP(IF(VLOOKUP(I54&amp;$A66,$AD$336:$AL$566,6,FALSE)="F",VLOOKUP(I54&amp;$A66,$AD$336:$AL$566,4,FALSE),VLOOKUP(I54&amp;$A66,$AD$336:$AL$566,5,FALSE)),Tabelas!$O$9:$P$30,2,FALSE),"")</f>
        <v>Suécia</v>
      </c>
      <c r="O66" s="68">
        <f>K66-M66</f>
        <v>-1</v>
      </c>
      <c r="P66" s="69">
        <f>M66-K66</f>
        <v>1</v>
      </c>
      <c r="Q66" s="70"/>
      <c r="R66" s="66" t="str">
        <f>IFERROR(VLOOKUP(IF(VLOOKUP(Q54&amp;$A66,$AD$336:$AL$566,6,FALSE)="C",VLOOKUP(Q54&amp;$A66,$AD$336:$AL$566,4,FALSE),VLOOKUP(Q54&amp;$A66,$AD$336:$AL$566,5,FALSE)),Tabelas!$O$9:$P$30,2,FALSE),"")</f>
        <v>Eslovênia</v>
      </c>
      <c r="S66" s="146">
        <v>0</v>
      </c>
      <c r="T66" s="67" t="s">
        <v>54</v>
      </c>
      <c r="U66" s="146">
        <v>1</v>
      </c>
      <c r="V66" s="68" t="str">
        <f>IFERROR(VLOOKUP(IF(VLOOKUP(Q54&amp;$A66,$AD$336:$AL$566,6,FALSE)="F",VLOOKUP(Q54&amp;$A66,$AD$336:$AL$566,4,FALSE),VLOOKUP(Q54&amp;$A66,$AD$336:$AL$566,5,FALSE)),Tabelas!$O$9:$P$30,2,FALSE),"")</f>
        <v>Romênia</v>
      </c>
      <c r="W66" s="68">
        <f>S66-U66</f>
        <v>-1</v>
      </c>
      <c r="X66" s="69">
        <f>U66-S66</f>
        <v>1</v>
      </c>
      <c r="Y66" s="70"/>
      <c r="Z66" s="17"/>
      <c r="AA66" s="17"/>
      <c r="AB66" s="13"/>
      <c r="AC66" s="13"/>
      <c r="AD66" s="13"/>
      <c r="AE66" s="13"/>
      <c r="AF66" s="42"/>
      <c r="AG66" s="13"/>
      <c r="AH66" s="13"/>
      <c r="AI66" s="42"/>
      <c r="AJ66" s="42"/>
      <c r="AK66" s="13"/>
      <c r="AL66" s="13"/>
      <c r="AM66" s="13"/>
      <c r="AN66" s="13"/>
      <c r="AO66" s="12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</row>
    <row r="67" spans="1:91" ht="8.1" customHeight="1" thickBot="1" x14ac:dyDescent="0.75">
      <c r="A67" s="65"/>
      <c r="B67" s="76"/>
      <c r="C67" s="123"/>
      <c r="D67" s="76"/>
      <c r="E67" s="123"/>
      <c r="F67" s="74"/>
      <c r="G67" s="74"/>
      <c r="H67" s="74"/>
      <c r="I67" s="70"/>
      <c r="J67" s="76"/>
      <c r="K67" s="123"/>
      <c r="L67" s="76"/>
      <c r="M67" s="123"/>
      <c r="N67" s="74"/>
      <c r="O67" s="74"/>
      <c r="P67" s="74"/>
      <c r="Q67" s="70"/>
      <c r="R67" s="76"/>
      <c r="S67" s="123"/>
      <c r="T67" s="76"/>
      <c r="U67" s="123"/>
      <c r="V67" s="74"/>
      <c r="W67" s="74"/>
      <c r="X67" s="74"/>
      <c r="Y67" s="70"/>
      <c r="Z67" s="17"/>
      <c r="AA67" s="17"/>
      <c r="AB67" s="13"/>
      <c r="AC67" s="13"/>
      <c r="AD67" s="13"/>
      <c r="AE67" s="13"/>
      <c r="AF67" s="42"/>
      <c r="AG67" s="13"/>
      <c r="AH67" s="13"/>
      <c r="AI67" s="42"/>
      <c r="AJ67" s="42"/>
      <c r="AK67" s="13"/>
      <c r="AL67" s="13"/>
      <c r="AM67" s="13"/>
      <c r="AN67" s="13"/>
      <c r="AO67" s="12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</row>
    <row r="68" spans="1:91" ht="33" customHeight="1" thickBot="1" x14ac:dyDescent="0.75">
      <c r="A68" s="65" t="s">
        <v>62</v>
      </c>
      <c r="B68" s="66" t="str">
        <f>IFERROR(VLOOKUP(IF(VLOOKUP(A54&amp;$A68,$AD$336:$AL$566,6,FALSE)="C",VLOOKUP(A54&amp;$A68,$AD$336:$AL$566,4,FALSE),VLOOKUP(A54&amp;$A68,$AD$336:$AL$566,5,FALSE)),Tabelas!$O$9:$P$30,2,FALSE),"")</f>
        <v>Suécia</v>
      </c>
      <c r="C68" s="146">
        <v>2</v>
      </c>
      <c r="D68" s="67" t="s">
        <v>54</v>
      </c>
      <c r="E68" s="146">
        <v>1</v>
      </c>
      <c r="F68" s="68" t="str">
        <f>IFERROR(VLOOKUP(IF(VLOOKUP(A54&amp;$A68,$AD$336:$AL$566,6,FALSE)="F",VLOOKUP(A54&amp;$A68,$AD$336:$AL$566,4,FALSE),VLOOKUP(A54&amp;$A68,$AD$336:$AL$566,5,FALSE)),Tabelas!$O$9:$P$30,2,FALSE),"")</f>
        <v>Inglaterra</v>
      </c>
      <c r="G68" s="68">
        <f>C68-E68</f>
        <v>1</v>
      </c>
      <c r="H68" s="69">
        <f>E68-C68</f>
        <v>-1</v>
      </c>
      <c r="I68" s="70"/>
      <c r="J68" s="66" t="str">
        <f>IFERROR(VLOOKUP(IF(VLOOKUP(I54&amp;$A68,$AD$336:$AL$566,6,FALSE)="C",VLOOKUP(I54&amp;$A68,$AD$336:$AL$566,4,FALSE),VLOOKUP(I54&amp;$A68,$AD$336:$AL$566,5,FALSE)),Tabelas!$O$9:$P$30,2,FALSE),"")</f>
        <v>Romênia</v>
      </c>
      <c r="K68" s="146">
        <v>0</v>
      </c>
      <c r="L68" s="67" t="s">
        <v>54</v>
      </c>
      <c r="M68" s="146">
        <v>0</v>
      </c>
      <c r="N68" s="68" t="str">
        <f>IFERROR(VLOOKUP(IF(VLOOKUP(I54&amp;$A68,$AD$336:$AL$566,6,FALSE)="F",VLOOKUP(I54&amp;$A68,$AD$336:$AL$566,4,FALSE),VLOOKUP(I54&amp;$A68,$AD$336:$AL$566,5,FALSE)),Tabelas!$O$9:$P$30,2,FALSE),"")</f>
        <v>Holanda</v>
      </c>
      <c r="O68" s="68">
        <f>K68-M68</f>
        <v>0</v>
      </c>
      <c r="P68" s="69">
        <f>M68-K68</f>
        <v>0</v>
      </c>
      <c r="Q68" s="70"/>
      <c r="R68" s="66" t="str">
        <f>IFERROR(VLOOKUP(IF(VLOOKUP(Q54&amp;$A68,$AD$336:$AL$566,6,FALSE)="C",VLOOKUP(Q54&amp;$A68,$AD$336:$AL$566,4,FALSE),VLOOKUP(Q54&amp;$A68,$AD$336:$AL$566,5,FALSE)),Tabelas!$O$9:$P$30,2,FALSE),"")</f>
        <v>França</v>
      </c>
      <c r="S68" s="146">
        <v>1</v>
      </c>
      <c r="T68" s="67" t="s">
        <v>54</v>
      </c>
      <c r="U68" s="146">
        <v>0</v>
      </c>
      <c r="V68" s="68" t="str">
        <f>IFERROR(VLOOKUP(IF(VLOOKUP(Q54&amp;$A68,$AD$336:$AL$566,6,FALSE)="F",VLOOKUP(Q54&amp;$A68,$AD$336:$AL$566,4,FALSE),VLOOKUP(Q54&amp;$A68,$AD$336:$AL$566,5,FALSE)),Tabelas!$O$9:$P$30,2,FALSE),"")</f>
        <v>Rep. Tcheca</v>
      </c>
      <c r="W68" s="68">
        <f>S68-U68</f>
        <v>1</v>
      </c>
      <c r="X68" s="69">
        <f>U68-S68</f>
        <v>-1</v>
      </c>
      <c r="Y68" s="70"/>
      <c r="Z68" s="17"/>
      <c r="AA68" s="17"/>
      <c r="AB68" s="13"/>
      <c r="AC68" s="13"/>
      <c r="AD68" s="13"/>
      <c r="AE68" s="13"/>
      <c r="AF68" s="42"/>
      <c r="AG68" s="13"/>
      <c r="AH68" s="13"/>
      <c r="AI68" s="42"/>
      <c r="AJ68" s="42"/>
      <c r="AK68" s="13"/>
      <c r="AL68" s="13"/>
      <c r="AM68" s="13"/>
      <c r="AN68" s="13"/>
      <c r="AO68" s="12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</row>
    <row r="69" spans="1:91" ht="8.1" customHeight="1" thickBot="1" x14ac:dyDescent="0.75">
      <c r="A69" s="65"/>
      <c r="B69" s="76"/>
      <c r="C69" s="123"/>
      <c r="D69" s="76"/>
      <c r="E69" s="123"/>
      <c r="F69" s="74"/>
      <c r="G69" s="74"/>
      <c r="H69" s="74"/>
      <c r="I69" s="70"/>
      <c r="J69" s="76"/>
      <c r="K69" s="123"/>
      <c r="L69" s="76"/>
      <c r="M69" s="123"/>
      <c r="N69" s="74"/>
      <c r="O69" s="74"/>
      <c r="P69" s="74"/>
      <c r="Q69" s="70"/>
      <c r="R69" s="76"/>
      <c r="S69" s="123"/>
      <c r="T69" s="76"/>
      <c r="U69" s="123"/>
      <c r="V69" s="74"/>
      <c r="W69" s="74"/>
      <c r="X69" s="74"/>
      <c r="Y69" s="70"/>
      <c r="Z69" s="17"/>
      <c r="AA69" s="17"/>
      <c r="AB69" s="13"/>
      <c r="AC69" s="13"/>
      <c r="AD69" s="13"/>
      <c r="AE69" s="13"/>
      <c r="AF69" s="42"/>
      <c r="AG69" s="13"/>
      <c r="AH69" s="13"/>
      <c r="AI69" s="42"/>
      <c r="AJ69" s="42"/>
      <c r="AK69" s="13"/>
      <c r="AL69" s="13"/>
      <c r="AM69" s="13"/>
      <c r="AN69" s="13"/>
      <c r="AO69" s="12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</row>
    <row r="70" spans="1:91" ht="33" customHeight="1" thickBot="1" x14ac:dyDescent="0.75">
      <c r="A70" s="65" t="s">
        <v>63</v>
      </c>
      <c r="B70" s="66" t="str">
        <f>IFERROR(VLOOKUP(IF(VLOOKUP(A54&amp;$A70,$AD$336:$AL$566,6,FALSE)="C",VLOOKUP(A54&amp;$A70,$AD$336:$AL$566,4,FALSE),VLOOKUP(A54&amp;$A70,$AD$336:$AL$566,5,FALSE)),Tabelas!$O$9:$P$30,2,FALSE),"")</f>
        <v>Irlanda</v>
      </c>
      <c r="C70" s="146">
        <v>0</v>
      </c>
      <c r="D70" s="67" t="s">
        <v>54</v>
      </c>
      <c r="E70" s="146">
        <v>0</v>
      </c>
      <c r="F70" s="68" t="str">
        <f>IFERROR(VLOOKUP(IF(VLOOKUP(A54&amp;$A70,$AD$336:$AL$566,6,FALSE)="F",VLOOKUP(A54&amp;$A70,$AD$336:$AL$566,4,FALSE),VLOOKUP(A54&amp;$A70,$AD$336:$AL$566,5,FALSE)),Tabelas!$O$9:$P$30,2,FALSE),"")</f>
        <v>Romênia</v>
      </c>
      <c r="G70" s="68">
        <f>C70-E70</f>
        <v>0</v>
      </c>
      <c r="H70" s="69">
        <f>E70-C70</f>
        <v>0</v>
      </c>
      <c r="I70" s="70"/>
      <c r="J70" s="66" t="str">
        <f>IFERROR(VLOOKUP(IF(VLOOKUP(I54&amp;$A70,$AD$336:$AL$566,6,FALSE)="C",VLOOKUP(I54&amp;$A70,$AD$336:$AL$566,4,FALSE),VLOOKUP(I54&amp;$A70,$AD$336:$AL$566,5,FALSE)),Tabelas!$O$9:$P$30,2,FALSE),"")</f>
        <v>Rep. Tcheca</v>
      </c>
      <c r="K70" s="146">
        <v>0</v>
      </c>
      <c r="L70" s="67" t="s">
        <v>54</v>
      </c>
      <c r="M70" s="146">
        <v>2</v>
      </c>
      <c r="N70" s="68" t="str">
        <f>IFERROR(VLOOKUP(IF(VLOOKUP(I54&amp;$A70,$AD$336:$AL$566,6,FALSE)="F",VLOOKUP(I54&amp;$A70,$AD$336:$AL$566,4,FALSE),VLOOKUP(I54&amp;$A70,$AD$336:$AL$566,5,FALSE)),Tabelas!$O$9:$P$30,2,FALSE),"")</f>
        <v>Inglaterra</v>
      </c>
      <c r="O70" s="68">
        <f>K70-M70</f>
        <v>-2</v>
      </c>
      <c r="P70" s="69">
        <f>M70-K70</f>
        <v>2</v>
      </c>
      <c r="Q70" s="70"/>
      <c r="R70" s="66" t="str">
        <f>IFERROR(VLOOKUP(IF(VLOOKUP(Q54&amp;$A70,$AD$336:$AL$566,6,FALSE)="C",VLOOKUP(Q54&amp;$A70,$AD$336:$AL$566,4,FALSE),VLOOKUP(Q54&amp;$A70,$AD$336:$AL$566,5,FALSE)),Tabelas!$O$9:$P$30,2,FALSE),"")</f>
        <v>Polônia</v>
      </c>
      <c r="S70" s="146">
        <v>2</v>
      </c>
      <c r="T70" s="67" t="s">
        <v>54</v>
      </c>
      <c r="U70" s="146">
        <v>4</v>
      </c>
      <c r="V70" s="68" t="str">
        <f>IFERROR(VLOOKUP(IF(VLOOKUP(Q54&amp;$A70,$AD$336:$AL$566,6,FALSE)="F",VLOOKUP(Q54&amp;$A70,$AD$336:$AL$566,4,FALSE),VLOOKUP(Q54&amp;$A70,$AD$336:$AL$566,5,FALSE)),Tabelas!$O$9:$P$30,2,FALSE),"")</f>
        <v>Holanda</v>
      </c>
      <c r="W70" s="68">
        <f>S70-U70</f>
        <v>-2</v>
      </c>
      <c r="X70" s="69">
        <f>U70-S70</f>
        <v>2</v>
      </c>
      <c r="Y70" s="70"/>
      <c r="Z70" s="17"/>
      <c r="AA70" s="17"/>
      <c r="AB70" s="13"/>
      <c r="AC70" s="13"/>
      <c r="AD70" s="13"/>
      <c r="AE70" s="13"/>
      <c r="AF70" s="42"/>
      <c r="AG70" s="13"/>
      <c r="AH70" s="13"/>
      <c r="AI70" s="42"/>
      <c r="AJ70" s="42"/>
      <c r="AK70" s="13"/>
      <c r="AL70" s="13"/>
      <c r="AM70" s="13"/>
      <c r="AN70" s="13"/>
      <c r="AO70" s="12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</row>
    <row r="71" spans="1:91" ht="8.1" customHeight="1" thickBot="1" x14ac:dyDescent="0.75">
      <c r="A71" s="65"/>
      <c r="B71" s="76"/>
      <c r="C71" s="123"/>
      <c r="D71" s="76"/>
      <c r="E71" s="123"/>
      <c r="F71" s="74"/>
      <c r="G71" s="74"/>
      <c r="H71" s="74"/>
      <c r="I71" s="70"/>
      <c r="J71" s="76"/>
      <c r="K71" s="123"/>
      <c r="L71" s="76"/>
      <c r="M71" s="123"/>
      <c r="N71" s="74"/>
      <c r="O71" s="74"/>
      <c r="P71" s="74"/>
      <c r="Q71" s="70"/>
      <c r="R71" s="76"/>
      <c r="S71" s="123"/>
      <c r="T71" s="76"/>
      <c r="U71" s="123"/>
      <c r="V71" s="74"/>
      <c r="W71" s="74"/>
      <c r="X71" s="74"/>
      <c r="Y71" s="70"/>
      <c r="Z71" s="17"/>
      <c r="AA71" s="17"/>
      <c r="AB71" s="13"/>
      <c r="AC71" s="13"/>
      <c r="AD71" s="13"/>
      <c r="AE71" s="13"/>
      <c r="AF71" s="42"/>
      <c r="AG71" s="13"/>
      <c r="AH71" s="13"/>
      <c r="AI71" s="42"/>
      <c r="AJ71" s="42"/>
      <c r="AK71" s="13"/>
      <c r="AL71" s="13"/>
      <c r="AM71" s="13"/>
      <c r="AN71" s="13"/>
      <c r="AO71" s="12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</row>
    <row r="72" spans="1:91" ht="33" customHeight="1" thickBot="1" x14ac:dyDescent="0.75">
      <c r="A72" s="65" t="s">
        <v>64</v>
      </c>
      <c r="B72" s="66" t="str">
        <f>IFERROR(VLOOKUP(IF(VLOOKUP(A54&amp;$A72,$AD$336:$AL$566,6,FALSE)="C",VLOOKUP(A54&amp;$A72,$AD$336:$AL$566,4,FALSE),VLOOKUP(A54&amp;$A72,$AD$336:$AL$566,5,FALSE)),Tabelas!$O$9:$P$30,2,FALSE),"")</f>
        <v>Itália</v>
      </c>
      <c r="C72" s="146">
        <v>0</v>
      </c>
      <c r="D72" s="67" t="s">
        <v>54</v>
      </c>
      <c r="E72" s="146">
        <v>0</v>
      </c>
      <c r="F72" s="68" t="str">
        <f>IFERROR(VLOOKUP(IF(VLOOKUP(A54&amp;$A72,$AD$336:$AL$566,6,FALSE)="F",VLOOKUP(A54&amp;$A72,$AD$336:$AL$566,4,FALSE),VLOOKUP(A54&amp;$A72,$AD$336:$AL$566,5,FALSE)),Tabelas!$O$9:$P$30,2,FALSE),"")</f>
        <v>Rep. Tcheca</v>
      </c>
      <c r="G72" s="68">
        <f>C72-E72</f>
        <v>0</v>
      </c>
      <c r="H72" s="69">
        <f>E72-C72</f>
        <v>0</v>
      </c>
      <c r="I72" s="70"/>
      <c r="J72" s="66" t="str">
        <f>IFERROR(VLOOKUP(IF(VLOOKUP(I54&amp;$A72,$AD$336:$AL$566,6,FALSE)="C",VLOOKUP(I54&amp;$A72,$AD$336:$AL$566,4,FALSE),VLOOKUP(I54&amp;$A72,$AD$336:$AL$566,5,FALSE)),Tabelas!$O$9:$P$30,2,FALSE),"")</f>
        <v>Irlanda</v>
      </c>
      <c r="K72" s="146">
        <v>0</v>
      </c>
      <c r="L72" s="67" t="s">
        <v>54</v>
      </c>
      <c r="M72" s="146">
        <v>1</v>
      </c>
      <c r="N72" s="68" t="str">
        <f>IFERROR(VLOOKUP(IF(VLOOKUP(I54&amp;$A72,$AD$336:$AL$566,6,FALSE)="F",VLOOKUP(I54&amp;$A72,$AD$336:$AL$566,4,FALSE),VLOOKUP(I54&amp;$A72,$AD$336:$AL$566,5,FALSE)),Tabelas!$O$9:$P$30,2,FALSE),"")</f>
        <v>Polônia</v>
      </c>
      <c r="O72" s="68">
        <f>K72-M72</f>
        <v>-1</v>
      </c>
      <c r="P72" s="69">
        <f>M72-K72</f>
        <v>1</v>
      </c>
      <c r="Q72" s="70"/>
      <c r="R72" s="66" t="str">
        <f>IFERROR(VLOOKUP(IF(VLOOKUP(Q54&amp;$A72,$AD$336:$AL$566,6,FALSE)="C",VLOOKUP(Q54&amp;$A72,$AD$336:$AL$566,4,FALSE),VLOOKUP(Q54&amp;$A72,$AD$336:$AL$566,5,FALSE)),Tabelas!$O$9:$P$30,2,FALSE),"")</f>
        <v>País de Gales</v>
      </c>
      <c r="S72" s="146">
        <v>1</v>
      </c>
      <c r="T72" s="67" t="s">
        <v>54</v>
      </c>
      <c r="U72" s="146">
        <v>1</v>
      </c>
      <c r="V72" s="68" t="str">
        <f>IFERROR(VLOOKUP(IF(VLOOKUP(Q54&amp;$A72,$AD$336:$AL$566,6,FALSE)="F",VLOOKUP(Q54&amp;$A72,$AD$336:$AL$566,4,FALSE),VLOOKUP(Q54&amp;$A72,$AD$336:$AL$566,5,FALSE)),Tabelas!$O$9:$P$30,2,FALSE),"")</f>
        <v>Inglaterra</v>
      </c>
      <c r="W72" s="68">
        <f>S72-U72</f>
        <v>0</v>
      </c>
      <c r="X72" s="69">
        <f>U72-S72</f>
        <v>0</v>
      </c>
      <c r="Y72" s="70"/>
      <c r="Z72" s="17"/>
      <c r="AA72" s="17"/>
      <c r="AB72" s="13"/>
      <c r="AC72" s="13"/>
      <c r="AD72" s="13"/>
      <c r="AE72" s="13"/>
      <c r="AF72" s="42"/>
      <c r="AG72" s="13"/>
      <c r="AH72" s="13"/>
      <c r="AI72" s="42"/>
      <c r="AJ72" s="42"/>
      <c r="AK72" s="13"/>
      <c r="AL72" s="13"/>
      <c r="AM72" s="13"/>
      <c r="AN72" s="13"/>
      <c r="AO72" s="12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</row>
    <row r="73" spans="1:91" ht="8.1" customHeight="1" thickBot="1" x14ac:dyDescent="0.75">
      <c r="A73" s="65"/>
      <c r="B73" s="76"/>
      <c r="C73" s="123"/>
      <c r="D73" s="76"/>
      <c r="E73" s="123"/>
      <c r="F73" s="74"/>
      <c r="G73" s="74"/>
      <c r="H73" s="74"/>
      <c r="I73" s="70"/>
      <c r="J73" s="76"/>
      <c r="K73" s="123"/>
      <c r="L73" s="76"/>
      <c r="M73" s="123"/>
      <c r="N73" s="74"/>
      <c r="O73" s="74"/>
      <c r="P73" s="74"/>
      <c r="Q73" s="70"/>
      <c r="R73" s="76"/>
      <c r="S73" s="123"/>
      <c r="T73" s="76"/>
      <c r="U73" s="123"/>
      <c r="V73" s="74"/>
      <c r="W73" s="74"/>
      <c r="X73" s="74"/>
      <c r="Y73" s="70"/>
      <c r="Z73" s="17"/>
      <c r="AA73" s="17"/>
      <c r="AB73" s="13"/>
      <c r="AC73" s="13"/>
      <c r="AD73" s="13"/>
      <c r="AE73" s="13"/>
      <c r="AF73" s="42"/>
      <c r="AG73" s="13"/>
      <c r="AH73" s="13"/>
      <c r="AI73" s="42"/>
      <c r="AJ73" s="42"/>
      <c r="AK73" s="13"/>
      <c r="AL73" s="13"/>
      <c r="AM73" s="13"/>
      <c r="AN73" s="13"/>
      <c r="AO73" s="12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</row>
    <row r="74" spans="1:91" ht="33" customHeight="1" thickBot="1" x14ac:dyDescent="0.75">
      <c r="A74" s="65" t="s">
        <v>65</v>
      </c>
      <c r="B74" s="66" t="str">
        <f>IFERROR(VLOOKUP(IF(VLOOKUP(A54&amp;$A74,$AD$336:$AL$566,6,FALSE)="C",VLOOKUP(A54&amp;$A74,$AD$336:$AL$566,4,FALSE),VLOOKUP(A54&amp;$A74,$AD$336:$AL$566,5,FALSE)),Tabelas!$O$9:$P$30,2,FALSE),"")</f>
        <v>Polônia</v>
      </c>
      <c r="C74" s="146">
        <v>1</v>
      </c>
      <c r="D74" s="67" t="s">
        <v>54</v>
      </c>
      <c r="E74" s="146">
        <v>0</v>
      </c>
      <c r="F74" s="68" t="str">
        <f>IFERROR(VLOOKUP(IF(VLOOKUP(A54&amp;$A74,$AD$336:$AL$566,6,FALSE)="F",VLOOKUP(A54&amp;$A74,$AD$336:$AL$566,4,FALSE),VLOOKUP(A54&amp;$A74,$AD$336:$AL$566,5,FALSE)),Tabelas!$O$9:$P$30,2,FALSE),"")</f>
        <v>Noruega</v>
      </c>
      <c r="G74" s="68">
        <f>C74-E74</f>
        <v>1</v>
      </c>
      <c r="H74" s="69">
        <f>E74-C74</f>
        <v>-1</v>
      </c>
      <c r="I74" s="70"/>
      <c r="J74" s="66" t="str">
        <f>IFERROR(VLOOKUP(IF(VLOOKUP(I54&amp;$A74,$AD$336:$AL$566,6,FALSE)="C",VLOOKUP(I54&amp;$A74,$AD$336:$AL$566,4,FALSE),VLOOKUP(I54&amp;$A74,$AD$336:$AL$566,5,FALSE)),Tabelas!$O$9:$P$30,2,FALSE),"")</f>
        <v>Itália</v>
      </c>
      <c r="K74" s="146">
        <v>1</v>
      </c>
      <c r="L74" s="67" t="s">
        <v>54</v>
      </c>
      <c r="M74" s="146">
        <v>0</v>
      </c>
      <c r="N74" s="68" t="str">
        <f>IFERROR(VLOOKUP(IF(VLOOKUP(I54&amp;$A74,$AD$336:$AL$566,6,FALSE)="F",VLOOKUP(I54&amp;$A74,$AD$336:$AL$566,4,FALSE),VLOOKUP(I54&amp;$A74,$AD$336:$AL$566,5,FALSE)),Tabelas!$O$9:$P$30,2,FALSE),"")</f>
        <v>País de Gales</v>
      </c>
      <c r="O74" s="68">
        <f>K74-M74</f>
        <v>1</v>
      </c>
      <c r="P74" s="69">
        <f>M74-K74</f>
        <v>-1</v>
      </c>
      <c r="Q74" s="70"/>
      <c r="R74" s="66" t="str">
        <f>IFERROR(VLOOKUP(IF(VLOOKUP(Q54&amp;$A74,$AD$336:$AL$566,6,FALSE)="C",VLOOKUP(Q54&amp;$A74,$AD$336:$AL$566,4,FALSE),VLOOKUP(Q54&amp;$A74,$AD$336:$AL$566,5,FALSE)),Tabelas!$O$9:$P$30,2,FALSE),"")</f>
        <v>Irlanda</v>
      </c>
      <c r="S74" s="146">
        <v>0</v>
      </c>
      <c r="T74" s="67" t="s">
        <v>54</v>
      </c>
      <c r="U74" s="146">
        <v>1</v>
      </c>
      <c r="V74" s="68" t="str">
        <f>IFERROR(VLOOKUP(IF(VLOOKUP(Q54&amp;$A74,$AD$336:$AL$566,6,FALSE)="F",VLOOKUP(Q54&amp;$A74,$AD$336:$AL$566,4,FALSE),VLOOKUP(Q54&amp;$A74,$AD$336:$AL$566,5,FALSE)),Tabelas!$O$9:$P$30,2,FALSE),"")</f>
        <v>Noruega</v>
      </c>
      <c r="W74" s="68">
        <f>S74-U74</f>
        <v>-1</v>
      </c>
      <c r="X74" s="69">
        <f>U74-S74</f>
        <v>1</v>
      </c>
      <c r="Y74" s="70"/>
      <c r="Z74" s="17"/>
      <c r="AA74" s="17"/>
      <c r="AB74" s="13"/>
      <c r="AC74" s="13"/>
      <c r="AD74" s="13"/>
      <c r="AE74" s="13"/>
      <c r="AF74" s="42"/>
      <c r="AG74" s="13"/>
      <c r="AH74" s="13"/>
      <c r="AI74" s="42"/>
      <c r="AJ74" s="42"/>
      <c r="AK74" s="13"/>
      <c r="AL74" s="13"/>
      <c r="AM74" s="13"/>
      <c r="AN74" s="13"/>
      <c r="AO74" s="12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</row>
    <row r="75" spans="1:91" ht="8.1" customHeight="1" thickBot="1" x14ac:dyDescent="0.75">
      <c r="A75" s="65"/>
      <c r="B75" s="76"/>
      <c r="C75" s="123"/>
      <c r="D75" s="76"/>
      <c r="E75" s="123"/>
      <c r="F75" s="74"/>
      <c r="G75" s="74"/>
      <c r="H75" s="74"/>
      <c r="I75" s="70"/>
      <c r="J75" s="76"/>
      <c r="K75" s="123"/>
      <c r="L75" s="76"/>
      <c r="M75" s="123"/>
      <c r="N75" s="74"/>
      <c r="O75" s="74"/>
      <c r="P75" s="74"/>
      <c r="Q75" s="70"/>
      <c r="R75" s="76"/>
      <c r="S75" s="123"/>
      <c r="T75" s="76"/>
      <c r="U75" s="123"/>
      <c r="V75" s="74"/>
      <c r="W75" s="74"/>
      <c r="X75" s="74"/>
      <c r="Y75" s="70"/>
      <c r="Z75" s="17"/>
      <c r="AA75" s="17"/>
      <c r="AB75" s="13"/>
      <c r="AC75" s="13"/>
      <c r="AD75" s="13"/>
      <c r="AE75" s="13"/>
      <c r="AF75" s="42"/>
      <c r="AG75" s="13"/>
      <c r="AH75" s="13"/>
      <c r="AI75" s="42"/>
      <c r="AJ75" s="42"/>
      <c r="AK75" s="13"/>
      <c r="AL75" s="13"/>
      <c r="AM75" s="13"/>
      <c r="AN75" s="13"/>
      <c r="AO75" s="12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</row>
    <row r="76" spans="1:91" ht="33" customHeight="1" thickBot="1" x14ac:dyDescent="0.75">
      <c r="A76" s="65" t="s">
        <v>66</v>
      </c>
      <c r="B76" s="66" t="str">
        <f>IFERROR(VLOOKUP(IF(VLOOKUP(A54&amp;$A76,$AD$336:$AL$566,6,FALSE)="C",VLOOKUP(A54&amp;$A76,$AD$336:$AL$566,4,FALSE),VLOOKUP(A54&amp;$A76,$AD$336:$AL$566,5,FALSE)),Tabelas!$O$9:$P$30,2,FALSE),"")</f>
        <v/>
      </c>
      <c r="C76" s="122"/>
      <c r="D76" s="67" t="s">
        <v>54</v>
      </c>
      <c r="E76" s="122"/>
      <c r="F76" s="68" t="str">
        <f>IFERROR(VLOOKUP(IF(VLOOKUP(A54&amp;$A76,$AD$336:$AL$566,6,FALSE)="F",VLOOKUP(A54&amp;$A76,$AD$336:$AL$566,4,FALSE),VLOOKUP(A54&amp;$A76,$AD$336:$AL$566,5,FALSE)),Tabelas!$O$9:$P$30,2,FALSE),"")</f>
        <v/>
      </c>
      <c r="G76" s="68">
        <f>C76-E76</f>
        <v>0</v>
      </c>
      <c r="H76" s="69">
        <f>E76-C76</f>
        <v>0</v>
      </c>
      <c r="I76" s="70"/>
      <c r="J76" s="66" t="str">
        <f>IFERROR(VLOOKUP(IF(VLOOKUP(I54&amp;$A76,$AD$336:$AL$566,6,FALSE)="C",VLOOKUP(I54&amp;$A76,$AD$336:$AL$566,4,FALSE),VLOOKUP(I54&amp;$A76,$AD$336:$AL$566,5,FALSE)),Tabelas!$O$9:$P$30,2,FALSE),"")</f>
        <v/>
      </c>
      <c r="K76" s="122"/>
      <c r="L76" s="67" t="s">
        <v>54</v>
      </c>
      <c r="M76" s="122"/>
      <c r="N76" s="68" t="str">
        <f>IFERROR(VLOOKUP(IF(VLOOKUP(I54&amp;$A76,$AD$336:$AL$566,6,FALSE)="F",VLOOKUP(I54&amp;$A76,$AD$336:$AL$566,4,FALSE),VLOOKUP(I54&amp;$A76,$AD$336:$AL$566,5,FALSE)),Tabelas!$O$9:$P$30,2,FALSE),"")</f>
        <v/>
      </c>
      <c r="O76" s="68">
        <f>K76-M76</f>
        <v>0</v>
      </c>
      <c r="P76" s="69">
        <f>M76-K76</f>
        <v>0</v>
      </c>
      <c r="Q76" s="70"/>
      <c r="R76" s="66" t="str">
        <f>IFERROR(VLOOKUP(IF(VLOOKUP(Q54&amp;$A76,$AD$336:$AL$566,6,FALSE)="C",VLOOKUP(Q54&amp;$A76,$AD$336:$AL$566,4,FALSE),VLOOKUP(Q54&amp;$A76,$AD$336:$AL$566,5,FALSE)),Tabelas!$O$9:$P$30,2,FALSE),"")</f>
        <v/>
      </c>
      <c r="S76" s="122"/>
      <c r="T76" s="67" t="s">
        <v>54</v>
      </c>
      <c r="U76" s="122"/>
      <c r="V76" s="68" t="str">
        <f>IFERROR(VLOOKUP(IF(VLOOKUP(Q54&amp;$A76,$AD$336:$AL$566,6,FALSE)="F",VLOOKUP(Q54&amp;$A76,$AD$336:$AL$566,4,FALSE),VLOOKUP(Q54&amp;$A76,$AD$336:$AL$566,5,FALSE)),Tabelas!$O$9:$P$30,2,FALSE),"")</f>
        <v/>
      </c>
      <c r="W76" s="68">
        <f>S76-U76</f>
        <v>0</v>
      </c>
      <c r="X76" s="69">
        <f>U76-S76</f>
        <v>0</v>
      </c>
      <c r="Y76" s="70"/>
      <c r="Z76" s="17"/>
      <c r="AA76" s="17"/>
      <c r="AB76" s="13"/>
      <c r="AC76" s="13"/>
      <c r="AD76" s="13"/>
      <c r="AE76" s="13"/>
      <c r="AF76" s="42"/>
      <c r="AG76" s="13"/>
      <c r="AH76" s="13"/>
      <c r="AI76" s="42"/>
      <c r="AJ76" s="42"/>
      <c r="AK76" s="13"/>
      <c r="AL76" s="13"/>
      <c r="AM76" s="13"/>
      <c r="AN76" s="13"/>
      <c r="AO76" s="12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</row>
    <row r="77" spans="1:91" ht="8.1" customHeight="1" x14ac:dyDescent="0.7">
      <c r="A77" s="70"/>
      <c r="B77" s="76"/>
      <c r="C77" s="123"/>
      <c r="D77" s="76"/>
      <c r="E77" s="123"/>
      <c r="F77" s="74"/>
      <c r="G77" s="74"/>
      <c r="H77" s="74"/>
      <c r="I77" s="70"/>
      <c r="J77" s="76"/>
      <c r="K77" s="123"/>
      <c r="L77" s="76"/>
      <c r="M77" s="123"/>
      <c r="N77" s="74"/>
      <c r="O77" s="74"/>
      <c r="P77" s="74"/>
      <c r="Q77" s="70"/>
      <c r="R77" s="76"/>
      <c r="S77" s="123"/>
      <c r="T77" s="76"/>
      <c r="U77" s="123"/>
      <c r="V77" s="74"/>
      <c r="W77" s="74"/>
      <c r="X77" s="74"/>
      <c r="Y77" s="70"/>
      <c r="Z77" s="17"/>
      <c r="AA77" s="17"/>
      <c r="AB77" s="13"/>
      <c r="AC77" s="13"/>
      <c r="AD77" s="13"/>
      <c r="AE77" s="13"/>
      <c r="AF77" s="42"/>
      <c r="AG77" s="13"/>
      <c r="AH77" s="13"/>
      <c r="AI77" s="42"/>
      <c r="AJ77" s="42"/>
      <c r="AK77" s="13"/>
      <c r="AL77" s="13"/>
      <c r="AM77" s="13"/>
      <c r="AN77" s="13"/>
      <c r="AO77" s="12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</row>
    <row r="78" spans="1:91" ht="29.1" customHeight="1" x14ac:dyDescent="0.7">
      <c r="A78" s="77"/>
      <c r="B78" s="77"/>
      <c r="C78" s="124"/>
      <c r="D78" s="74"/>
      <c r="E78" s="124"/>
      <c r="F78" s="77"/>
      <c r="G78" s="77"/>
      <c r="H78" s="77"/>
      <c r="I78" s="72"/>
      <c r="J78" s="77"/>
      <c r="K78" s="124"/>
      <c r="L78" s="74"/>
      <c r="M78" s="124"/>
      <c r="N78" s="77"/>
      <c r="O78" s="77"/>
      <c r="P78" s="77"/>
      <c r="Q78" s="72"/>
      <c r="R78" s="77"/>
      <c r="S78" s="124"/>
      <c r="T78" s="74"/>
      <c r="U78" s="124"/>
      <c r="V78" s="77"/>
      <c r="W78" s="77"/>
      <c r="X78" s="77"/>
      <c r="Y78" s="72"/>
      <c r="Z78" s="17"/>
      <c r="AA78" s="17"/>
      <c r="AB78" s="13"/>
      <c r="AC78" s="13"/>
      <c r="AD78" s="13"/>
      <c r="AE78" s="13"/>
      <c r="AF78" s="42"/>
      <c r="AG78" s="13"/>
      <c r="AH78" s="13"/>
      <c r="AI78" s="42"/>
      <c r="AJ78" s="42"/>
      <c r="AK78" s="13"/>
      <c r="AL78" s="13"/>
      <c r="AM78" s="13"/>
      <c r="AN78" s="13"/>
      <c r="AO78" s="12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</row>
    <row r="79" spans="1:91" ht="33" customHeight="1" x14ac:dyDescent="0.3">
      <c r="A79" s="14">
        <v>10</v>
      </c>
      <c r="B79" s="45" t="str">
        <f>A79&amp;"ª Rodada"</f>
        <v>10ª Rodada</v>
      </c>
      <c r="F79" s="13"/>
      <c r="G79" s="13"/>
      <c r="H79" s="13"/>
      <c r="I79" s="14">
        <v>11</v>
      </c>
      <c r="J79" s="45" t="str">
        <f>I79&amp;"ª Rodada"</f>
        <v>11ª Rodada</v>
      </c>
      <c r="N79" s="13"/>
      <c r="O79" s="13"/>
      <c r="P79" s="13"/>
      <c r="Q79" s="19">
        <v>12</v>
      </c>
      <c r="R79" s="45" t="str">
        <f>Q79&amp;"ª Rodada"</f>
        <v>12ª Rodada</v>
      </c>
      <c r="V79" s="13"/>
      <c r="W79" s="3"/>
      <c r="X79" s="3"/>
      <c r="Y79" s="3"/>
      <c r="Z79" s="3"/>
      <c r="AB79" s="13"/>
      <c r="AC79" s="13"/>
      <c r="AD79" s="42"/>
      <c r="AE79" s="42"/>
      <c r="AF79" s="42"/>
      <c r="AG79" s="13"/>
      <c r="AH79" s="13"/>
      <c r="AI79" s="13"/>
      <c r="AJ79" s="12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</row>
    <row r="80" spans="1:91" ht="15.95" customHeight="1" thickBot="1" x14ac:dyDescent="0.35">
      <c r="A80" s="15"/>
      <c r="B80" s="12"/>
      <c r="C80" s="121"/>
      <c r="D80" s="16"/>
      <c r="E80" s="121"/>
      <c r="F80" s="12"/>
      <c r="G80" s="12"/>
      <c r="H80" s="12"/>
      <c r="I80" s="15"/>
      <c r="J80" s="12"/>
      <c r="K80" s="121"/>
      <c r="L80" s="16"/>
      <c r="M80" s="121"/>
      <c r="N80" s="12"/>
      <c r="O80" s="12"/>
      <c r="P80" s="12"/>
      <c r="Q80" s="15"/>
      <c r="R80" s="12"/>
      <c r="S80" s="121"/>
      <c r="T80" s="16"/>
      <c r="U80" s="121"/>
      <c r="V80" s="12"/>
      <c r="W80" s="3"/>
      <c r="X80" s="3"/>
      <c r="Y80" s="3"/>
      <c r="Z80" s="3"/>
      <c r="AB80" s="13"/>
      <c r="AC80" s="13"/>
      <c r="AD80" s="42"/>
      <c r="AE80" s="42"/>
      <c r="AF80" s="42"/>
      <c r="AG80" s="13"/>
      <c r="AH80" s="13"/>
      <c r="AI80" s="13"/>
      <c r="AJ80" s="12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</row>
    <row r="81" spans="1:91" ht="33" hidden="1" customHeight="1" thickBot="1" x14ac:dyDescent="0.4">
      <c r="A81" s="65" t="s">
        <v>56</v>
      </c>
      <c r="B81" s="66" t="str">
        <f>IFERROR(VLOOKUP(IF(VLOOKUP(A79&amp;$A81,$AD$336:$AL$566,6,FALSE)="C",VLOOKUP(A79&amp;$A81,$AD$336:$AL$566,4,FALSE),VLOOKUP(A79&amp;$A81,$AD$336:$AL$566,5,FALSE)),Tabelas!$O$9:$P$30,2,FALSE),"")</f>
        <v>Irlanda</v>
      </c>
      <c r="C81" s="122"/>
      <c r="D81" s="67" t="s">
        <v>54</v>
      </c>
      <c r="E81" s="122"/>
      <c r="F81" s="68" t="str">
        <f>IFERROR(VLOOKUP(IF(VLOOKUP(A79&amp;$A81,$AD$336:$AL$566,6,FALSE)="F",VLOOKUP(A79&amp;$A81,$AD$336:$AL$566,4,FALSE),VLOOKUP(A79&amp;$A81,$AD$336:$AL$566,5,FALSE)),Tabelas!$O$9:$P$30,2,FALSE),"")</f>
        <v>DESISTIU</v>
      </c>
      <c r="G81" s="68">
        <f>C81-E81</f>
        <v>0</v>
      </c>
      <c r="H81" s="69">
        <f>E81-C81</f>
        <v>0</v>
      </c>
      <c r="I81" s="70"/>
      <c r="J81" s="66" t="str">
        <f>IFERROR(VLOOKUP(IF(VLOOKUP(I79&amp;$A81,$AD$336:$AL$566,6,FALSE)="C",VLOOKUP(I79&amp;$A81,$AD$336:$AL$566,4,FALSE),VLOOKUP(I79&amp;$A81,$AD$336:$AL$566,5,FALSE)),Tabelas!$O$9:$P$30,2,FALSE),"")</f>
        <v>DESISTIU</v>
      </c>
      <c r="K81" s="122"/>
      <c r="L81" s="67" t="s">
        <v>54</v>
      </c>
      <c r="M81" s="122"/>
      <c r="N81" s="68" t="str">
        <f>IFERROR(VLOOKUP(IF(VLOOKUP(I79&amp;$A81,$AD$336:$AL$566,6,FALSE)="F",VLOOKUP(I79&amp;$A81,$AD$336:$AL$566,4,FALSE),VLOOKUP(I79&amp;$A81,$AD$336:$AL$566,5,FALSE)),Tabelas!$O$9:$P$30,2,FALSE),"")</f>
        <v>Inglaterra</v>
      </c>
      <c r="O81" s="68">
        <f>K81-M81</f>
        <v>0</v>
      </c>
      <c r="P81" s="69">
        <f>M81-K81</f>
        <v>0</v>
      </c>
      <c r="Q81" s="70"/>
      <c r="R81" s="66" t="str">
        <f>IFERROR(VLOOKUP(IF(VLOOKUP(Q79&amp;$A81,$AD$336:$AL$566,6,FALSE)="C",VLOOKUP(Q79&amp;$A81,$AD$336:$AL$566,4,FALSE),VLOOKUP(Q79&amp;$A81,$AD$336:$AL$566,5,FALSE)),Tabelas!$O$9:$P$30,2,FALSE),"")</f>
        <v>Holanda</v>
      </c>
      <c r="S81" s="122"/>
      <c r="T81" s="67" t="s">
        <v>54</v>
      </c>
      <c r="U81" s="122"/>
      <c r="V81" s="68" t="str">
        <f>IFERROR(VLOOKUP(IF(VLOOKUP(Q79&amp;$A81,$AD$336:$AL$566,6,FALSE)="F",VLOOKUP(Q79&amp;$A81,$AD$336:$AL$566,4,FALSE),VLOOKUP(Q79&amp;$A81,$AD$336:$AL$566,5,FALSE)),Tabelas!$O$9:$P$30,2,FALSE),"")</f>
        <v>DESISTIU</v>
      </c>
      <c r="W81" s="68">
        <f>S81-U81</f>
        <v>0</v>
      </c>
      <c r="X81" s="69">
        <f>U81-S81</f>
        <v>0</v>
      </c>
      <c r="Y81" s="75"/>
      <c r="Z81" s="3"/>
      <c r="AB81" s="13"/>
      <c r="AC81" s="13"/>
      <c r="AD81" s="42"/>
      <c r="AE81" s="42"/>
      <c r="AF81" s="42"/>
      <c r="AG81" s="13"/>
      <c r="AH81" s="13"/>
      <c r="AI81" s="13"/>
      <c r="AJ81" s="12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</row>
    <row r="82" spans="1:91" ht="8.1" hidden="1" customHeight="1" thickBot="1" x14ac:dyDescent="0.4">
      <c r="A82" s="65"/>
      <c r="B82" s="76"/>
      <c r="C82" s="123"/>
      <c r="D82" s="76"/>
      <c r="E82" s="123"/>
      <c r="F82" s="74"/>
      <c r="G82" s="74"/>
      <c r="H82" s="74"/>
      <c r="I82" s="70"/>
      <c r="J82" s="76"/>
      <c r="K82" s="123"/>
      <c r="L82" s="76"/>
      <c r="M82" s="123"/>
      <c r="N82" s="74"/>
      <c r="O82" s="74"/>
      <c r="P82" s="74"/>
      <c r="Q82" s="70"/>
      <c r="R82" s="76"/>
      <c r="S82" s="123"/>
      <c r="T82" s="76"/>
      <c r="U82" s="123"/>
      <c r="V82" s="74"/>
      <c r="W82" s="74"/>
      <c r="X82" s="74"/>
      <c r="Y82" s="75"/>
      <c r="Z82" s="3"/>
      <c r="AB82" s="13"/>
      <c r="AC82" s="13"/>
      <c r="AD82" s="42"/>
      <c r="AE82" s="42"/>
      <c r="AF82" s="42"/>
      <c r="AG82" s="13"/>
      <c r="AH82" s="13"/>
      <c r="AI82" s="13"/>
      <c r="AJ82" s="12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</row>
    <row r="83" spans="1:91" ht="33" customHeight="1" thickBot="1" x14ac:dyDescent="0.4">
      <c r="A83" s="65" t="s">
        <v>57</v>
      </c>
      <c r="B83" s="66" t="str">
        <f>IFERROR(VLOOKUP(IF(VLOOKUP(A79&amp;$A83,$AD$336:$AL$566,6,FALSE)="C",VLOOKUP(A79&amp;$A83,$AD$336:$AL$566,4,FALSE),VLOOKUP(A79&amp;$A83,$AD$336:$AL$566,5,FALSE)),Tabelas!$O$9:$P$30,2,FALSE),"")</f>
        <v>Turquia</v>
      </c>
      <c r="C83" s="146">
        <v>1</v>
      </c>
      <c r="D83" s="67" t="s">
        <v>54</v>
      </c>
      <c r="E83" s="146">
        <v>0</v>
      </c>
      <c r="F83" s="68" t="str">
        <f>IFERROR(VLOOKUP(IF(VLOOKUP(A79&amp;$A83,$AD$336:$AL$566,6,FALSE)="F",VLOOKUP(A79&amp;$A83,$AD$336:$AL$566,4,FALSE),VLOOKUP(A79&amp;$A83,$AD$336:$AL$566,5,FALSE)),Tabelas!$O$9:$P$30,2,FALSE),"")</f>
        <v>Alemanha</v>
      </c>
      <c r="G83" s="68">
        <f>C83-E83</f>
        <v>1</v>
      </c>
      <c r="H83" s="69">
        <f>E83-C83</f>
        <v>-1</v>
      </c>
      <c r="I83" s="70"/>
      <c r="J83" s="66" t="str">
        <f>IFERROR(VLOOKUP(IF(VLOOKUP(I79&amp;$A83,$AD$336:$AL$566,6,FALSE)="C",VLOOKUP(I79&amp;$A83,$AD$336:$AL$566,4,FALSE),VLOOKUP(I79&amp;$A83,$AD$336:$AL$566,5,FALSE)),Tabelas!$O$9:$P$30,2,FALSE),"")</f>
        <v>Suécia</v>
      </c>
      <c r="K83" s="146">
        <v>1</v>
      </c>
      <c r="L83" s="67" t="s">
        <v>54</v>
      </c>
      <c r="M83" s="146">
        <v>0</v>
      </c>
      <c r="N83" s="68" t="str">
        <f>IFERROR(VLOOKUP(IF(VLOOKUP(I79&amp;$A83,$AD$336:$AL$566,6,FALSE)="F",VLOOKUP(I79&amp;$A83,$AD$336:$AL$566,4,FALSE),VLOOKUP(I79&amp;$A83,$AD$336:$AL$566,5,FALSE)),Tabelas!$O$9:$P$30,2,FALSE),"")</f>
        <v>Alemanha</v>
      </c>
      <c r="O83" s="68">
        <f>K83-M83</f>
        <v>1</v>
      </c>
      <c r="P83" s="69">
        <f>M83-K83</f>
        <v>-1</v>
      </c>
      <c r="Q83" s="70"/>
      <c r="R83" s="66" t="str">
        <f>IFERROR(VLOOKUP(IF(VLOOKUP(Q79&amp;$A83,$AD$336:$AL$566,6,FALSE)="C",VLOOKUP(Q79&amp;$A83,$AD$336:$AL$566,4,FALSE),VLOOKUP(Q79&amp;$A83,$AD$336:$AL$566,5,FALSE)),Tabelas!$O$9:$P$30,2,FALSE),"")</f>
        <v>Rep. Tcheca</v>
      </c>
      <c r="S83" s="146">
        <v>0</v>
      </c>
      <c r="T83" s="67" t="s">
        <v>54</v>
      </c>
      <c r="U83" s="146">
        <v>1</v>
      </c>
      <c r="V83" s="68" t="str">
        <f>IFERROR(VLOOKUP(IF(VLOOKUP(Q79&amp;$A83,$AD$336:$AL$566,6,FALSE)="F",VLOOKUP(Q79&amp;$A83,$AD$336:$AL$566,4,FALSE),VLOOKUP(Q79&amp;$A83,$AD$336:$AL$566,5,FALSE)),Tabelas!$O$9:$P$30,2,FALSE),"")</f>
        <v>Alemanha</v>
      </c>
      <c r="W83" s="68">
        <f>S83-U83</f>
        <v>-1</v>
      </c>
      <c r="X83" s="69">
        <f>U83-S83</f>
        <v>1</v>
      </c>
      <c r="Y83" s="75"/>
      <c r="Z83" s="3"/>
      <c r="AB83" s="13"/>
      <c r="AC83" s="13"/>
      <c r="AD83" s="42"/>
      <c r="AE83" s="42"/>
      <c r="AF83" s="42"/>
      <c r="AG83" s="13"/>
      <c r="AH83" s="13"/>
      <c r="AI83" s="13"/>
      <c r="AJ83" s="12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</row>
    <row r="84" spans="1:91" ht="8.1" customHeight="1" thickBot="1" x14ac:dyDescent="0.4">
      <c r="A84" s="65"/>
      <c r="B84" s="76"/>
      <c r="C84" s="123"/>
      <c r="D84" s="76"/>
      <c r="E84" s="123"/>
      <c r="F84" s="74"/>
      <c r="G84" s="74"/>
      <c r="H84" s="74"/>
      <c r="I84" s="70"/>
      <c r="J84" s="76"/>
      <c r="K84" s="123"/>
      <c r="L84" s="76"/>
      <c r="M84" s="123"/>
      <c r="N84" s="74"/>
      <c r="O84" s="74"/>
      <c r="P84" s="74"/>
      <c r="Q84" s="70"/>
      <c r="R84" s="76"/>
      <c r="S84" s="123"/>
      <c r="T84" s="76"/>
      <c r="U84" s="123"/>
      <c r="V84" s="74"/>
      <c r="W84" s="74"/>
      <c r="X84" s="74"/>
      <c r="Y84" s="75"/>
      <c r="Z84" s="3"/>
      <c r="AB84" s="13"/>
      <c r="AC84" s="13"/>
      <c r="AD84" s="42"/>
      <c r="AE84" s="42"/>
      <c r="AF84" s="42"/>
      <c r="AG84" s="13"/>
      <c r="AH84" s="13"/>
      <c r="AI84" s="13"/>
      <c r="AJ84" s="12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</row>
    <row r="85" spans="1:91" ht="33" customHeight="1" thickBot="1" x14ac:dyDescent="0.4">
      <c r="A85" s="65" t="s">
        <v>58</v>
      </c>
      <c r="B85" s="66" t="str">
        <f>IFERROR(VLOOKUP(IF(VLOOKUP(A79&amp;$A85,$AD$336:$AL$566,6,FALSE)="C",VLOOKUP(A79&amp;$A85,$AD$336:$AL$566,4,FALSE),VLOOKUP(A79&amp;$A85,$AD$336:$AL$566,5,FALSE)),Tabelas!$O$9:$P$30,2,FALSE),"")</f>
        <v>Áustria</v>
      </c>
      <c r="C85" s="146">
        <v>0</v>
      </c>
      <c r="D85" s="67" t="s">
        <v>54</v>
      </c>
      <c r="E85" s="146">
        <v>1</v>
      </c>
      <c r="F85" s="68" t="str">
        <f>IFERROR(VLOOKUP(IF(VLOOKUP(A79&amp;$A85,$AD$336:$AL$566,6,FALSE)="F",VLOOKUP(A79&amp;$A85,$AD$336:$AL$566,4,FALSE),VLOOKUP(A79&amp;$A85,$AD$336:$AL$566,5,FALSE)),Tabelas!$O$9:$P$30,2,FALSE),"")</f>
        <v>Suíça</v>
      </c>
      <c r="G85" s="68">
        <f>C85-E85</f>
        <v>-1</v>
      </c>
      <c r="H85" s="69">
        <f>E85-C85</f>
        <v>1</v>
      </c>
      <c r="I85" s="70"/>
      <c r="J85" s="66" t="str">
        <f>IFERROR(VLOOKUP(IF(VLOOKUP(I79&amp;$A85,$AD$336:$AL$566,6,FALSE)="C",VLOOKUP(I79&amp;$A85,$AD$336:$AL$566,4,FALSE),VLOOKUP(I79&amp;$A85,$AD$336:$AL$566,5,FALSE)),Tabelas!$O$9:$P$30,2,FALSE),"")</f>
        <v>Áustria</v>
      </c>
      <c r="K85" s="146">
        <v>0</v>
      </c>
      <c r="L85" s="67" t="s">
        <v>54</v>
      </c>
      <c r="M85" s="146">
        <v>1</v>
      </c>
      <c r="N85" s="68" t="str">
        <f>IFERROR(VLOOKUP(IF(VLOOKUP(I79&amp;$A85,$AD$336:$AL$566,6,FALSE)="F",VLOOKUP(I79&amp;$A85,$AD$336:$AL$566,4,FALSE),VLOOKUP(I79&amp;$A85,$AD$336:$AL$566,5,FALSE)),Tabelas!$O$9:$P$30,2,FALSE),"")</f>
        <v>Romênia</v>
      </c>
      <c r="O85" s="68">
        <f>K85-M85</f>
        <v>-1</v>
      </c>
      <c r="P85" s="69">
        <f>M85-K85</f>
        <v>1</v>
      </c>
      <c r="Q85" s="70"/>
      <c r="R85" s="66" t="str">
        <f>IFERROR(VLOOKUP(IF(VLOOKUP(Q79&amp;$A85,$AD$336:$AL$566,6,FALSE)="C",VLOOKUP(Q79&amp;$A85,$AD$336:$AL$566,4,FALSE),VLOOKUP(Q79&amp;$A85,$AD$336:$AL$566,5,FALSE)),Tabelas!$O$9:$P$30,2,FALSE),"")</f>
        <v>Áustria</v>
      </c>
      <c r="S85" s="146">
        <v>1</v>
      </c>
      <c r="T85" s="67" t="s">
        <v>54</v>
      </c>
      <c r="U85" s="146">
        <v>2</v>
      </c>
      <c r="V85" s="68" t="str">
        <f>IFERROR(VLOOKUP(IF(VLOOKUP(Q79&amp;$A85,$AD$336:$AL$566,6,FALSE)="F",VLOOKUP(Q79&amp;$A85,$AD$336:$AL$566,4,FALSE),VLOOKUP(Q79&amp;$A85,$AD$336:$AL$566,5,FALSE)),Tabelas!$O$9:$P$30,2,FALSE),"")</f>
        <v>Polônia</v>
      </c>
      <c r="W85" s="68">
        <f>S85-U85</f>
        <v>-1</v>
      </c>
      <c r="X85" s="69">
        <f>U85-S85</f>
        <v>1</v>
      </c>
      <c r="Y85" s="75"/>
      <c r="Z85" s="3"/>
      <c r="AB85" s="13"/>
      <c r="AC85" s="13"/>
      <c r="AD85" s="42"/>
      <c r="AE85" s="42"/>
      <c r="AF85" s="42"/>
      <c r="AG85" s="13"/>
      <c r="AH85" s="13"/>
      <c r="AI85" s="13"/>
      <c r="AJ85" s="12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</row>
    <row r="86" spans="1:91" ht="8.1" customHeight="1" thickBot="1" x14ac:dyDescent="0.4">
      <c r="A86" s="65"/>
      <c r="B86" s="76"/>
      <c r="C86" s="123"/>
      <c r="D86" s="76"/>
      <c r="E86" s="123"/>
      <c r="F86" s="74"/>
      <c r="G86" s="74"/>
      <c r="H86" s="74"/>
      <c r="I86" s="70"/>
      <c r="J86" s="76"/>
      <c r="K86" s="123"/>
      <c r="L86" s="76"/>
      <c r="M86" s="123"/>
      <c r="N86" s="74"/>
      <c r="O86" s="74"/>
      <c r="P86" s="74"/>
      <c r="Q86" s="70"/>
      <c r="R86" s="76"/>
      <c r="S86" s="123"/>
      <c r="T86" s="76"/>
      <c r="U86" s="123"/>
      <c r="V86" s="74"/>
      <c r="W86" s="74"/>
      <c r="X86" s="74"/>
      <c r="Y86" s="75"/>
      <c r="Z86" s="3"/>
      <c r="AB86" s="13"/>
      <c r="AC86" s="13"/>
      <c r="AD86" s="42"/>
      <c r="AE86" s="42"/>
      <c r="AF86" s="42"/>
      <c r="AG86" s="13"/>
      <c r="AH86" s="13"/>
      <c r="AI86" s="13"/>
      <c r="AJ86" s="12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</row>
    <row r="87" spans="1:91" ht="33" customHeight="1" thickBot="1" x14ac:dyDescent="0.4">
      <c r="A87" s="65" t="s">
        <v>59</v>
      </c>
      <c r="B87" s="66" t="str">
        <f>IFERROR(VLOOKUP(IF(VLOOKUP(A79&amp;$A87,$AD$336:$AL$566,6,FALSE)="C",VLOOKUP(A79&amp;$A87,$AD$336:$AL$566,4,FALSE),VLOOKUP(A79&amp;$A87,$AD$336:$AL$566,5,FALSE)),Tabelas!$O$9:$P$30,2,FALSE),"")</f>
        <v>Bélgica</v>
      </c>
      <c r="C87" s="146">
        <v>1</v>
      </c>
      <c r="D87" s="67" t="s">
        <v>54</v>
      </c>
      <c r="E87" s="146">
        <v>2</v>
      </c>
      <c r="F87" s="68" t="str">
        <f>IFERROR(VLOOKUP(IF(VLOOKUP(A79&amp;$A87,$AD$336:$AL$566,6,FALSE)="F",VLOOKUP(A79&amp;$A87,$AD$336:$AL$566,4,FALSE),VLOOKUP(A79&amp;$A87,$AD$336:$AL$566,5,FALSE)),Tabelas!$O$9:$P$30,2,FALSE),"")</f>
        <v>Suécia</v>
      </c>
      <c r="G87" s="68">
        <f>C87-E87</f>
        <v>-1</v>
      </c>
      <c r="H87" s="69">
        <f>E87-C87</f>
        <v>1</v>
      </c>
      <c r="I87" s="70"/>
      <c r="J87" s="66" t="str">
        <f>IFERROR(VLOOKUP(IF(VLOOKUP(I79&amp;$A87,$AD$336:$AL$566,6,FALSE)="C",VLOOKUP(I79&amp;$A87,$AD$336:$AL$566,4,FALSE),VLOOKUP(I79&amp;$A87,$AD$336:$AL$566,5,FALSE)),Tabelas!$O$9:$P$30,2,FALSE),"")</f>
        <v>Bélgica</v>
      </c>
      <c r="K87" s="146">
        <v>0</v>
      </c>
      <c r="L87" s="67" t="s">
        <v>54</v>
      </c>
      <c r="M87" s="146">
        <v>0</v>
      </c>
      <c r="N87" s="68" t="str">
        <f>IFERROR(VLOOKUP(IF(VLOOKUP(I79&amp;$A87,$AD$336:$AL$566,6,FALSE)="F",VLOOKUP(I79&amp;$A87,$AD$336:$AL$566,4,FALSE),VLOOKUP(I79&amp;$A87,$AD$336:$AL$566,5,FALSE)),Tabelas!$O$9:$P$30,2,FALSE),"")</f>
        <v>Rep. Tcheca</v>
      </c>
      <c r="O87" s="68">
        <f>K87-M87</f>
        <v>0</v>
      </c>
      <c r="P87" s="69">
        <f>M87-K87</f>
        <v>0</v>
      </c>
      <c r="Q87" s="70"/>
      <c r="R87" s="66" t="str">
        <f>IFERROR(VLOOKUP(IF(VLOOKUP(Q79&amp;$A87,$AD$336:$AL$566,6,FALSE)="C",VLOOKUP(Q79&amp;$A87,$AD$336:$AL$566,4,FALSE),VLOOKUP(Q79&amp;$A87,$AD$336:$AL$566,5,FALSE)),Tabelas!$O$9:$P$30,2,FALSE),"")</f>
        <v>Bélgica</v>
      </c>
      <c r="S87" s="146">
        <v>1</v>
      </c>
      <c r="T87" s="67" t="s">
        <v>54</v>
      </c>
      <c r="U87" s="146">
        <v>0</v>
      </c>
      <c r="V87" s="68" t="str">
        <f>IFERROR(VLOOKUP(IF(VLOOKUP(Q79&amp;$A87,$AD$336:$AL$566,6,FALSE)="F",VLOOKUP(Q79&amp;$A87,$AD$336:$AL$566,4,FALSE),VLOOKUP(Q79&amp;$A87,$AD$336:$AL$566,5,FALSE)),Tabelas!$O$9:$P$30,2,FALSE),"")</f>
        <v>País de Gales</v>
      </c>
      <c r="W87" s="68">
        <f>S87-U87</f>
        <v>1</v>
      </c>
      <c r="X87" s="69">
        <f>U87-S87</f>
        <v>-1</v>
      </c>
      <c r="Y87" s="75"/>
      <c r="Z87" s="3"/>
      <c r="AB87" s="13"/>
      <c r="AC87" s="13"/>
      <c r="AD87" s="42"/>
      <c r="AE87" s="42"/>
      <c r="AF87" s="42"/>
      <c r="AG87" s="13"/>
      <c r="AH87" s="13"/>
      <c r="AI87" s="13"/>
      <c r="AJ87" s="12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</row>
    <row r="88" spans="1:91" ht="8.1" customHeight="1" thickBot="1" x14ac:dyDescent="0.4">
      <c r="A88" s="65"/>
      <c r="B88" s="76"/>
      <c r="C88" s="123"/>
      <c r="D88" s="76"/>
      <c r="E88" s="123"/>
      <c r="F88" s="74"/>
      <c r="G88" s="74"/>
      <c r="H88" s="74"/>
      <c r="I88" s="70"/>
      <c r="J88" s="76"/>
      <c r="K88" s="123"/>
      <c r="L88" s="76"/>
      <c r="M88" s="123"/>
      <c r="N88" s="74"/>
      <c r="O88" s="74"/>
      <c r="P88" s="74"/>
      <c r="Q88" s="70"/>
      <c r="R88" s="76"/>
      <c r="S88" s="123"/>
      <c r="T88" s="76"/>
      <c r="U88" s="123"/>
      <c r="V88" s="74"/>
      <c r="W88" s="74"/>
      <c r="X88" s="74"/>
      <c r="Y88" s="75"/>
      <c r="Z88" s="3"/>
      <c r="AB88" s="13"/>
      <c r="AC88" s="13"/>
      <c r="AD88" s="42"/>
      <c r="AE88" s="42"/>
      <c r="AF88" s="42"/>
      <c r="AG88" s="13"/>
      <c r="AH88" s="13"/>
      <c r="AI88" s="13"/>
      <c r="AJ88" s="12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</row>
    <row r="89" spans="1:91" ht="33" customHeight="1" thickBot="1" x14ac:dyDescent="0.4">
      <c r="A89" s="65" t="s">
        <v>60</v>
      </c>
      <c r="B89" s="66" t="str">
        <f>IFERROR(VLOOKUP(IF(VLOOKUP(A79&amp;$A89,$AD$336:$AL$566,6,FALSE)="C",VLOOKUP(A79&amp;$A89,$AD$336:$AL$566,4,FALSE),VLOOKUP(A79&amp;$A89,$AD$336:$AL$566,5,FALSE)),Tabelas!$O$9:$P$30,2,FALSE),"")</f>
        <v>Romênia</v>
      </c>
      <c r="C89" s="146">
        <v>0</v>
      </c>
      <c r="D89" s="67" t="s">
        <v>54</v>
      </c>
      <c r="E89" s="146">
        <v>0</v>
      </c>
      <c r="F89" s="68" t="str">
        <f>IFERROR(VLOOKUP(IF(VLOOKUP(A79&amp;$A89,$AD$336:$AL$566,6,FALSE)="F",VLOOKUP(A79&amp;$A89,$AD$336:$AL$566,4,FALSE),VLOOKUP(A79&amp;$A89,$AD$336:$AL$566,5,FALSE)),Tabelas!$O$9:$P$30,2,FALSE),"")</f>
        <v>Dinamarca</v>
      </c>
      <c r="G89" s="68">
        <f>C89-E89</f>
        <v>0</v>
      </c>
      <c r="H89" s="69">
        <f>E89-C89</f>
        <v>0</v>
      </c>
      <c r="I89" s="70"/>
      <c r="J89" s="66" t="str">
        <f>IFERROR(VLOOKUP(IF(VLOOKUP(I79&amp;$A89,$AD$336:$AL$566,6,FALSE)="C",VLOOKUP(I79&amp;$A89,$AD$336:$AL$566,4,FALSE),VLOOKUP(I79&amp;$A89,$AD$336:$AL$566,5,FALSE)),Tabelas!$O$9:$P$30,2,FALSE),"")</f>
        <v>Polônia</v>
      </c>
      <c r="K89" s="146">
        <v>3</v>
      </c>
      <c r="L89" s="67" t="s">
        <v>54</v>
      </c>
      <c r="M89" s="146">
        <v>1</v>
      </c>
      <c r="N89" s="68" t="str">
        <f>IFERROR(VLOOKUP(IF(VLOOKUP(I79&amp;$A89,$AD$336:$AL$566,6,FALSE)="F",VLOOKUP(I79&amp;$A89,$AD$336:$AL$566,4,FALSE),VLOOKUP(I79&amp;$A89,$AD$336:$AL$566,5,FALSE)),Tabelas!$O$9:$P$30,2,FALSE),"")</f>
        <v>Dinamarca</v>
      </c>
      <c r="O89" s="68">
        <f>K89-M89</f>
        <v>2</v>
      </c>
      <c r="P89" s="69">
        <f>M89-K89</f>
        <v>-2</v>
      </c>
      <c r="Q89" s="70"/>
      <c r="R89" s="66" t="str">
        <f>IFERROR(VLOOKUP(IF(VLOOKUP(Q79&amp;$A89,$AD$336:$AL$566,6,FALSE)="C",VLOOKUP(Q79&amp;$A89,$AD$336:$AL$566,4,FALSE),VLOOKUP(Q79&amp;$A89,$AD$336:$AL$566,5,FALSE)),Tabelas!$O$9:$P$30,2,FALSE),"")</f>
        <v>Noruega</v>
      </c>
      <c r="S89" s="146">
        <v>1</v>
      </c>
      <c r="T89" s="67" t="s">
        <v>54</v>
      </c>
      <c r="U89" s="146">
        <v>1</v>
      </c>
      <c r="V89" s="68" t="str">
        <f>IFERROR(VLOOKUP(IF(VLOOKUP(Q79&amp;$A89,$AD$336:$AL$566,6,FALSE)="F",VLOOKUP(Q79&amp;$A89,$AD$336:$AL$566,4,FALSE),VLOOKUP(Q79&amp;$A89,$AD$336:$AL$566,5,FALSE)),Tabelas!$O$9:$P$30,2,FALSE),"")</f>
        <v>Dinamarca</v>
      </c>
      <c r="W89" s="68">
        <f>S89-U89</f>
        <v>0</v>
      </c>
      <c r="X89" s="69">
        <f>U89-S89</f>
        <v>0</v>
      </c>
      <c r="Y89" s="75"/>
      <c r="Z89" s="3"/>
      <c r="AB89" s="13"/>
      <c r="AC89" s="13"/>
      <c r="AD89" s="42"/>
      <c r="AE89" s="42"/>
      <c r="AF89" s="42"/>
      <c r="AG89" s="13"/>
      <c r="AH89" s="13"/>
      <c r="AI89" s="13"/>
      <c r="AJ89" s="12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</row>
    <row r="90" spans="1:91" ht="8.1" customHeight="1" thickBot="1" x14ac:dyDescent="0.4">
      <c r="A90" s="65"/>
      <c r="B90" s="76"/>
      <c r="C90" s="123"/>
      <c r="D90" s="76"/>
      <c r="E90" s="123"/>
      <c r="F90" s="74"/>
      <c r="G90" s="74"/>
      <c r="H90" s="74"/>
      <c r="I90" s="70"/>
      <c r="J90" s="76"/>
      <c r="K90" s="123"/>
      <c r="L90" s="76"/>
      <c r="M90" s="123"/>
      <c r="N90" s="74"/>
      <c r="O90" s="74"/>
      <c r="P90" s="74"/>
      <c r="Q90" s="70"/>
      <c r="R90" s="76"/>
      <c r="S90" s="123"/>
      <c r="T90" s="76"/>
      <c r="U90" s="123"/>
      <c r="V90" s="74"/>
      <c r="W90" s="74"/>
      <c r="X90" s="74"/>
      <c r="Y90" s="75"/>
      <c r="Z90" s="3"/>
      <c r="AB90" s="13"/>
      <c r="AC90" s="13"/>
      <c r="AD90" s="42"/>
      <c r="AE90" s="42"/>
      <c r="AF90" s="42"/>
      <c r="AG90" s="13"/>
      <c r="AH90" s="13"/>
      <c r="AI90" s="13"/>
      <c r="AJ90" s="12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</row>
    <row r="91" spans="1:91" ht="33" customHeight="1" thickBot="1" x14ac:dyDescent="0.4">
      <c r="A91" s="65" t="s">
        <v>61</v>
      </c>
      <c r="B91" s="66" t="str">
        <f>IFERROR(VLOOKUP(IF(VLOOKUP(A79&amp;$A91,$AD$336:$AL$566,6,FALSE)="C",VLOOKUP(A79&amp;$A91,$AD$336:$AL$566,4,FALSE),VLOOKUP(A79&amp;$A91,$AD$336:$AL$566,5,FALSE)),Tabelas!$O$9:$P$30,2,FALSE),"")</f>
        <v>Rep. Tcheca</v>
      </c>
      <c r="C91" s="146">
        <v>0</v>
      </c>
      <c r="D91" s="67" t="s">
        <v>54</v>
      </c>
      <c r="E91" s="146">
        <v>2</v>
      </c>
      <c r="F91" s="68" t="str">
        <f>IFERROR(VLOOKUP(IF(VLOOKUP(A79&amp;$A91,$AD$336:$AL$566,6,FALSE)="F",VLOOKUP(A79&amp;$A91,$AD$336:$AL$566,4,FALSE),VLOOKUP(A79&amp;$A91,$AD$336:$AL$566,5,FALSE)),Tabelas!$O$9:$P$30,2,FALSE),"")</f>
        <v>Escócia</v>
      </c>
      <c r="G91" s="68">
        <f>C91-E91</f>
        <v>-2</v>
      </c>
      <c r="H91" s="69">
        <f>E91-C91</f>
        <v>2</v>
      </c>
      <c r="I91" s="70"/>
      <c r="J91" s="66" t="str">
        <f>IFERROR(VLOOKUP(IF(VLOOKUP(I79&amp;$A91,$AD$336:$AL$566,6,FALSE)="C",VLOOKUP(I79&amp;$A91,$AD$336:$AL$566,4,FALSE),VLOOKUP(I79&amp;$A91,$AD$336:$AL$566,5,FALSE)),Tabelas!$O$9:$P$30,2,FALSE),"")</f>
        <v>País de Gales</v>
      </c>
      <c r="K91" s="146">
        <v>0</v>
      </c>
      <c r="L91" s="67" t="s">
        <v>54</v>
      </c>
      <c r="M91" s="146">
        <v>1</v>
      </c>
      <c r="N91" s="68" t="str">
        <f>IFERROR(VLOOKUP(IF(VLOOKUP(I79&amp;$A91,$AD$336:$AL$566,6,FALSE)="F",VLOOKUP(I79&amp;$A91,$AD$336:$AL$566,4,FALSE),VLOOKUP(I79&amp;$A91,$AD$336:$AL$566,5,FALSE)),Tabelas!$O$9:$P$30,2,FALSE),"")</f>
        <v>Escócia</v>
      </c>
      <c r="O91" s="68">
        <f>K91-M91</f>
        <v>-1</v>
      </c>
      <c r="P91" s="69">
        <f>M91-K91</f>
        <v>1</v>
      </c>
      <c r="Q91" s="70"/>
      <c r="R91" s="66" t="str">
        <f>IFERROR(VLOOKUP(IF(VLOOKUP(Q79&amp;$A91,$AD$336:$AL$566,6,FALSE)="C",VLOOKUP(Q79&amp;$A91,$AD$336:$AL$566,4,FALSE),VLOOKUP(Q79&amp;$A91,$AD$336:$AL$566,5,FALSE)),Tabelas!$O$9:$P$30,2,FALSE),"")</f>
        <v>Itália</v>
      </c>
      <c r="S91" s="146">
        <v>0</v>
      </c>
      <c r="T91" s="67" t="s">
        <v>54</v>
      </c>
      <c r="U91" s="146">
        <v>1</v>
      </c>
      <c r="V91" s="68" t="str">
        <f>IFERROR(VLOOKUP(IF(VLOOKUP(Q79&amp;$A91,$AD$336:$AL$566,6,FALSE)="F",VLOOKUP(Q79&amp;$A91,$AD$336:$AL$566,4,FALSE),VLOOKUP(Q79&amp;$A91,$AD$336:$AL$566,5,FALSE)),Tabelas!$O$9:$P$30,2,FALSE),"")</f>
        <v>Escócia</v>
      </c>
      <c r="W91" s="68">
        <f>S91-U91</f>
        <v>-1</v>
      </c>
      <c r="X91" s="69">
        <f>U91-S91</f>
        <v>1</v>
      </c>
      <c r="Y91" s="75"/>
      <c r="Z91" s="3"/>
      <c r="AB91" s="13"/>
      <c r="AC91" s="13"/>
      <c r="AD91" s="42"/>
      <c r="AE91" s="42"/>
      <c r="AF91" s="42"/>
      <c r="AG91" s="13"/>
      <c r="AH91" s="13"/>
      <c r="AI91" s="13"/>
      <c r="AJ91" s="12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</row>
    <row r="92" spans="1:91" ht="8.1" customHeight="1" thickBot="1" x14ac:dyDescent="0.4">
      <c r="A92" s="65"/>
      <c r="B92" s="76"/>
      <c r="C92" s="123"/>
      <c r="D92" s="76"/>
      <c r="E92" s="123"/>
      <c r="F92" s="74"/>
      <c r="G92" s="74"/>
      <c r="H92" s="74"/>
      <c r="I92" s="70"/>
      <c r="J92" s="76"/>
      <c r="K92" s="123"/>
      <c r="L92" s="76"/>
      <c r="M92" s="123"/>
      <c r="N92" s="74"/>
      <c r="O92" s="74"/>
      <c r="P92" s="74"/>
      <c r="Q92" s="70"/>
      <c r="R92" s="76"/>
      <c r="S92" s="123"/>
      <c r="T92" s="76"/>
      <c r="U92" s="123"/>
      <c r="V92" s="74"/>
      <c r="W92" s="74"/>
      <c r="X92" s="74"/>
      <c r="Y92" s="75"/>
      <c r="Z92" s="3"/>
      <c r="AB92" s="13"/>
      <c r="AC92" s="13"/>
      <c r="AD92" s="42"/>
      <c r="AE92" s="42"/>
      <c r="AF92" s="42"/>
      <c r="AG92" s="13"/>
      <c r="AH92" s="13"/>
      <c r="AI92" s="13"/>
      <c r="AJ92" s="12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</row>
    <row r="93" spans="1:91" ht="33" customHeight="1" thickBot="1" x14ac:dyDescent="0.4">
      <c r="A93" s="65" t="s">
        <v>62</v>
      </c>
      <c r="B93" s="66" t="str">
        <f>IFERROR(VLOOKUP(IF(VLOOKUP(A79&amp;$A93,$AD$336:$AL$566,6,FALSE)="C",VLOOKUP(A79&amp;$A93,$AD$336:$AL$566,4,FALSE),VLOOKUP(A79&amp;$A93,$AD$336:$AL$566,5,FALSE)),Tabelas!$O$9:$P$30,2,FALSE),"")</f>
        <v>Eslovênia</v>
      </c>
      <c r="C93" s="146">
        <v>1</v>
      </c>
      <c r="D93" s="67" t="s">
        <v>54</v>
      </c>
      <c r="E93" s="146">
        <v>2</v>
      </c>
      <c r="F93" s="68" t="str">
        <f>IFERROR(VLOOKUP(IF(VLOOKUP(A79&amp;$A93,$AD$336:$AL$566,6,FALSE)="F",VLOOKUP(A79&amp;$A93,$AD$336:$AL$566,4,FALSE),VLOOKUP(A79&amp;$A93,$AD$336:$AL$566,5,FALSE)),Tabelas!$O$9:$P$30,2,FALSE),"")</f>
        <v>Polônia</v>
      </c>
      <c r="G93" s="68">
        <f>C93-E93</f>
        <v>-1</v>
      </c>
      <c r="H93" s="69">
        <f>E93-C93</f>
        <v>1</v>
      </c>
      <c r="I93" s="70"/>
      <c r="J93" s="66" t="str">
        <f>IFERROR(VLOOKUP(IF(VLOOKUP(I79&amp;$A93,$AD$336:$AL$566,6,FALSE)="C",VLOOKUP(I79&amp;$A93,$AD$336:$AL$566,4,FALSE),VLOOKUP(I79&amp;$A93,$AD$336:$AL$566,5,FALSE)),Tabelas!$O$9:$P$30,2,FALSE),"")</f>
        <v>Eslovênia</v>
      </c>
      <c r="K93" s="146">
        <v>0</v>
      </c>
      <c r="L93" s="67" t="s">
        <v>54</v>
      </c>
      <c r="M93" s="146">
        <v>0</v>
      </c>
      <c r="N93" s="68" t="str">
        <f>IFERROR(VLOOKUP(IF(VLOOKUP(I79&amp;$A93,$AD$336:$AL$566,6,FALSE)="F",VLOOKUP(I79&amp;$A93,$AD$336:$AL$566,4,FALSE),VLOOKUP(I79&amp;$A93,$AD$336:$AL$566,5,FALSE)),Tabelas!$O$9:$P$30,2,FALSE),"")</f>
        <v>Noruega</v>
      </c>
      <c r="O93" s="68">
        <f>K93-M93</f>
        <v>0</v>
      </c>
      <c r="P93" s="69">
        <f>M93-K93</f>
        <v>0</v>
      </c>
      <c r="Q93" s="70"/>
      <c r="R93" s="66" t="str">
        <f>IFERROR(VLOOKUP(IF(VLOOKUP(Q79&amp;$A93,$AD$336:$AL$566,6,FALSE)="C",VLOOKUP(Q79&amp;$A93,$AD$336:$AL$566,4,FALSE),VLOOKUP(Q79&amp;$A93,$AD$336:$AL$566,5,FALSE)),Tabelas!$O$9:$P$30,2,FALSE),"")</f>
        <v>Eslovênia</v>
      </c>
      <c r="S93" s="146">
        <v>0</v>
      </c>
      <c r="T93" s="67" t="s">
        <v>54</v>
      </c>
      <c r="U93" s="146">
        <v>2</v>
      </c>
      <c r="V93" s="68" t="str">
        <f>IFERROR(VLOOKUP(IF(VLOOKUP(Q79&amp;$A93,$AD$336:$AL$566,6,FALSE)="F",VLOOKUP(Q79&amp;$A93,$AD$336:$AL$566,4,FALSE),VLOOKUP(Q79&amp;$A93,$AD$336:$AL$566,5,FALSE)),Tabelas!$O$9:$P$30,2,FALSE),"")</f>
        <v>Irlanda</v>
      </c>
      <c r="W93" s="68">
        <f>S93-U93</f>
        <v>-2</v>
      </c>
      <c r="X93" s="69">
        <f>U93-S93</f>
        <v>2</v>
      </c>
      <c r="Y93" s="75"/>
      <c r="Z93" s="3"/>
      <c r="AB93" s="13"/>
      <c r="AC93" s="13"/>
      <c r="AD93" s="42"/>
      <c r="AE93" s="42"/>
      <c r="AF93" s="42"/>
      <c r="AG93" s="13"/>
      <c r="AH93" s="13"/>
      <c r="AI93" s="13"/>
      <c r="AJ93" s="12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</row>
    <row r="94" spans="1:91" ht="8.1" customHeight="1" thickBot="1" x14ac:dyDescent="0.4">
      <c r="A94" s="65"/>
      <c r="B94" s="76"/>
      <c r="C94" s="123"/>
      <c r="D94" s="76"/>
      <c r="E94" s="123"/>
      <c r="F94" s="74"/>
      <c r="G94" s="74"/>
      <c r="H94" s="74"/>
      <c r="I94" s="70"/>
      <c r="J94" s="76"/>
      <c r="K94" s="123"/>
      <c r="L94" s="76"/>
      <c r="M94" s="123"/>
      <c r="N94" s="74"/>
      <c r="O94" s="74"/>
      <c r="P94" s="74"/>
      <c r="Q94" s="70"/>
      <c r="R94" s="76"/>
      <c r="S94" s="123"/>
      <c r="T94" s="76"/>
      <c r="U94" s="123"/>
      <c r="V94" s="74"/>
      <c r="W94" s="74"/>
      <c r="X94" s="74"/>
      <c r="Y94" s="75"/>
      <c r="Z94" s="3"/>
      <c r="AB94" s="13"/>
      <c r="AC94" s="13"/>
      <c r="AD94" s="42"/>
      <c r="AE94" s="42"/>
      <c r="AF94" s="42"/>
      <c r="AG94" s="13"/>
      <c r="AH94" s="13"/>
      <c r="AI94" s="13"/>
      <c r="AJ94" s="12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</row>
    <row r="95" spans="1:91" ht="33" customHeight="1" thickBot="1" x14ac:dyDescent="0.4">
      <c r="A95" s="65" t="s">
        <v>63</v>
      </c>
      <c r="B95" s="66" t="str">
        <f>IFERROR(VLOOKUP(IF(VLOOKUP(A79&amp;$A95,$AD$336:$AL$566,6,FALSE)="C",VLOOKUP(A79&amp;$A95,$AD$336:$AL$566,4,FALSE),VLOOKUP(A79&amp;$A95,$AD$336:$AL$566,5,FALSE)),Tabelas!$O$9:$P$30,2,FALSE),"")</f>
        <v>França</v>
      </c>
      <c r="C95" s="146">
        <v>0</v>
      </c>
      <c r="D95" s="67" t="s">
        <v>54</v>
      </c>
      <c r="E95" s="146">
        <v>1</v>
      </c>
      <c r="F95" s="68" t="str">
        <f>IFERROR(VLOOKUP(IF(VLOOKUP(A79&amp;$A95,$AD$336:$AL$566,6,FALSE)="F",VLOOKUP(A79&amp;$A95,$AD$336:$AL$566,4,FALSE),VLOOKUP(A79&amp;$A95,$AD$336:$AL$566,5,FALSE)),Tabelas!$O$9:$P$30,2,FALSE),"")</f>
        <v>País de Gales</v>
      </c>
      <c r="G95" s="68">
        <f>C95-E95</f>
        <v>-1</v>
      </c>
      <c r="H95" s="69">
        <f>E95-C95</f>
        <v>1</v>
      </c>
      <c r="I95" s="70"/>
      <c r="J95" s="66" t="str">
        <f>IFERROR(VLOOKUP(IF(VLOOKUP(I79&amp;$A95,$AD$336:$AL$566,6,FALSE)="C",VLOOKUP(I79&amp;$A95,$AD$336:$AL$566,4,FALSE),VLOOKUP(I79&amp;$A95,$AD$336:$AL$566,5,FALSE)),Tabelas!$O$9:$P$30,2,FALSE),"")</f>
        <v>França</v>
      </c>
      <c r="K95" s="146">
        <v>0</v>
      </c>
      <c r="L95" s="67" t="s">
        <v>54</v>
      </c>
      <c r="M95" s="146">
        <v>1</v>
      </c>
      <c r="N95" s="68" t="str">
        <f>IFERROR(VLOOKUP(IF(VLOOKUP(I79&amp;$A95,$AD$336:$AL$566,6,FALSE)="F",VLOOKUP(I79&amp;$A95,$AD$336:$AL$566,4,FALSE),VLOOKUP(I79&amp;$A95,$AD$336:$AL$566,5,FALSE)),Tabelas!$O$9:$P$30,2,FALSE),"")</f>
        <v>Itália</v>
      </c>
      <c r="O95" s="68">
        <f>K95-M95</f>
        <v>-1</v>
      </c>
      <c r="P95" s="69">
        <f>M95-K95</f>
        <v>1</v>
      </c>
      <c r="Q95" s="70"/>
      <c r="R95" s="66" t="str">
        <f>IFERROR(VLOOKUP(IF(VLOOKUP(Q79&amp;$A95,$AD$336:$AL$566,6,FALSE)="C",VLOOKUP(Q79&amp;$A95,$AD$336:$AL$566,4,FALSE),VLOOKUP(Q79&amp;$A95,$AD$336:$AL$566,5,FALSE)),Tabelas!$O$9:$P$30,2,FALSE),"")</f>
        <v>França</v>
      </c>
      <c r="S95" s="146">
        <v>0</v>
      </c>
      <c r="T95" s="67" t="s">
        <v>54</v>
      </c>
      <c r="U95" s="146">
        <v>2</v>
      </c>
      <c r="V95" s="68" t="str">
        <f>IFERROR(VLOOKUP(IF(VLOOKUP(Q79&amp;$A95,$AD$336:$AL$566,6,FALSE)="F",VLOOKUP(Q79&amp;$A95,$AD$336:$AL$566,4,FALSE),VLOOKUP(Q79&amp;$A95,$AD$336:$AL$566,5,FALSE)),Tabelas!$O$9:$P$30,2,FALSE),"")</f>
        <v>Inglaterra</v>
      </c>
      <c r="W95" s="68">
        <f>S95-U95</f>
        <v>-2</v>
      </c>
      <c r="X95" s="69">
        <f>U95-S95</f>
        <v>2</v>
      </c>
      <c r="Y95" s="75"/>
      <c r="Z95" s="3"/>
      <c r="AB95" s="13"/>
      <c r="AC95" s="13"/>
      <c r="AD95" s="42"/>
      <c r="AE95" s="42"/>
      <c r="AF95" s="42"/>
      <c r="AG95" s="13"/>
      <c r="AH95" s="13"/>
      <c r="AI95" s="13"/>
      <c r="AJ95" s="12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</row>
    <row r="96" spans="1:91" ht="8.1" customHeight="1" thickBot="1" x14ac:dyDescent="0.4">
      <c r="A96" s="65"/>
      <c r="B96" s="76"/>
      <c r="C96" s="123"/>
      <c r="D96" s="76"/>
      <c r="E96" s="123"/>
      <c r="F96" s="74"/>
      <c r="G96" s="74"/>
      <c r="H96" s="74"/>
      <c r="I96" s="70"/>
      <c r="J96" s="76"/>
      <c r="K96" s="123"/>
      <c r="L96" s="76"/>
      <c r="M96" s="123"/>
      <c r="N96" s="74"/>
      <c r="O96" s="74"/>
      <c r="P96" s="74"/>
      <c r="Q96" s="70"/>
      <c r="R96" s="76"/>
      <c r="S96" s="123"/>
      <c r="T96" s="76"/>
      <c r="U96" s="123"/>
      <c r="V96" s="74"/>
      <c r="W96" s="74"/>
      <c r="X96" s="74"/>
      <c r="Y96" s="75"/>
      <c r="Z96" s="3"/>
      <c r="AB96" s="13"/>
      <c r="AC96" s="13"/>
      <c r="AD96" s="42"/>
      <c r="AE96" s="42"/>
      <c r="AF96" s="42"/>
      <c r="AG96" s="13"/>
      <c r="AH96" s="13"/>
      <c r="AI96" s="13"/>
      <c r="AJ96" s="12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</row>
    <row r="97" spans="1:91" ht="33" customHeight="1" thickBot="1" x14ac:dyDescent="0.4">
      <c r="A97" s="65" t="s">
        <v>64</v>
      </c>
      <c r="B97" s="66" t="str">
        <f>IFERROR(VLOOKUP(IF(VLOOKUP(A79&amp;$A97,$AD$336:$AL$566,6,FALSE)="C",VLOOKUP(A79&amp;$A97,$AD$336:$AL$566,4,FALSE),VLOOKUP(A79&amp;$A97,$AD$336:$AL$566,5,FALSE)),Tabelas!$O$9:$P$30,2,FALSE),"")</f>
        <v>Noruega</v>
      </c>
      <c r="C97" s="146">
        <v>2</v>
      </c>
      <c r="D97" s="67" t="s">
        <v>54</v>
      </c>
      <c r="E97" s="146">
        <v>1</v>
      </c>
      <c r="F97" s="68" t="str">
        <f>IFERROR(VLOOKUP(IF(VLOOKUP(A79&amp;$A97,$AD$336:$AL$566,6,FALSE)="F",VLOOKUP(A79&amp;$A97,$AD$336:$AL$566,4,FALSE),VLOOKUP(A79&amp;$A97,$AD$336:$AL$566,5,FALSE)),Tabelas!$O$9:$P$30,2,FALSE),"")</f>
        <v>Holanda</v>
      </c>
      <c r="G97" s="68">
        <f>C97-E97</f>
        <v>1</v>
      </c>
      <c r="H97" s="69">
        <f>E97-C97</f>
        <v>-1</v>
      </c>
      <c r="I97" s="70"/>
      <c r="J97" s="66" t="str">
        <f>IFERROR(VLOOKUP(IF(VLOOKUP(I79&amp;$A97,$AD$336:$AL$566,6,FALSE)="C",VLOOKUP(I79&amp;$A97,$AD$336:$AL$566,4,FALSE),VLOOKUP(I79&amp;$A97,$AD$336:$AL$566,5,FALSE)),Tabelas!$O$9:$P$30,2,FALSE),"")</f>
        <v>Irlanda</v>
      </c>
      <c r="K97" s="146">
        <v>0</v>
      </c>
      <c r="L97" s="67" t="s">
        <v>54</v>
      </c>
      <c r="M97" s="146">
        <v>0</v>
      </c>
      <c r="N97" s="68" t="str">
        <f>IFERROR(VLOOKUP(IF(VLOOKUP(I79&amp;$A97,$AD$336:$AL$566,6,FALSE)="F",VLOOKUP(I79&amp;$A97,$AD$336:$AL$566,4,FALSE),VLOOKUP(I79&amp;$A97,$AD$336:$AL$566,5,FALSE)),Tabelas!$O$9:$P$30,2,FALSE),"")</f>
        <v>Holanda</v>
      </c>
      <c r="O97" s="68">
        <f>K97-M97</f>
        <v>0</v>
      </c>
      <c r="P97" s="69">
        <f>M97-K97</f>
        <v>0</v>
      </c>
      <c r="Q97" s="70"/>
      <c r="R97" s="66" t="str">
        <f>IFERROR(VLOOKUP(IF(VLOOKUP(Q79&amp;$A97,$AD$336:$AL$566,6,FALSE)="C",VLOOKUP(Q79&amp;$A97,$AD$336:$AL$566,4,FALSE),VLOOKUP(Q79&amp;$A97,$AD$336:$AL$566,5,FALSE)),Tabelas!$O$9:$P$30,2,FALSE),"")</f>
        <v>Romênia</v>
      </c>
      <c r="S97" s="146">
        <v>0</v>
      </c>
      <c r="T97" s="67" t="s">
        <v>54</v>
      </c>
      <c r="U97" s="146">
        <v>0</v>
      </c>
      <c r="V97" s="68" t="str">
        <f>IFERROR(VLOOKUP(IF(VLOOKUP(Q79&amp;$A97,$AD$336:$AL$566,6,FALSE)="F",VLOOKUP(Q79&amp;$A97,$AD$336:$AL$566,4,FALSE),VLOOKUP(Q79&amp;$A97,$AD$336:$AL$566,5,FALSE)),Tabelas!$O$9:$P$30,2,FALSE),"")</f>
        <v>Turquia</v>
      </c>
      <c r="W97" s="68">
        <f>S97-U97</f>
        <v>0</v>
      </c>
      <c r="X97" s="69">
        <f>U97-S97</f>
        <v>0</v>
      </c>
      <c r="Y97" s="75"/>
      <c r="Z97" s="3"/>
      <c r="AB97" s="13"/>
      <c r="AC97" s="13"/>
      <c r="AD97" s="42"/>
      <c r="AE97" s="42"/>
      <c r="AF97" s="42"/>
      <c r="AG97" s="13"/>
      <c r="AH97" s="13"/>
      <c r="AI97" s="13"/>
      <c r="AJ97" s="12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</row>
    <row r="98" spans="1:91" ht="8.1" customHeight="1" thickBot="1" x14ac:dyDescent="0.4">
      <c r="A98" s="65"/>
      <c r="B98" s="76"/>
      <c r="C98" s="123"/>
      <c r="D98" s="76"/>
      <c r="E98" s="123"/>
      <c r="F98" s="74"/>
      <c r="G98" s="74"/>
      <c r="H98" s="74"/>
      <c r="I98" s="70"/>
      <c r="J98" s="76"/>
      <c r="K98" s="123"/>
      <c r="L98" s="76"/>
      <c r="M98" s="123"/>
      <c r="N98" s="74"/>
      <c r="O98" s="74"/>
      <c r="P98" s="74"/>
      <c r="Q98" s="70"/>
      <c r="R98" s="76"/>
      <c r="S98" s="123"/>
      <c r="T98" s="76"/>
      <c r="U98" s="123"/>
      <c r="V98" s="74"/>
      <c r="W98" s="74"/>
      <c r="X98" s="74"/>
      <c r="Y98" s="75"/>
      <c r="Z98" s="3"/>
      <c r="AB98" s="13"/>
      <c r="AC98" s="13"/>
      <c r="AD98" s="42"/>
      <c r="AE98" s="42"/>
      <c r="AF98" s="42"/>
      <c r="AG98" s="13"/>
      <c r="AH98" s="13"/>
      <c r="AI98" s="13"/>
      <c r="AJ98" s="12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</row>
    <row r="99" spans="1:91" ht="33" customHeight="1" thickBot="1" x14ac:dyDescent="0.4">
      <c r="A99" s="65" t="s">
        <v>65</v>
      </c>
      <c r="B99" s="66" t="str">
        <f>IFERROR(VLOOKUP(IF(VLOOKUP(A79&amp;$A99,$AD$336:$AL$566,6,FALSE)="C",VLOOKUP(A79&amp;$A99,$AD$336:$AL$566,4,FALSE),VLOOKUP(A79&amp;$A99,$AD$336:$AL$566,5,FALSE)),Tabelas!$O$9:$P$30,2,FALSE),"")</f>
        <v>Itália</v>
      </c>
      <c r="C99" s="146">
        <v>0</v>
      </c>
      <c r="D99" s="67" t="s">
        <v>54</v>
      </c>
      <c r="E99" s="146">
        <v>1</v>
      </c>
      <c r="F99" s="68" t="str">
        <f>IFERROR(VLOOKUP(IF(VLOOKUP(A79&amp;$A99,$AD$336:$AL$566,6,FALSE)="F",VLOOKUP(A79&amp;$A99,$AD$336:$AL$566,4,FALSE),VLOOKUP(A79&amp;$A99,$AD$336:$AL$566,5,FALSE)),Tabelas!$O$9:$P$30,2,FALSE),"")</f>
        <v>Inglaterra</v>
      </c>
      <c r="G99" s="68">
        <f>C99-E99</f>
        <v>-1</v>
      </c>
      <c r="H99" s="69">
        <f>E99-C99</f>
        <v>1</v>
      </c>
      <c r="I99" s="70"/>
      <c r="J99" s="66" t="str">
        <f>IFERROR(VLOOKUP(IF(VLOOKUP(I79&amp;$A99,$AD$336:$AL$566,6,FALSE)="C",VLOOKUP(I79&amp;$A99,$AD$336:$AL$566,4,FALSE),VLOOKUP(I79&amp;$A99,$AD$336:$AL$566,5,FALSE)),Tabelas!$O$9:$P$30,2,FALSE),"")</f>
        <v>Turquia</v>
      </c>
      <c r="K99" s="146">
        <v>0</v>
      </c>
      <c r="L99" s="67" t="s">
        <v>54</v>
      </c>
      <c r="M99" s="146">
        <v>1</v>
      </c>
      <c r="N99" s="68" t="str">
        <f>IFERROR(VLOOKUP(IF(VLOOKUP(I79&amp;$A99,$AD$336:$AL$566,6,FALSE)="F",VLOOKUP(I79&amp;$A99,$AD$336:$AL$566,4,FALSE),VLOOKUP(I79&amp;$A99,$AD$336:$AL$566,5,FALSE)),Tabelas!$O$9:$P$30,2,FALSE),"")</f>
        <v>Suíça</v>
      </c>
      <c r="O99" s="68">
        <f>K99-M99</f>
        <v>-1</v>
      </c>
      <c r="P99" s="69">
        <f>M99-K99</f>
        <v>1</v>
      </c>
      <c r="Q99" s="70"/>
      <c r="R99" s="66" t="str">
        <f>IFERROR(VLOOKUP(IF(VLOOKUP(Q79&amp;$A99,$AD$336:$AL$566,6,FALSE)="C",VLOOKUP(Q79&amp;$A99,$AD$336:$AL$566,4,FALSE),VLOOKUP(Q79&amp;$A99,$AD$336:$AL$566,5,FALSE)),Tabelas!$O$9:$P$30,2,FALSE),"")</f>
        <v>Suécia</v>
      </c>
      <c r="S99" s="146">
        <v>0</v>
      </c>
      <c r="T99" s="67" t="s">
        <v>54</v>
      </c>
      <c r="U99" s="146">
        <v>1</v>
      </c>
      <c r="V99" s="68" t="str">
        <f>IFERROR(VLOOKUP(IF(VLOOKUP(Q79&amp;$A99,$AD$336:$AL$566,6,FALSE)="F",VLOOKUP(Q79&amp;$A99,$AD$336:$AL$566,4,FALSE),VLOOKUP(Q79&amp;$A99,$AD$336:$AL$566,5,FALSE)),Tabelas!$O$9:$P$30,2,FALSE),"")</f>
        <v>Suíça</v>
      </c>
      <c r="W99" s="68">
        <f>S99-U99</f>
        <v>-1</v>
      </c>
      <c r="X99" s="69">
        <f>U99-S99</f>
        <v>1</v>
      </c>
      <c r="Y99" s="75"/>
      <c r="Z99" s="3"/>
      <c r="AB99" s="13"/>
      <c r="AC99" s="13"/>
      <c r="AD99" s="42"/>
      <c r="AE99" s="42"/>
      <c r="AF99" s="42"/>
      <c r="AG99" s="13"/>
      <c r="AH99" s="13"/>
      <c r="AI99" s="13"/>
      <c r="AJ99" s="12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</row>
    <row r="100" spans="1:91" ht="8.1" customHeight="1" thickBot="1" x14ac:dyDescent="0.4">
      <c r="A100" s="65"/>
      <c r="B100" s="76"/>
      <c r="C100" s="123"/>
      <c r="D100" s="76"/>
      <c r="E100" s="123"/>
      <c r="F100" s="74"/>
      <c r="G100" s="74"/>
      <c r="H100" s="74"/>
      <c r="I100" s="70"/>
      <c r="J100" s="76"/>
      <c r="K100" s="123"/>
      <c r="L100" s="76"/>
      <c r="M100" s="123"/>
      <c r="N100" s="74"/>
      <c r="O100" s="74"/>
      <c r="P100" s="74"/>
      <c r="Q100" s="70"/>
      <c r="R100" s="76"/>
      <c r="S100" s="123"/>
      <c r="T100" s="76"/>
      <c r="U100" s="123"/>
      <c r="V100" s="74"/>
      <c r="W100" s="74"/>
      <c r="X100" s="74"/>
      <c r="Y100" s="75"/>
      <c r="Z100" s="3"/>
      <c r="AB100" s="13"/>
      <c r="AC100" s="13"/>
      <c r="AD100" s="42"/>
      <c r="AE100" s="42"/>
      <c r="AF100" s="42"/>
      <c r="AG100" s="13"/>
      <c r="AH100" s="13"/>
      <c r="AI100" s="13"/>
      <c r="AJ100" s="12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</row>
    <row r="101" spans="1:91" ht="33" customHeight="1" thickBot="1" x14ac:dyDescent="0.4">
      <c r="A101" s="65" t="s">
        <v>66</v>
      </c>
      <c r="B101" s="66" t="str">
        <f>IFERROR(VLOOKUP(IF(VLOOKUP(A79&amp;$A101,$AD$336:$AL$566,6,FALSE)="C",VLOOKUP(A79&amp;$A101,$AD$336:$AL$566,4,FALSE),VLOOKUP(A79&amp;$A101,$AD$336:$AL$566,5,FALSE)),Tabelas!$O$9:$P$30,2,FALSE),"")</f>
        <v/>
      </c>
      <c r="C101" s="122"/>
      <c r="D101" s="67" t="s">
        <v>54</v>
      </c>
      <c r="E101" s="122"/>
      <c r="F101" s="68" t="str">
        <f>IFERROR(VLOOKUP(IF(VLOOKUP(A79&amp;$A101,$AD$336:$AL$566,6,FALSE)="F",VLOOKUP(A79&amp;$A101,$AD$336:$AL$566,4,FALSE),VLOOKUP(A79&amp;$A101,$AD$336:$AL$566,5,FALSE)),Tabelas!$O$9:$P$30,2,FALSE),"")</f>
        <v/>
      </c>
      <c r="G101" s="68">
        <f>C101-E101</f>
        <v>0</v>
      </c>
      <c r="H101" s="69">
        <f>E101-C101</f>
        <v>0</v>
      </c>
      <c r="I101" s="70"/>
      <c r="J101" s="66" t="str">
        <f>IFERROR(VLOOKUP(IF(VLOOKUP(I79&amp;$A101,$AD$336:$AL$566,6,FALSE)="C",VLOOKUP(I79&amp;$A101,$AD$336:$AL$566,4,FALSE),VLOOKUP(I79&amp;$A101,$AD$336:$AL$566,5,FALSE)),Tabelas!$O$9:$P$30,2,FALSE),"")</f>
        <v/>
      </c>
      <c r="K101" s="122"/>
      <c r="L101" s="67" t="s">
        <v>54</v>
      </c>
      <c r="M101" s="122"/>
      <c r="N101" s="68" t="str">
        <f>IFERROR(VLOOKUP(IF(VLOOKUP(I79&amp;$A101,$AD$336:$AL$566,6,FALSE)="F",VLOOKUP(I79&amp;$A101,$AD$336:$AL$566,4,FALSE),VLOOKUP(I79&amp;$A101,$AD$336:$AL$566,5,FALSE)),Tabelas!$O$9:$P$30,2,FALSE),"")</f>
        <v/>
      </c>
      <c r="O101" s="68">
        <f>K101-M101</f>
        <v>0</v>
      </c>
      <c r="P101" s="69">
        <f>M101-K101</f>
        <v>0</v>
      </c>
      <c r="Q101" s="70"/>
      <c r="R101" s="66" t="str">
        <f>IFERROR(VLOOKUP(IF(VLOOKUP(Q79&amp;$A101,$AD$336:$AL$566,6,FALSE)="C",VLOOKUP(Q79&amp;$A101,$AD$336:$AL$566,4,FALSE),VLOOKUP(Q79&amp;$A101,$AD$336:$AL$566,5,FALSE)),Tabelas!$O$9:$P$30,2,FALSE),"")</f>
        <v/>
      </c>
      <c r="S101" s="122"/>
      <c r="T101" s="67" t="s">
        <v>54</v>
      </c>
      <c r="U101" s="122"/>
      <c r="V101" s="68" t="str">
        <f>IFERROR(VLOOKUP(IF(VLOOKUP(Q79&amp;$A101,$AD$336:$AL$566,6,FALSE)="F",VLOOKUP(Q79&amp;$A101,$AD$336:$AL$566,4,FALSE),VLOOKUP(Q79&amp;$A101,$AD$336:$AL$566,5,FALSE)),Tabelas!$O$9:$P$30,2,FALSE),"")</f>
        <v/>
      </c>
      <c r="W101" s="68">
        <f>S101-U101</f>
        <v>0</v>
      </c>
      <c r="X101" s="69">
        <f>U101-S101</f>
        <v>0</v>
      </c>
      <c r="Y101" s="75"/>
      <c r="Z101" s="3"/>
      <c r="AB101" s="13"/>
      <c r="AC101" s="13"/>
      <c r="AD101" s="42"/>
      <c r="AE101" s="42"/>
      <c r="AF101" s="42"/>
      <c r="AG101" s="13"/>
      <c r="AH101" s="13"/>
      <c r="AI101" s="13"/>
      <c r="AJ101" s="12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</row>
    <row r="102" spans="1:91" ht="8.1" customHeight="1" x14ac:dyDescent="0.7">
      <c r="A102" s="70"/>
      <c r="B102" s="76"/>
      <c r="C102" s="123"/>
      <c r="D102" s="76"/>
      <c r="E102" s="123"/>
      <c r="F102" s="74"/>
      <c r="G102" s="74"/>
      <c r="H102" s="74"/>
      <c r="I102" s="70"/>
      <c r="J102" s="76"/>
      <c r="K102" s="123"/>
      <c r="L102" s="76"/>
      <c r="M102" s="123"/>
      <c r="N102" s="74"/>
      <c r="O102" s="74"/>
      <c r="P102" s="74"/>
      <c r="Q102" s="70"/>
      <c r="R102" s="76"/>
      <c r="S102" s="123"/>
      <c r="T102" s="76"/>
      <c r="U102" s="123"/>
      <c r="V102" s="74"/>
      <c r="W102" s="74"/>
      <c r="X102" s="74"/>
      <c r="Y102" s="70"/>
      <c r="Z102" s="17"/>
      <c r="AA102" s="17"/>
      <c r="AB102" s="13"/>
      <c r="AC102" s="13"/>
      <c r="AD102" s="13"/>
      <c r="AE102" s="13"/>
      <c r="AF102" s="42"/>
      <c r="AG102" s="13"/>
      <c r="AH102" s="13"/>
      <c r="AI102" s="42"/>
      <c r="AJ102" s="42"/>
      <c r="AK102" s="13"/>
      <c r="AL102" s="13"/>
      <c r="AM102" s="13"/>
      <c r="AN102" s="13"/>
      <c r="AO102" s="12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</row>
    <row r="103" spans="1:91" ht="29.1" customHeight="1" x14ac:dyDescent="0.7">
      <c r="A103" s="77"/>
      <c r="B103" s="77"/>
      <c r="C103" s="124"/>
      <c r="D103" s="74"/>
      <c r="E103" s="124"/>
      <c r="F103" s="77"/>
      <c r="G103" s="77"/>
      <c r="H103" s="77"/>
      <c r="I103" s="72"/>
      <c r="J103" s="77"/>
      <c r="K103" s="124"/>
      <c r="L103" s="74"/>
      <c r="M103" s="124"/>
      <c r="N103" s="77"/>
      <c r="O103" s="77"/>
      <c r="P103" s="77"/>
      <c r="Q103" s="72"/>
      <c r="R103" s="77"/>
      <c r="S103" s="124"/>
      <c r="T103" s="74"/>
      <c r="U103" s="124"/>
      <c r="V103" s="77"/>
      <c r="W103" s="77"/>
      <c r="X103" s="77"/>
      <c r="Y103" s="72"/>
      <c r="Z103" s="17"/>
      <c r="AA103" s="17"/>
      <c r="AB103" s="13"/>
      <c r="AC103" s="13"/>
      <c r="AD103" s="13"/>
      <c r="AE103" s="13"/>
      <c r="AF103" s="42"/>
      <c r="AG103" s="13"/>
      <c r="AH103" s="13"/>
      <c r="AI103" s="42"/>
      <c r="AJ103" s="42"/>
      <c r="AK103" s="13"/>
      <c r="AL103" s="13"/>
      <c r="AM103" s="13"/>
      <c r="AN103" s="13"/>
      <c r="AO103" s="12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</row>
    <row r="104" spans="1:91" ht="33" customHeight="1" x14ac:dyDescent="0.3">
      <c r="A104" s="14">
        <v>13</v>
      </c>
      <c r="B104" s="45" t="str">
        <f>A104&amp;"ª Rodada"</f>
        <v>13ª Rodada</v>
      </c>
      <c r="F104" s="13"/>
      <c r="G104" s="13"/>
      <c r="H104" s="13"/>
      <c r="I104" s="14">
        <v>14</v>
      </c>
      <c r="J104" s="45" t="str">
        <f>I104&amp;"ª Rodada"</f>
        <v>14ª Rodada</v>
      </c>
      <c r="N104" s="13"/>
      <c r="O104" s="13"/>
      <c r="P104" s="13"/>
      <c r="Q104" s="19">
        <v>15</v>
      </c>
      <c r="R104" s="45" t="str">
        <f>Q104&amp;"ª Rodada"</f>
        <v>15ª Rodada</v>
      </c>
      <c r="V104" s="13"/>
      <c r="W104" s="3"/>
      <c r="X104" s="3"/>
      <c r="Y104" s="3"/>
      <c r="Z104" s="3"/>
      <c r="AB104" s="13"/>
      <c r="AC104" s="13"/>
      <c r="AD104" s="42"/>
      <c r="AE104" s="42"/>
      <c r="AF104" s="42"/>
      <c r="AG104" s="13"/>
      <c r="AH104" s="13"/>
      <c r="AI104" s="13"/>
      <c r="AJ104" s="12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</row>
    <row r="105" spans="1:91" ht="15.95" customHeight="1" thickBot="1" x14ac:dyDescent="0.35">
      <c r="A105" s="15"/>
      <c r="B105" s="12"/>
      <c r="C105" s="121"/>
      <c r="D105" s="16"/>
      <c r="E105" s="121"/>
      <c r="F105" s="12"/>
      <c r="G105" s="12"/>
      <c r="H105" s="12"/>
      <c r="I105" s="15"/>
      <c r="J105" s="12"/>
      <c r="K105" s="121"/>
      <c r="L105" s="16"/>
      <c r="M105" s="121"/>
      <c r="N105" s="12"/>
      <c r="O105" s="12"/>
      <c r="P105" s="12"/>
      <c r="Q105" s="15"/>
      <c r="R105" s="12"/>
      <c r="S105" s="121"/>
      <c r="T105" s="16"/>
      <c r="U105" s="121"/>
      <c r="V105" s="12"/>
      <c r="W105" s="3"/>
      <c r="X105" s="3"/>
      <c r="Y105" s="3"/>
      <c r="Z105" s="3"/>
      <c r="AB105" s="13"/>
      <c r="AC105" s="13"/>
      <c r="AD105" s="42"/>
      <c r="AE105" s="42"/>
      <c r="AF105" s="42"/>
      <c r="AG105" s="13"/>
      <c r="AH105" s="13"/>
      <c r="AI105" s="13"/>
      <c r="AJ105" s="12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</row>
    <row r="106" spans="1:91" ht="33" hidden="1" customHeight="1" thickBot="1" x14ac:dyDescent="0.4">
      <c r="A106" s="65" t="s">
        <v>56</v>
      </c>
      <c r="B106" s="66" t="str">
        <f>IFERROR(VLOOKUP(IF(VLOOKUP(A104&amp;$A106,$AD$336:$AL$566,6,FALSE)="C",VLOOKUP(A104&amp;$A106,$AD$336:$AL$566,4,FALSE),VLOOKUP(A104&amp;$A106,$AD$336:$AL$566,5,FALSE)),Tabelas!$O$9:$P$30,2,FALSE),"")</f>
        <v>DESISTIU</v>
      </c>
      <c r="C106" s="122"/>
      <c r="D106" s="67" t="s">
        <v>54</v>
      </c>
      <c r="E106" s="122"/>
      <c r="F106" s="68" t="str">
        <f>IFERROR(VLOOKUP(IF(VLOOKUP(A104&amp;$A106,$AD$336:$AL$566,6,FALSE)="F",VLOOKUP(A104&amp;$A106,$AD$336:$AL$566,4,FALSE),VLOOKUP(A104&amp;$A106,$AD$336:$AL$566,5,FALSE)),Tabelas!$O$9:$P$30,2,FALSE),"")</f>
        <v>França</v>
      </c>
      <c r="G106" s="68">
        <f>C106-E106</f>
        <v>0</v>
      </c>
      <c r="H106" s="69">
        <f>E106-C106</f>
        <v>0</v>
      </c>
      <c r="I106" s="70"/>
      <c r="J106" s="66" t="str">
        <f>IFERROR(VLOOKUP(IF(VLOOKUP(I104&amp;$A106,$AD$336:$AL$566,6,FALSE)="C",VLOOKUP(I104&amp;$A106,$AD$336:$AL$566,4,FALSE),VLOOKUP(I104&amp;$A106,$AD$336:$AL$566,5,FALSE)),Tabelas!$O$9:$P$30,2,FALSE),"")</f>
        <v>Eslovênia</v>
      </c>
      <c r="K106" s="122"/>
      <c r="L106" s="67" t="s">
        <v>54</v>
      </c>
      <c r="M106" s="122"/>
      <c r="N106" s="68" t="str">
        <f>IFERROR(VLOOKUP(IF(VLOOKUP(I104&amp;$A106,$AD$336:$AL$566,6,FALSE)="F",VLOOKUP(I104&amp;$A106,$AD$336:$AL$566,4,FALSE),VLOOKUP(I104&amp;$A106,$AD$336:$AL$566,5,FALSE)),Tabelas!$O$9:$P$30,2,FALSE),"")</f>
        <v>DESISTIU</v>
      </c>
      <c r="O106" s="68">
        <f>K106-M106</f>
        <v>0</v>
      </c>
      <c r="P106" s="69">
        <f>M106-K106</f>
        <v>0</v>
      </c>
      <c r="Q106" s="70"/>
      <c r="R106" s="66" t="str">
        <f>IFERROR(VLOOKUP(IF(VLOOKUP(Q104&amp;$A106,$AD$336:$AL$566,6,FALSE)="C",VLOOKUP(Q104&amp;$A106,$AD$336:$AL$566,4,FALSE),VLOOKUP(Q104&amp;$A106,$AD$336:$AL$566,5,FALSE)),Tabelas!$O$9:$P$30,2,FALSE),"")</f>
        <v>DESISTIU</v>
      </c>
      <c r="S106" s="122"/>
      <c r="T106" s="67" t="s">
        <v>54</v>
      </c>
      <c r="U106" s="122"/>
      <c r="V106" s="68" t="str">
        <f>IFERROR(VLOOKUP(IF(VLOOKUP(Q104&amp;$A106,$AD$336:$AL$566,6,FALSE)="F",VLOOKUP(Q104&amp;$A106,$AD$336:$AL$566,4,FALSE),VLOOKUP(Q104&amp;$A106,$AD$336:$AL$566,5,FALSE)),Tabelas!$O$9:$P$30,2,FALSE),"")</f>
        <v>Escócia</v>
      </c>
      <c r="W106" s="68">
        <f>S106-U106</f>
        <v>0</v>
      </c>
      <c r="X106" s="69">
        <f>U106-S106</f>
        <v>0</v>
      </c>
      <c r="Y106" s="75"/>
      <c r="Z106" s="3"/>
      <c r="AB106" s="13"/>
      <c r="AC106" s="13"/>
      <c r="AD106" s="42"/>
      <c r="AE106" s="42"/>
      <c r="AF106" s="42"/>
      <c r="AG106" s="13"/>
      <c r="AH106" s="13"/>
      <c r="AI106" s="13"/>
      <c r="AJ106" s="12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</row>
    <row r="107" spans="1:91" ht="8.1" hidden="1" customHeight="1" thickBot="1" x14ac:dyDescent="0.4">
      <c r="A107" s="65"/>
      <c r="B107" s="76"/>
      <c r="C107" s="123"/>
      <c r="D107" s="76"/>
      <c r="E107" s="123"/>
      <c r="F107" s="74"/>
      <c r="G107" s="74"/>
      <c r="H107" s="74"/>
      <c r="I107" s="70"/>
      <c r="J107" s="76"/>
      <c r="K107" s="123"/>
      <c r="L107" s="76"/>
      <c r="M107" s="123"/>
      <c r="N107" s="74"/>
      <c r="O107" s="74"/>
      <c r="P107" s="74"/>
      <c r="Q107" s="70"/>
      <c r="R107" s="76"/>
      <c r="S107" s="123"/>
      <c r="T107" s="76"/>
      <c r="U107" s="123"/>
      <c r="V107" s="74"/>
      <c r="W107" s="74"/>
      <c r="X107" s="74"/>
      <c r="Y107" s="75"/>
      <c r="Z107" s="3"/>
      <c r="AB107" s="13"/>
      <c r="AC107" s="13"/>
      <c r="AD107" s="42"/>
      <c r="AE107" s="42"/>
      <c r="AF107" s="42"/>
      <c r="AG107" s="13"/>
      <c r="AH107" s="13"/>
      <c r="AI107" s="13"/>
      <c r="AJ107" s="12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</row>
    <row r="108" spans="1:91" ht="33" customHeight="1" thickBot="1" x14ac:dyDescent="0.4">
      <c r="A108" s="65" t="s">
        <v>57</v>
      </c>
      <c r="B108" s="66" t="str">
        <f>IFERROR(VLOOKUP(IF(VLOOKUP(A104&amp;$A108,$AD$336:$AL$566,6,FALSE)="C",VLOOKUP(A104&amp;$A108,$AD$336:$AL$566,4,FALSE),VLOOKUP(A104&amp;$A108,$AD$336:$AL$566,5,FALSE)),Tabelas!$O$9:$P$30,2,FALSE),"")</f>
        <v>País de Gales</v>
      </c>
      <c r="C108" s="146">
        <v>1</v>
      </c>
      <c r="D108" s="67" t="s">
        <v>54</v>
      </c>
      <c r="E108" s="146">
        <v>0</v>
      </c>
      <c r="F108" s="68" t="str">
        <f>IFERROR(VLOOKUP(IF(VLOOKUP(A104&amp;$A108,$AD$336:$AL$566,6,FALSE)="F",VLOOKUP(A104&amp;$A108,$AD$336:$AL$566,4,FALSE),VLOOKUP(A104&amp;$A108,$AD$336:$AL$566,5,FALSE)),Tabelas!$O$9:$P$30,2,FALSE),"")</f>
        <v>Alemanha</v>
      </c>
      <c r="G108" s="68">
        <f>C108-E108</f>
        <v>1</v>
      </c>
      <c r="H108" s="69">
        <f>E108-C108</f>
        <v>-1</v>
      </c>
      <c r="I108" s="70"/>
      <c r="J108" s="66" t="str">
        <f>IFERROR(VLOOKUP(IF(VLOOKUP(I104&amp;$A108,$AD$336:$AL$566,6,FALSE)="C",VLOOKUP(I104&amp;$A108,$AD$336:$AL$566,4,FALSE),VLOOKUP(I104&amp;$A108,$AD$336:$AL$566,5,FALSE)),Tabelas!$O$9:$P$30,2,FALSE),"")</f>
        <v>Itália</v>
      </c>
      <c r="K108" s="146">
        <v>0</v>
      </c>
      <c r="L108" s="67" t="s">
        <v>54</v>
      </c>
      <c r="M108" s="146">
        <v>1</v>
      </c>
      <c r="N108" s="68" t="str">
        <f>IFERROR(VLOOKUP(IF(VLOOKUP(I104&amp;$A108,$AD$336:$AL$566,6,FALSE)="F",VLOOKUP(I104&amp;$A108,$AD$336:$AL$566,4,FALSE),VLOOKUP(I104&amp;$A108,$AD$336:$AL$566,5,FALSE)),Tabelas!$O$9:$P$30,2,FALSE),"")</f>
        <v>Alemanha</v>
      </c>
      <c r="O108" s="68">
        <f>K108-M108</f>
        <v>-1</v>
      </c>
      <c r="P108" s="69">
        <f>M108-K108</f>
        <v>1</v>
      </c>
      <c r="Q108" s="70"/>
      <c r="R108" s="66" t="str">
        <f>IFERROR(VLOOKUP(IF(VLOOKUP(Q104&amp;$A108,$AD$336:$AL$566,6,FALSE)="C",VLOOKUP(Q104&amp;$A108,$AD$336:$AL$566,4,FALSE),VLOOKUP(Q104&amp;$A108,$AD$336:$AL$566,5,FALSE)),Tabelas!$O$9:$P$30,2,FALSE),"")</f>
        <v>Inglaterra</v>
      </c>
      <c r="S108" s="146">
        <v>2</v>
      </c>
      <c r="T108" s="67" t="s">
        <v>54</v>
      </c>
      <c r="U108" s="146">
        <v>0</v>
      </c>
      <c r="V108" s="68" t="str">
        <f>IFERROR(VLOOKUP(IF(VLOOKUP(Q104&amp;$A108,$AD$336:$AL$566,6,FALSE)="F",VLOOKUP(Q104&amp;$A108,$AD$336:$AL$566,4,FALSE),VLOOKUP(Q104&amp;$A108,$AD$336:$AL$566,5,FALSE)),Tabelas!$O$9:$P$30,2,FALSE),"")</f>
        <v>Alemanha</v>
      </c>
      <c r="W108" s="68">
        <f>S108-U108</f>
        <v>2</v>
      </c>
      <c r="X108" s="69">
        <f>U108-S108</f>
        <v>-2</v>
      </c>
      <c r="Y108" s="75"/>
      <c r="Z108" s="3"/>
      <c r="AB108" s="13"/>
      <c r="AC108" s="13"/>
      <c r="AD108" s="42"/>
      <c r="AE108" s="42"/>
      <c r="AF108" s="42"/>
      <c r="AG108" s="13"/>
      <c r="AH108" s="13"/>
      <c r="AI108" s="13"/>
      <c r="AJ108" s="12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</row>
    <row r="109" spans="1:91" ht="8.1" customHeight="1" thickBot="1" x14ac:dyDescent="0.4">
      <c r="A109" s="65"/>
      <c r="B109" s="76"/>
      <c r="C109" s="123"/>
      <c r="D109" s="76"/>
      <c r="E109" s="123"/>
      <c r="F109" s="74"/>
      <c r="G109" s="74"/>
      <c r="H109" s="74"/>
      <c r="I109" s="70"/>
      <c r="J109" s="76"/>
      <c r="K109" s="123"/>
      <c r="L109" s="76"/>
      <c r="M109" s="123"/>
      <c r="N109" s="74"/>
      <c r="O109" s="74"/>
      <c r="P109" s="74"/>
      <c r="Q109" s="70"/>
      <c r="R109" s="76"/>
      <c r="S109" s="123"/>
      <c r="T109" s="76"/>
      <c r="U109" s="123"/>
      <c r="V109" s="74"/>
      <c r="W109" s="74"/>
      <c r="X109" s="74"/>
      <c r="Y109" s="75"/>
      <c r="Z109" s="3"/>
      <c r="AB109" s="13"/>
      <c r="AC109" s="13"/>
      <c r="AD109" s="42"/>
      <c r="AE109" s="42"/>
      <c r="AF109" s="42"/>
      <c r="AG109" s="13"/>
      <c r="AH109" s="13"/>
      <c r="AI109" s="13"/>
      <c r="AJ109" s="12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</row>
    <row r="110" spans="1:91" ht="33" customHeight="1" thickBot="1" x14ac:dyDescent="0.4">
      <c r="A110" s="65" t="s">
        <v>58</v>
      </c>
      <c r="B110" s="66" t="str">
        <f>IFERROR(VLOOKUP(IF(VLOOKUP(A104&amp;$A110,$AD$336:$AL$566,6,FALSE)="C",VLOOKUP(A104&amp;$A110,$AD$336:$AL$566,4,FALSE),VLOOKUP(A104&amp;$A110,$AD$336:$AL$566,5,FALSE)),Tabelas!$O$9:$P$30,2,FALSE),"")</f>
        <v>Áustria</v>
      </c>
      <c r="C110" s="146">
        <v>0</v>
      </c>
      <c r="D110" s="67" t="s">
        <v>54</v>
      </c>
      <c r="E110" s="146">
        <v>0</v>
      </c>
      <c r="F110" s="68" t="str">
        <f>IFERROR(VLOOKUP(IF(VLOOKUP(A104&amp;$A110,$AD$336:$AL$566,6,FALSE)="F",VLOOKUP(A104&amp;$A110,$AD$336:$AL$566,4,FALSE),VLOOKUP(A104&amp;$A110,$AD$336:$AL$566,5,FALSE)),Tabelas!$O$9:$P$30,2,FALSE),"")</f>
        <v>Noruega</v>
      </c>
      <c r="G110" s="68">
        <f>C110-E110</f>
        <v>0</v>
      </c>
      <c r="H110" s="69">
        <f>E110-C110</f>
        <v>0</v>
      </c>
      <c r="I110" s="70"/>
      <c r="J110" s="66" t="str">
        <f>IFERROR(VLOOKUP(IF(VLOOKUP(I104&amp;$A110,$AD$336:$AL$566,6,FALSE)="C",VLOOKUP(I104&amp;$A110,$AD$336:$AL$566,4,FALSE),VLOOKUP(I104&amp;$A110,$AD$336:$AL$566,5,FALSE)),Tabelas!$O$9:$P$30,2,FALSE),"")</f>
        <v>Áustria</v>
      </c>
      <c r="K110" s="146">
        <v>0</v>
      </c>
      <c r="L110" s="67" t="s">
        <v>54</v>
      </c>
      <c r="M110" s="146">
        <v>0</v>
      </c>
      <c r="N110" s="68" t="str">
        <f>IFERROR(VLOOKUP(IF(VLOOKUP(I104&amp;$A110,$AD$336:$AL$566,6,FALSE)="F",VLOOKUP(I104&amp;$A110,$AD$336:$AL$566,4,FALSE),VLOOKUP(I104&amp;$A110,$AD$336:$AL$566,5,FALSE)),Tabelas!$O$9:$P$30,2,FALSE),"")</f>
        <v>Irlanda</v>
      </c>
      <c r="O110" s="68">
        <f>K110-M110</f>
        <v>0</v>
      </c>
      <c r="P110" s="69">
        <f>M110-K110</f>
        <v>0</v>
      </c>
      <c r="Q110" s="70"/>
      <c r="R110" s="66" t="str">
        <f>IFERROR(VLOOKUP(IF(VLOOKUP(Q104&amp;$A110,$AD$336:$AL$566,6,FALSE)="C",VLOOKUP(Q104&amp;$A110,$AD$336:$AL$566,4,FALSE),VLOOKUP(Q104&amp;$A110,$AD$336:$AL$566,5,FALSE)),Tabelas!$O$9:$P$30,2,FALSE),"")</f>
        <v>Áustria</v>
      </c>
      <c r="S110" s="146">
        <v>2</v>
      </c>
      <c r="T110" s="67" t="s">
        <v>54</v>
      </c>
      <c r="U110" s="146">
        <v>0</v>
      </c>
      <c r="V110" s="68" t="str">
        <f>IFERROR(VLOOKUP(IF(VLOOKUP(Q104&amp;$A110,$AD$336:$AL$566,6,FALSE)="F",VLOOKUP(Q104&amp;$A110,$AD$336:$AL$566,4,FALSE),VLOOKUP(Q104&amp;$A110,$AD$336:$AL$566,5,FALSE)),Tabelas!$O$9:$P$30,2,FALSE),"")</f>
        <v>Holanda</v>
      </c>
      <c r="W110" s="68">
        <f>S110-U110</f>
        <v>2</v>
      </c>
      <c r="X110" s="69">
        <f>U110-S110</f>
        <v>-2</v>
      </c>
      <c r="Y110" s="75"/>
      <c r="Z110" s="3"/>
      <c r="AB110" s="13"/>
      <c r="AC110" s="13"/>
      <c r="AD110" s="42"/>
      <c r="AE110" s="42"/>
      <c r="AF110" s="42"/>
      <c r="AG110" s="13"/>
      <c r="AH110" s="13"/>
      <c r="AI110" s="13"/>
      <c r="AJ110" s="12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</row>
    <row r="111" spans="1:91" ht="8.1" customHeight="1" thickBot="1" x14ac:dyDescent="0.4">
      <c r="A111" s="65"/>
      <c r="B111" s="76"/>
      <c r="C111" s="123"/>
      <c r="D111" s="76"/>
      <c r="E111" s="123"/>
      <c r="F111" s="74"/>
      <c r="G111" s="74"/>
      <c r="H111" s="74"/>
      <c r="I111" s="70"/>
      <c r="J111" s="76"/>
      <c r="K111" s="123"/>
      <c r="L111" s="76"/>
      <c r="M111" s="123"/>
      <c r="N111" s="74"/>
      <c r="O111" s="74"/>
      <c r="P111" s="74"/>
      <c r="Q111" s="70"/>
      <c r="R111" s="76"/>
      <c r="S111" s="123"/>
      <c r="T111" s="76"/>
      <c r="U111" s="123"/>
      <c r="V111" s="74"/>
      <c r="W111" s="74"/>
      <c r="X111" s="74"/>
      <c r="Y111" s="75"/>
      <c r="Z111" s="3"/>
      <c r="AB111" s="13"/>
      <c r="AC111" s="13"/>
      <c r="AD111" s="42"/>
      <c r="AE111" s="42"/>
      <c r="AF111" s="42"/>
      <c r="AG111" s="13"/>
      <c r="AH111" s="13"/>
      <c r="AI111" s="13"/>
      <c r="AJ111" s="12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</row>
    <row r="112" spans="1:91" ht="33" customHeight="1" thickBot="1" x14ac:dyDescent="0.4">
      <c r="A112" s="65" t="s">
        <v>59</v>
      </c>
      <c r="B112" s="66" t="str">
        <f>IFERROR(VLOOKUP(IF(VLOOKUP(A104&amp;$A112,$AD$336:$AL$566,6,FALSE)="C",VLOOKUP(A104&amp;$A112,$AD$336:$AL$566,4,FALSE),VLOOKUP(A104&amp;$A112,$AD$336:$AL$566,5,FALSE)),Tabelas!$O$9:$P$30,2,FALSE),"")</f>
        <v>Bélgica</v>
      </c>
      <c r="C112" s="146">
        <v>0</v>
      </c>
      <c r="D112" s="67" t="s">
        <v>54</v>
      </c>
      <c r="E112" s="146">
        <v>1</v>
      </c>
      <c r="F112" s="68" t="str">
        <f>IFERROR(VLOOKUP(IF(VLOOKUP(A104&amp;$A112,$AD$336:$AL$566,6,FALSE)="F",VLOOKUP(A104&amp;$A112,$AD$336:$AL$566,4,FALSE),VLOOKUP(A104&amp;$A112,$AD$336:$AL$566,5,FALSE)),Tabelas!$O$9:$P$30,2,FALSE),"")</f>
        <v>Itália</v>
      </c>
      <c r="G112" s="68">
        <f>C112-E112</f>
        <v>-1</v>
      </c>
      <c r="H112" s="69">
        <f>E112-C112</f>
        <v>1</v>
      </c>
      <c r="I112" s="70"/>
      <c r="J112" s="66" t="str">
        <f>IFERROR(VLOOKUP(IF(VLOOKUP(I104&amp;$A112,$AD$336:$AL$566,6,FALSE)="C",VLOOKUP(I104&amp;$A112,$AD$336:$AL$566,4,FALSE),VLOOKUP(I104&amp;$A112,$AD$336:$AL$566,5,FALSE)),Tabelas!$O$9:$P$30,2,FALSE),"")</f>
        <v>Bélgica</v>
      </c>
      <c r="K112" s="146">
        <v>1</v>
      </c>
      <c r="L112" s="67" t="s">
        <v>54</v>
      </c>
      <c r="M112" s="146">
        <v>0</v>
      </c>
      <c r="N112" s="68" t="str">
        <f>IFERROR(VLOOKUP(IF(VLOOKUP(I104&amp;$A112,$AD$336:$AL$566,6,FALSE)="F",VLOOKUP(I104&amp;$A112,$AD$336:$AL$566,4,FALSE),VLOOKUP(I104&amp;$A112,$AD$336:$AL$566,5,FALSE)),Tabelas!$O$9:$P$30,2,FALSE),"")</f>
        <v>Inglaterra</v>
      </c>
      <c r="O112" s="68">
        <f>K112-M112</f>
        <v>1</v>
      </c>
      <c r="P112" s="69">
        <f>M112-K112</f>
        <v>-1</v>
      </c>
      <c r="Q112" s="70"/>
      <c r="R112" s="66" t="str">
        <f>IFERROR(VLOOKUP(IF(VLOOKUP(Q104&amp;$A112,$AD$336:$AL$566,6,FALSE)="C",VLOOKUP(Q104&amp;$A112,$AD$336:$AL$566,4,FALSE),VLOOKUP(Q104&amp;$A112,$AD$336:$AL$566,5,FALSE)),Tabelas!$O$9:$P$30,2,FALSE),"")</f>
        <v>Bélgica</v>
      </c>
      <c r="S112" s="146">
        <v>0</v>
      </c>
      <c r="T112" s="67" t="s">
        <v>54</v>
      </c>
      <c r="U112" s="146">
        <v>1</v>
      </c>
      <c r="V112" s="68" t="str">
        <f>IFERROR(VLOOKUP(IF(VLOOKUP(Q104&amp;$A112,$AD$336:$AL$566,6,FALSE)="F",VLOOKUP(Q104&amp;$A112,$AD$336:$AL$566,4,FALSE),VLOOKUP(Q104&amp;$A112,$AD$336:$AL$566,5,FALSE)),Tabelas!$O$9:$P$30,2,FALSE),"")</f>
        <v>França</v>
      </c>
      <c r="W112" s="68">
        <f>S112-U112</f>
        <v>-1</v>
      </c>
      <c r="X112" s="69">
        <f>U112-S112</f>
        <v>1</v>
      </c>
      <c r="Y112" s="75"/>
      <c r="Z112" s="3"/>
      <c r="AB112" s="13"/>
      <c r="AC112" s="13"/>
      <c r="AD112" s="42"/>
      <c r="AE112" s="42"/>
      <c r="AF112" s="42"/>
      <c r="AG112" s="13"/>
      <c r="AH112" s="13"/>
      <c r="AI112" s="13"/>
      <c r="AJ112" s="12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</row>
    <row r="113" spans="1:91" ht="8.1" customHeight="1" thickBot="1" x14ac:dyDescent="0.4">
      <c r="A113" s="65"/>
      <c r="B113" s="76"/>
      <c r="C113" s="123"/>
      <c r="D113" s="76"/>
      <c r="E113" s="123"/>
      <c r="F113" s="74"/>
      <c r="G113" s="74"/>
      <c r="H113" s="74"/>
      <c r="I113" s="70"/>
      <c r="J113" s="76"/>
      <c r="K113" s="123"/>
      <c r="L113" s="76"/>
      <c r="M113" s="123"/>
      <c r="N113" s="74"/>
      <c r="O113" s="74"/>
      <c r="P113" s="74"/>
      <c r="Q113" s="70"/>
      <c r="R113" s="76"/>
      <c r="S113" s="123"/>
      <c r="T113" s="76"/>
      <c r="U113" s="123"/>
      <c r="V113" s="74"/>
      <c r="W113" s="74"/>
      <c r="X113" s="74"/>
      <c r="Y113" s="75"/>
      <c r="Z113" s="3"/>
      <c r="AB113" s="13"/>
      <c r="AC113" s="13"/>
      <c r="AD113" s="42"/>
      <c r="AE113" s="42"/>
      <c r="AF113" s="42"/>
      <c r="AG113" s="13"/>
      <c r="AH113" s="13"/>
      <c r="AI113" s="13"/>
      <c r="AJ113" s="12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</row>
    <row r="114" spans="1:91" ht="33" customHeight="1" thickBot="1" x14ac:dyDescent="0.4">
      <c r="A114" s="65" t="s">
        <v>60</v>
      </c>
      <c r="B114" s="66" t="str">
        <f>IFERROR(VLOOKUP(IF(VLOOKUP(A104&amp;$A114,$AD$336:$AL$566,6,FALSE)="C",VLOOKUP(A104&amp;$A114,$AD$336:$AL$566,4,FALSE),VLOOKUP(A104&amp;$A114,$AD$336:$AL$566,5,FALSE)),Tabelas!$O$9:$P$30,2,FALSE),"")</f>
        <v>Irlanda</v>
      </c>
      <c r="C114" s="146">
        <v>0</v>
      </c>
      <c r="D114" s="67" t="s">
        <v>54</v>
      </c>
      <c r="E114" s="146">
        <v>0</v>
      </c>
      <c r="F114" s="68" t="str">
        <f>IFERROR(VLOOKUP(IF(VLOOKUP(A104&amp;$A114,$AD$336:$AL$566,6,FALSE)="F",VLOOKUP(A104&amp;$A114,$AD$336:$AL$566,4,FALSE),VLOOKUP(A104&amp;$A114,$AD$336:$AL$566,5,FALSE)),Tabelas!$O$9:$P$30,2,FALSE),"")</f>
        <v>Dinamarca</v>
      </c>
      <c r="G114" s="68">
        <f>C114-E114</f>
        <v>0</v>
      </c>
      <c r="H114" s="69">
        <f>E114-C114</f>
        <v>0</v>
      </c>
      <c r="I114" s="70"/>
      <c r="J114" s="66" t="str">
        <f>IFERROR(VLOOKUP(IF(VLOOKUP(I104&amp;$A114,$AD$336:$AL$566,6,FALSE)="C",VLOOKUP(I104&amp;$A114,$AD$336:$AL$566,4,FALSE),VLOOKUP(I104&amp;$A114,$AD$336:$AL$566,5,FALSE)),Tabelas!$O$9:$P$30,2,FALSE),"")</f>
        <v>Holanda</v>
      </c>
      <c r="K114" s="146">
        <v>1</v>
      </c>
      <c r="L114" s="67" t="s">
        <v>54</v>
      </c>
      <c r="M114" s="146">
        <v>1</v>
      </c>
      <c r="N114" s="68" t="str">
        <f>IFERROR(VLOOKUP(IF(VLOOKUP(I104&amp;$A114,$AD$336:$AL$566,6,FALSE)="F",VLOOKUP(I104&amp;$A114,$AD$336:$AL$566,4,FALSE),VLOOKUP(I104&amp;$A114,$AD$336:$AL$566,5,FALSE)),Tabelas!$O$9:$P$30,2,FALSE),"")</f>
        <v>Dinamarca</v>
      </c>
      <c r="O114" s="68">
        <f>K114-M114</f>
        <v>0</v>
      </c>
      <c r="P114" s="69">
        <f>M114-K114</f>
        <v>0</v>
      </c>
      <c r="Q114" s="70"/>
      <c r="R114" s="66" t="str">
        <f>IFERROR(VLOOKUP(IF(VLOOKUP(Q104&amp;$A114,$AD$336:$AL$566,6,FALSE)="C",VLOOKUP(Q104&amp;$A114,$AD$336:$AL$566,4,FALSE),VLOOKUP(Q104&amp;$A114,$AD$336:$AL$566,5,FALSE)),Tabelas!$O$9:$P$30,2,FALSE),"")</f>
        <v>Eslovênia</v>
      </c>
      <c r="S114" s="146">
        <v>1</v>
      </c>
      <c r="T114" s="67" t="s">
        <v>54</v>
      </c>
      <c r="U114" s="146">
        <v>0</v>
      </c>
      <c r="V114" s="68" t="str">
        <f>IFERROR(VLOOKUP(IF(VLOOKUP(Q104&amp;$A114,$AD$336:$AL$566,6,FALSE)="F",VLOOKUP(Q104&amp;$A114,$AD$336:$AL$566,4,FALSE),VLOOKUP(Q104&amp;$A114,$AD$336:$AL$566,5,FALSE)),Tabelas!$O$9:$P$30,2,FALSE),"")</f>
        <v>Dinamarca</v>
      </c>
      <c r="W114" s="68">
        <f>S114-U114</f>
        <v>1</v>
      </c>
      <c r="X114" s="69">
        <f>U114-S114</f>
        <v>-1</v>
      </c>
      <c r="Y114" s="75"/>
      <c r="Z114" s="3"/>
      <c r="AB114" s="13"/>
      <c r="AC114" s="13"/>
      <c r="AD114" s="42"/>
      <c r="AE114" s="42"/>
      <c r="AF114" s="42"/>
      <c r="AG114" s="13"/>
      <c r="AH114" s="13"/>
      <c r="AI114" s="13"/>
      <c r="AJ114" s="12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</row>
    <row r="115" spans="1:91" ht="8.1" customHeight="1" thickBot="1" x14ac:dyDescent="0.4">
      <c r="A115" s="65"/>
      <c r="B115" s="76"/>
      <c r="C115" s="123"/>
      <c r="D115" s="76"/>
      <c r="E115" s="123"/>
      <c r="F115" s="74"/>
      <c r="G115" s="74"/>
      <c r="H115" s="74"/>
      <c r="I115" s="70"/>
      <c r="J115" s="76"/>
      <c r="K115" s="123"/>
      <c r="L115" s="76"/>
      <c r="M115" s="123"/>
      <c r="N115" s="74"/>
      <c r="O115" s="74"/>
      <c r="P115" s="74"/>
      <c r="Q115" s="70"/>
      <c r="R115" s="76"/>
      <c r="S115" s="123"/>
      <c r="T115" s="76"/>
      <c r="U115" s="123"/>
      <c r="V115" s="74"/>
      <c r="W115" s="74"/>
      <c r="X115" s="74"/>
      <c r="Y115" s="75"/>
      <c r="Z115" s="3"/>
      <c r="AB115" s="13"/>
      <c r="AC115" s="13"/>
      <c r="AD115" s="42"/>
      <c r="AE115" s="42"/>
      <c r="AF115" s="42"/>
      <c r="AG115" s="13"/>
      <c r="AH115" s="13"/>
      <c r="AI115" s="13"/>
      <c r="AJ115" s="12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</row>
    <row r="116" spans="1:91" ht="33" customHeight="1" thickBot="1" x14ac:dyDescent="0.4">
      <c r="A116" s="65" t="s">
        <v>61</v>
      </c>
      <c r="B116" s="66" t="str">
        <f>IFERROR(VLOOKUP(IF(VLOOKUP(A104&amp;$A116,$AD$336:$AL$566,6,FALSE)="C",VLOOKUP(A104&amp;$A116,$AD$336:$AL$566,4,FALSE),VLOOKUP(A104&amp;$A116,$AD$336:$AL$566,5,FALSE)),Tabelas!$O$9:$P$30,2,FALSE),"")</f>
        <v>Inglaterra</v>
      </c>
      <c r="C116" s="146">
        <v>2</v>
      </c>
      <c r="D116" s="67" t="s">
        <v>54</v>
      </c>
      <c r="E116" s="146">
        <v>1</v>
      </c>
      <c r="F116" s="68" t="str">
        <f>IFERROR(VLOOKUP(IF(VLOOKUP(A104&amp;$A116,$AD$336:$AL$566,6,FALSE)="F",VLOOKUP(A104&amp;$A116,$AD$336:$AL$566,4,FALSE),VLOOKUP(A104&amp;$A116,$AD$336:$AL$566,5,FALSE)),Tabelas!$O$9:$P$30,2,FALSE),"")</f>
        <v>Escócia</v>
      </c>
      <c r="G116" s="68">
        <f>C116-E116</f>
        <v>1</v>
      </c>
      <c r="H116" s="69">
        <f>E116-C116</f>
        <v>-1</v>
      </c>
      <c r="I116" s="70"/>
      <c r="J116" s="66" t="str">
        <f>IFERROR(VLOOKUP(IF(VLOOKUP(I104&amp;$A116,$AD$336:$AL$566,6,FALSE)="C",VLOOKUP(I104&amp;$A116,$AD$336:$AL$566,4,FALSE),VLOOKUP(I104&amp;$A116,$AD$336:$AL$566,5,FALSE)),Tabelas!$O$9:$P$30,2,FALSE),"")</f>
        <v>França</v>
      </c>
      <c r="K116" s="146">
        <v>0</v>
      </c>
      <c r="L116" s="67" t="s">
        <v>54</v>
      </c>
      <c r="M116" s="146">
        <v>4</v>
      </c>
      <c r="N116" s="68" t="str">
        <f>IFERROR(VLOOKUP(IF(VLOOKUP(I104&amp;$A116,$AD$336:$AL$566,6,FALSE)="F",VLOOKUP(I104&amp;$A116,$AD$336:$AL$566,4,FALSE),VLOOKUP(I104&amp;$A116,$AD$336:$AL$566,5,FALSE)),Tabelas!$O$9:$P$30,2,FALSE),"")</f>
        <v>Escócia</v>
      </c>
      <c r="O116" s="68">
        <f>K116-M116</f>
        <v>-4</v>
      </c>
      <c r="P116" s="69">
        <f>M116-K116</f>
        <v>4</v>
      </c>
      <c r="Q116" s="70"/>
      <c r="R116" s="66" t="str">
        <f>IFERROR(VLOOKUP(IF(VLOOKUP(Q104&amp;$A116,$AD$336:$AL$566,6,FALSE)="C",VLOOKUP(Q104&amp;$A116,$AD$336:$AL$566,4,FALSE),VLOOKUP(Q104&amp;$A116,$AD$336:$AL$566,5,FALSE)),Tabelas!$O$9:$P$30,2,FALSE),"")</f>
        <v>Turquia</v>
      </c>
      <c r="S116" s="146">
        <v>2</v>
      </c>
      <c r="T116" s="67" t="s">
        <v>54</v>
      </c>
      <c r="U116" s="146">
        <v>1</v>
      </c>
      <c r="V116" s="68" t="str">
        <f>IFERROR(VLOOKUP(IF(VLOOKUP(Q104&amp;$A116,$AD$336:$AL$566,6,FALSE)="F",VLOOKUP(Q104&amp;$A116,$AD$336:$AL$566,4,FALSE),VLOOKUP(Q104&amp;$A116,$AD$336:$AL$566,5,FALSE)),Tabelas!$O$9:$P$30,2,FALSE),"")</f>
        <v>Irlanda</v>
      </c>
      <c r="W116" s="68">
        <f>S116-U116</f>
        <v>1</v>
      </c>
      <c r="X116" s="69">
        <f>U116-S116</f>
        <v>-1</v>
      </c>
      <c r="Y116" s="75"/>
      <c r="Z116" s="3"/>
      <c r="AB116" s="13"/>
      <c r="AC116" s="13"/>
      <c r="AD116" s="42"/>
      <c r="AE116" s="42"/>
      <c r="AF116" s="42"/>
      <c r="AG116" s="13"/>
      <c r="AH116" s="13"/>
      <c r="AI116" s="13"/>
      <c r="AJ116" s="12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</row>
    <row r="117" spans="1:91" ht="8.1" customHeight="1" thickBot="1" x14ac:dyDescent="0.4">
      <c r="A117" s="65"/>
      <c r="B117" s="76"/>
      <c r="C117" s="123"/>
      <c r="D117" s="76"/>
      <c r="E117" s="123"/>
      <c r="F117" s="74"/>
      <c r="G117" s="74"/>
      <c r="H117" s="74"/>
      <c r="I117" s="70"/>
      <c r="J117" s="76"/>
      <c r="K117" s="123"/>
      <c r="L117" s="76"/>
      <c r="M117" s="123"/>
      <c r="N117" s="74"/>
      <c r="O117" s="74"/>
      <c r="P117" s="74"/>
      <c r="Q117" s="70"/>
      <c r="R117" s="76"/>
      <c r="S117" s="123"/>
      <c r="T117" s="76"/>
      <c r="U117" s="123"/>
      <c r="V117" s="74"/>
      <c r="W117" s="74"/>
      <c r="X117" s="74"/>
      <c r="Y117" s="75"/>
      <c r="Z117" s="3"/>
      <c r="AB117" s="13"/>
      <c r="AC117" s="13"/>
      <c r="AD117" s="42"/>
      <c r="AE117" s="42"/>
      <c r="AF117" s="42"/>
      <c r="AG117" s="13"/>
      <c r="AH117" s="13"/>
      <c r="AI117" s="13"/>
      <c r="AJ117" s="12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</row>
    <row r="118" spans="1:91" ht="33" customHeight="1" thickBot="1" x14ac:dyDescent="0.4">
      <c r="A118" s="65" t="s">
        <v>62</v>
      </c>
      <c r="B118" s="66" t="str">
        <f>IFERROR(VLOOKUP(IF(VLOOKUP(A104&amp;$A118,$AD$336:$AL$566,6,FALSE)="C",VLOOKUP(A104&amp;$A118,$AD$336:$AL$566,4,FALSE),VLOOKUP(A104&amp;$A118,$AD$336:$AL$566,5,FALSE)),Tabelas!$O$9:$P$30,2,FALSE),"")</f>
        <v>Eslovênia</v>
      </c>
      <c r="C118" s="146">
        <v>1</v>
      </c>
      <c r="D118" s="67" t="s">
        <v>54</v>
      </c>
      <c r="E118" s="146">
        <v>4</v>
      </c>
      <c r="F118" s="68" t="str">
        <f>IFERROR(VLOOKUP(IF(VLOOKUP(A104&amp;$A118,$AD$336:$AL$566,6,FALSE)="F",VLOOKUP(A104&amp;$A118,$AD$336:$AL$566,4,FALSE),VLOOKUP(A104&amp;$A118,$AD$336:$AL$566,5,FALSE)),Tabelas!$O$9:$P$30,2,FALSE),"")</f>
        <v>Holanda</v>
      </c>
      <c r="G118" s="68">
        <f>C118-E118</f>
        <v>-3</v>
      </c>
      <c r="H118" s="69">
        <f>E118-C118</f>
        <v>3</v>
      </c>
      <c r="I118" s="70"/>
      <c r="J118" s="66" t="str">
        <f>IFERROR(VLOOKUP(IF(VLOOKUP(I104&amp;$A118,$AD$336:$AL$566,6,FALSE)="C",VLOOKUP(I104&amp;$A118,$AD$336:$AL$566,4,FALSE),VLOOKUP(I104&amp;$A118,$AD$336:$AL$566,5,FALSE)),Tabelas!$O$9:$P$30,2,FALSE),"")</f>
        <v>Noruega</v>
      </c>
      <c r="K118" s="146">
        <v>0</v>
      </c>
      <c r="L118" s="67" t="s">
        <v>54</v>
      </c>
      <c r="M118" s="146">
        <v>0</v>
      </c>
      <c r="N118" s="68" t="str">
        <f>IFERROR(VLOOKUP(IF(VLOOKUP(I104&amp;$A118,$AD$336:$AL$566,6,FALSE)="F",VLOOKUP(I104&amp;$A118,$AD$336:$AL$566,4,FALSE),VLOOKUP(I104&amp;$A118,$AD$336:$AL$566,5,FALSE)),Tabelas!$O$9:$P$30,2,FALSE),"")</f>
        <v>Turquia</v>
      </c>
      <c r="O118" s="68">
        <f>K118-M118</f>
        <v>0</v>
      </c>
      <c r="P118" s="69">
        <f>M118-K118</f>
        <v>0</v>
      </c>
      <c r="Q118" s="70"/>
      <c r="R118" s="66" t="str">
        <f>IFERROR(VLOOKUP(IF(VLOOKUP(Q104&amp;$A118,$AD$336:$AL$566,6,FALSE)="C",VLOOKUP(Q104&amp;$A118,$AD$336:$AL$566,4,FALSE),VLOOKUP(Q104&amp;$A118,$AD$336:$AL$566,5,FALSE)),Tabelas!$O$9:$P$30,2,FALSE),"")</f>
        <v>Suíça</v>
      </c>
      <c r="S118" s="146">
        <v>0</v>
      </c>
      <c r="T118" s="67" t="s">
        <v>54</v>
      </c>
      <c r="U118" s="146">
        <v>0</v>
      </c>
      <c r="V118" s="68" t="str">
        <f>IFERROR(VLOOKUP(IF(VLOOKUP(Q104&amp;$A118,$AD$336:$AL$566,6,FALSE)="F",VLOOKUP(Q104&amp;$A118,$AD$336:$AL$566,4,FALSE),VLOOKUP(Q104&amp;$A118,$AD$336:$AL$566,5,FALSE)),Tabelas!$O$9:$P$30,2,FALSE),"")</f>
        <v>Itália</v>
      </c>
      <c r="W118" s="68">
        <f>S118-U118</f>
        <v>0</v>
      </c>
      <c r="X118" s="69">
        <f>U118-S118</f>
        <v>0</v>
      </c>
      <c r="Y118" s="75"/>
      <c r="Z118" s="3"/>
      <c r="AB118" s="13"/>
      <c r="AC118" s="13"/>
      <c r="AD118" s="42"/>
      <c r="AE118" s="42"/>
      <c r="AF118" s="42"/>
      <c r="AG118" s="13"/>
      <c r="AH118" s="13"/>
      <c r="AI118" s="13"/>
      <c r="AJ118" s="12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</row>
    <row r="119" spans="1:91" ht="8.1" customHeight="1" thickBot="1" x14ac:dyDescent="0.4">
      <c r="A119" s="65"/>
      <c r="B119" s="76"/>
      <c r="C119" s="123"/>
      <c r="D119" s="76"/>
      <c r="E119" s="123"/>
      <c r="F119" s="74"/>
      <c r="G119" s="74"/>
      <c r="H119" s="74"/>
      <c r="I119" s="70"/>
      <c r="J119" s="76"/>
      <c r="K119" s="123"/>
      <c r="L119" s="76"/>
      <c r="M119" s="123"/>
      <c r="N119" s="74"/>
      <c r="O119" s="74"/>
      <c r="P119" s="74"/>
      <c r="Q119" s="70"/>
      <c r="R119" s="76"/>
      <c r="S119" s="123"/>
      <c r="T119" s="76"/>
      <c r="U119" s="123"/>
      <c r="V119" s="74"/>
      <c r="W119" s="74"/>
      <c r="X119" s="74"/>
      <c r="Y119" s="75"/>
      <c r="Z119" s="3"/>
      <c r="AB119" s="13"/>
      <c r="AC119" s="13"/>
      <c r="AD119" s="42"/>
      <c r="AE119" s="42"/>
      <c r="AF119" s="42"/>
      <c r="AG119" s="13"/>
      <c r="AH119" s="13"/>
      <c r="AI119" s="13"/>
      <c r="AJ119" s="12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</row>
    <row r="120" spans="1:91" ht="33" customHeight="1" thickBot="1" x14ac:dyDescent="0.4">
      <c r="A120" s="65" t="s">
        <v>63</v>
      </c>
      <c r="B120" s="66" t="str">
        <f>IFERROR(VLOOKUP(IF(VLOOKUP(A104&amp;$A120,$AD$336:$AL$566,6,FALSE)="C",VLOOKUP(A104&amp;$A120,$AD$336:$AL$566,4,FALSE),VLOOKUP(A104&amp;$A120,$AD$336:$AL$566,5,FALSE)),Tabelas!$O$9:$P$30,2,FALSE),"")</f>
        <v>Turquia</v>
      </c>
      <c r="C120" s="146">
        <v>0</v>
      </c>
      <c r="D120" s="67" t="s">
        <v>54</v>
      </c>
      <c r="E120" s="146">
        <v>2</v>
      </c>
      <c r="F120" s="68" t="str">
        <f>IFERROR(VLOOKUP(IF(VLOOKUP(A104&amp;$A120,$AD$336:$AL$566,6,FALSE)="F",VLOOKUP(A104&amp;$A120,$AD$336:$AL$566,4,FALSE),VLOOKUP(A104&amp;$A120,$AD$336:$AL$566,5,FALSE)),Tabelas!$O$9:$P$30,2,FALSE),"")</f>
        <v>Polônia</v>
      </c>
      <c r="G120" s="68">
        <f>C120-E120</f>
        <v>-2</v>
      </c>
      <c r="H120" s="69">
        <f>E120-C120</f>
        <v>2</v>
      </c>
      <c r="I120" s="70"/>
      <c r="J120" s="66" t="str">
        <f>IFERROR(VLOOKUP(IF(VLOOKUP(I104&amp;$A120,$AD$336:$AL$566,6,FALSE)="C",VLOOKUP(I104&amp;$A120,$AD$336:$AL$566,4,FALSE),VLOOKUP(I104&amp;$A120,$AD$336:$AL$566,5,FALSE)),Tabelas!$O$9:$P$30,2,FALSE),"")</f>
        <v>País de Gales</v>
      </c>
      <c r="K120" s="146">
        <v>2</v>
      </c>
      <c r="L120" s="67" t="s">
        <v>54</v>
      </c>
      <c r="M120" s="146">
        <v>2</v>
      </c>
      <c r="N120" s="68" t="str">
        <f>IFERROR(VLOOKUP(IF(VLOOKUP(I104&amp;$A120,$AD$336:$AL$566,6,FALSE)="F",VLOOKUP(I104&amp;$A120,$AD$336:$AL$566,4,FALSE),VLOOKUP(I104&amp;$A120,$AD$336:$AL$566,5,FALSE)),Tabelas!$O$9:$P$30,2,FALSE),"")</f>
        <v>Suíça</v>
      </c>
      <c r="O120" s="68">
        <f>K120-M120</f>
        <v>0</v>
      </c>
      <c r="P120" s="69">
        <f>M120-K120</f>
        <v>0</v>
      </c>
      <c r="Q120" s="70"/>
      <c r="R120" s="66" t="str">
        <f>IFERROR(VLOOKUP(IF(VLOOKUP(Q104&amp;$A120,$AD$336:$AL$566,6,FALSE)="C",VLOOKUP(Q104&amp;$A120,$AD$336:$AL$566,4,FALSE),VLOOKUP(Q104&amp;$A120,$AD$336:$AL$566,5,FALSE)),Tabelas!$O$9:$P$30,2,FALSE),"")</f>
        <v>Noruega</v>
      </c>
      <c r="S120" s="146">
        <v>0</v>
      </c>
      <c r="T120" s="67" t="s">
        <v>54</v>
      </c>
      <c r="U120" s="146">
        <v>0</v>
      </c>
      <c r="V120" s="68" t="str">
        <f>IFERROR(VLOOKUP(IF(VLOOKUP(Q104&amp;$A120,$AD$336:$AL$566,6,FALSE)="F",VLOOKUP(Q104&amp;$A120,$AD$336:$AL$566,4,FALSE),VLOOKUP(Q104&amp;$A120,$AD$336:$AL$566,5,FALSE)),Tabelas!$O$9:$P$30,2,FALSE),"")</f>
        <v>Suécia</v>
      </c>
      <c r="W120" s="68">
        <f>S120-U120</f>
        <v>0</v>
      </c>
      <c r="X120" s="69">
        <f>U120-S120</f>
        <v>0</v>
      </c>
      <c r="Y120" s="75"/>
      <c r="Z120" s="3"/>
      <c r="AB120" s="13"/>
      <c r="AC120" s="13"/>
      <c r="AD120" s="42"/>
      <c r="AE120" s="42"/>
      <c r="AF120" s="42"/>
      <c r="AG120" s="13"/>
      <c r="AH120" s="13"/>
      <c r="AI120" s="13"/>
      <c r="AJ120" s="12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</row>
    <row r="121" spans="1:91" ht="8.1" customHeight="1" thickBot="1" x14ac:dyDescent="0.4">
      <c r="A121" s="65"/>
      <c r="B121" s="76"/>
      <c r="C121" s="123"/>
      <c r="D121" s="76"/>
      <c r="E121" s="123"/>
      <c r="F121" s="74"/>
      <c r="G121" s="74"/>
      <c r="H121" s="74"/>
      <c r="I121" s="70"/>
      <c r="J121" s="76"/>
      <c r="K121" s="123"/>
      <c r="L121" s="76"/>
      <c r="M121" s="123"/>
      <c r="N121" s="74"/>
      <c r="O121" s="74"/>
      <c r="P121" s="74"/>
      <c r="Q121" s="70"/>
      <c r="R121" s="76"/>
      <c r="S121" s="123"/>
      <c r="T121" s="76"/>
      <c r="U121" s="123"/>
      <c r="V121" s="74"/>
      <c r="W121" s="74"/>
      <c r="X121" s="74"/>
      <c r="Y121" s="75"/>
      <c r="Z121" s="3"/>
      <c r="AB121" s="13"/>
      <c r="AC121" s="13"/>
      <c r="AD121" s="42"/>
      <c r="AE121" s="42"/>
      <c r="AF121" s="42"/>
      <c r="AG121" s="13"/>
      <c r="AH121" s="13"/>
      <c r="AI121" s="13"/>
      <c r="AJ121" s="12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</row>
    <row r="122" spans="1:91" ht="33" customHeight="1" thickBot="1" x14ac:dyDescent="0.4">
      <c r="A122" s="65" t="s">
        <v>64</v>
      </c>
      <c r="B122" s="66" t="str">
        <f>IFERROR(VLOOKUP(IF(VLOOKUP(A104&amp;$A122,$AD$336:$AL$566,6,FALSE)="C",VLOOKUP(A104&amp;$A122,$AD$336:$AL$566,4,FALSE),VLOOKUP(A104&amp;$A122,$AD$336:$AL$566,5,FALSE)),Tabelas!$O$9:$P$30,2,FALSE),"")</f>
        <v>Suíça</v>
      </c>
      <c r="C122" s="146">
        <v>3</v>
      </c>
      <c r="D122" s="67" t="s">
        <v>54</v>
      </c>
      <c r="E122" s="146">
        <v>0</v>
      </c>
      <c r="F122" s="68" t="str">
        <f>IFERROR(VLOOKUP(IF(VLOOKUP(A104&amp;$A122,$AD$336:$AL$566,6,FALSE)="F",VLOOKUP(A104&amp;$A122,$AD$336:$AL$566,4,FALSE),VLOOKUP(A104&amp;$A122,$AD$336:$AL$566,5,FALSE)),Tabelas!$O$9:$P$30,2,FALSE),"")</f>
        <v>Rep. Tcheca</v>
      </c>
      <c r="G122" s="68">
        <f>C122-E122</f>
        <v>3</v>
      </c>
      <c r="H122" s="69">
        <f>E122-C122</f>
        <v>-3</v>
      </c>
      <c r="I122" s="70"/>
      <c r="J122" s="66" t="str">
        <f>IFERROR(VLOOKUP(IF(VLOOKUP(I104&amp;$A122,$AD$336:$AL$566,6,FALSE)="C",VLOOKUP(I104&amp;$A122,$AD$336:$AL$566,4,FALSE),VLOOKUP(I104&amp;$A122,$AD$336:$AL$566,5,FALSE)),Tabelas!$O$9:$P$30,2,FALSE),"")</f>
        <v>Suécia</v>
      </c>
      <c r="K122" s="146">
        <v>1</v>
      </c>
      <c r="L122" s="67" t="s">
        <v>54</v>
      </c>
      <c r="M122" s="146">
        <v>2</v>
      </c>
      <c r="N122" s="68" t="str">
        <f>IFERROR(VLOOKUP(IF(VLOOKUP(I104&amp;$A122,$AD$336:$AL$566,6,FALSE)="F",VLOOKUP(I104&amp;$A122,$AD$336:$AL$566,4,FALSE),VLOOKUP(I104&amp;$A122,$AD$336:$AL$566,5,FALSE)),Tabelas!$O$9:$P$30,2,FALSE),"")</f>
        <v>Polônia</v>
      </c>
      <c r="O122" s="68">
        <f>K122-M122</f>
        <v>-1</v>
      </c>
      <c r="P122" s="69">
        <f>M122-K122</f>
        <v>1</v>
      </c>
      <c r="Q122" s="70"/>
      <c r="R122" s="66" t="str">
        <f>IFERROR(VLOOKUP(IF(VLOOKUP(Q104&amp;$A122,$AD$336:$AL$566,6,FALSE)="C",VLOOKUP(Q104&amp;$A122,$AD$336:$AL$566,4,FALSE),VLOOKUP(Q104&amp;$A122,$AD$336:$AL$566,5,FALSE)),Tabelas!$O$9:$P$30,2,FALSE),"")</f>
        <v>País de Gales</v>
      </c>
      <c r="S122" s="146">
        <v>1</v>
      </c>
      <c r="T122" s="67" t="s">
        <v>54</v>
      </c>
      <c r="U122" s="146">
        <v>0</v>
      </c>
      <c r="V122" s="68" t="str">
        <f>IFERROR(VLOOKUP(IF(VLOOKUP(Q104&amp;$A122,$AD$336:$AL$566,6,FALSE)="F",VLOOKUP(Q104&amp;$A122,$AD$336:$AL$566,4,FALSE),VLOOKUP(Q104&amp;$A122,$AD$336:$AL$566,5,FALSE)),Tabelas!$O$9:$P$30,2,FALSE),"")</f>
        <v>Romênia</v>
      </c>
      <c r="W122" s="68">
        <f>S122-U122</f>
        <v>1</v>
      </c>
      <c r="X122" s="69">
        <f>U122-S122</f>
        <v>-1</v>
      </c>
      <c r="Y122" s="75"/>
      <c r="Z122" s="3"/>
      <c r="AB122" s="13"/>
      <c r="AC122" s="13"/>
      <c r="AD122" s="42"/>
      <c r="AE122" s="42"/>
      <c r="AF122" s="42"/>
      <c r="AG122" s="13"/>
      <c r="AH122" s="13"/>
      <c r="AI122" s="13"/>
      <c r="AJ122" s="12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</row>
    <row r="123" spans="1:91" ht="8.1" customHeight="1" thickBot="1" x14ac:dyDescent="0.4">
      <c r="A123" s="65"/>
      <c r="B123" s="76"/>
      <c r="C123" s="123"/>
      <c r="D123" s="76"/>
      <c r="E123" s="123"/>
      <c r="F123" s="74"/>
      <c r="G123" s="74"/>
      <c r="H123" s="74"/>
      <c r="I123" s="70"/>
      <c r="J123" s="76"/>
      <c r="K123" s="123"/>
      <c r="L123" s="76"/>
      <c r="M123" s="123"/>
      <c r="N123" s="74"/>
      <c r="O123" s="74"/>
      <c r="P123" s="74"/>
      <c r="Q123" s="70"/>
      <c r="R123" s="76"/>
      <c r="S123" s="123"/>
      <c r="T123" s="76"/>
      <c r="U123" s="123"/>
      <c r="V123" s="74"/>
      <c r="W123" s="74"/>
      <c r="X123" s="74"/>
      <c r="Y123" s="75"/>
      <c r="Z123" s="3"/>
      <c r="AB123" s="13"/>
      <c r="AC123" s="13"/>
      <c r="AD123" s="42"/>
      <c r="AE123" s="42"/>
      <c r="AF123" s="42"/>
      <c r="AG123" s="13"/>
      <c r="AH123" s="13"/>
      <c r="AI123" s="13"/>
      <c r="AJ123" s="12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</row>
    <row r="124" spans="1:91" ht="33" customHeight="1" thickBot="1" x14ac:dyDescent="0.4">
      <c r="A124" s="65" t="s">
        <v>65</v>
      </c>
      <c r="B124" s="66" t="str">
        <f>IFERROR(VLOOKUP(IF(VLOOKUP(A104&amp;$A124,$AD$336:$AL$566,6,FALSE)="C",VLOOKUP(A104&amp;$A124,$AD$336:$AL$566,4,FALSE),VLOOKUP(A104&amp;$A124,$AD$336:$AL$566,5,FALSE)),Tabelas!$O$9:$P$30,2,FALSE),"")</f>
        <v>Romênia</v>
      </c>
      <c r="C124" s="146">
        <v>0</v>
      </c>
      <c r="D124" s="67" t="s">
        <v>54</v>
      </c>
      <c r="E124" s="146">
        <v>3</v>
      </c>
      <c r="F124" s="68" t="str">
        <f>IFERROR(VLOOKUP(IF(VLOOKUP(A104&amp;$A124,$AD$336:$AL$566,6,FALSE)="F",VLOOKUP(A104&amp;$A124,$AD$336:$AL$566,4,FALSE),VLOOKUP(A104&amp;$A124,$AD$336:$AL$566,5,FALSE)),Tabelas!$O$9:$P$30,2,FALSE),"")</f>
        <v>Suécia</v>
      </c>
      <c r="G124" s="68">
        <f>C124-E124</f>
        <v>-3</v>
      </c>
      <c r="H124" s="69">
        <f>E124-C124</f>
        <v>3</v>
      </c>
      <c r="I124" s="70"/>
      <c r="J124" s="66" t="str">
        <f>IFERROR(VLOOKUP(IF(VLOOKUP(I104&amp;$A124,$AD$336:$AL$566,6,FALSE)="C",VLOOKUP(I104&amp;$A124,$AD$336:$AL$566,4,FALSE),VLOOKUP(I104&amp;$A124,$AD$336:$AL$566,5,FALSE)),Tabelas!$O$9:$P$30,2,FALSE),"")</f>
        <v>Romênia</v>
      </c>
      <c r="K124" s="146">
        <v>1</v>
      </c>
      <c r="L124" s="67" t="s">
        <v>54</v>
      </c>
      <c r="M124" s="146">
        <v>0</v>
      </c>
      <c r="N124" s="68" t="str">
        <f>IFERROR(VLOOKUP(IF(VLOOKUP(I104&amp;$A124,$AD$336:$AL$566,6,FALSE)="F",VLOOKUP(I104&amp;$A124,$AD$336:$AL$566,4,FALSE),VLOOKUP(I104&amp;$A124,$AD$336:$AL$566,5,FALSE)),Tabelas!$O$9:$P$30,2,FALSE),"")</f>
        <v>Rep. Tcheca</v>
      </c>
      <c r="O124" s="68">
        <f>K124-M124</f>
        <v>1</v>
      </c>
      <c r="P124" s="69">
        <f>M124-K124</f>
        <v>-1</v>
      </c>
      <c r="Q124" s="70"/>
      <c r="R124" s="66" t="str">
        <f>IFERROR(VLOOKUP(IF(VLOOKUP(Q104&amp;$A124,$AD$336:$AL$566,6,FALSE)="C",VLOOKUP(Q104&amp;$A124,$AD$336:$AL$566,4,FALSE),VLOOKUP(Q104&amp;$A124,$AD$336:$AL$566,5,FALSE)),Tabelas!$O$9:$P$30,2,FALSE),"")</f>
        <v>Rep. Tcheca</v>
      </c>
      <c r="S124" s="146">
        <v>0</v>
      </c>
      <c r="T124" s="67" t="s">
        <v>54</v>
      </c>
      <c r="U124" s="146">
        <v>1</v>
      </c>
      <c r="V124" s="68" t="str">
        <f>IFERROR(VLOOKUP(IF(VLOOKUP(Q104&amp;$A124,$AD$336:$AL$566,6,FALSE)="F",VLOOKUP(Q104&amp;$A124,$AD$336:$AL$566,4,FALSE),VLOOKUP(Q104&amp;$A124,$AD$336:$AL$566,5,FALSE)),Tabelas!$O$9:$P$30,2,FALSE),"")</f>
        <v>Polônia</v>
      </c>
      <c r="W124" s="68">
        <f>S124-U124</f>
        <v>-1</v>
      </c>
      <c r="X124" s="69">
        <f>U124-S124</f>
        <v>1</v>
      </c>
      <c r="Y124" s="75"/>
      <c r="Z124" s="3"/>
      <c r="AB124" s="13"/>
      <c r="AC124" s="13"/>
      <c r="AD124" s="42"/>
      <c r="AE124" s="42"/>
      <c r="AF124" s="42"/>
      <c r="AG124" s="13"/>
      <c r="AH124" s="13"/>
      <c r="AI124" s="13"/>
      <c r="AJ124" s="12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</row>
    <row r="125" spans="1:91" ht="8.1" customHeight="1" thickBot="1" x14ac:dyDescent="0.4">
      <c r="A125" s="65"/>
      <c r="B125" s="76"/>
      <c r="C125" s="123"/>
      <c r="D125" s="76"/>
      <c r="E125" s="123"/>
      <c r="F125" s="74"/>
      <c r="G125" s="74"/>
      <c r="H125" s="74"/>
      <c r="I125" s="70"/>
      <c r="J125" s="76"/>
      <c r="K125" s="123"/>
      <c r="L125" s="76"/>
      <c r="M125" s="123"/>
      <c r="N125" s="74"/>
      <c r="O125" s="74"/>
      <c r="P125" s="74"/>
      <c r="Q125" s="70"/>
      <c r="R125" s="76"/>
      <c r="S125" s="123"/>
      <c r="T125" s="76"/>
      <c r="U125" s="123"/>
      <c r="V125" s="74"/>
      <c r="W125" s="74"/>
      <c r="X125" s="74"/>
      <c r="Y125" s="75"/>
      <c r="Z125" s="3"/>
      <c r="AB125" s="13"/>
      <c r="AC125" s="13"/>
      <c r="AD125" s="42"/>
      <c r="AE125" s="42"/>
      <c r="AF125" s="42"/>
      <c r="AG125" s="13"/>
      <c r="AH125" s="13"/>
      <c r="AI125" s="13"/>
      <c r="AJ125" s="12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</row>
    <row r="126" spans="1:91" ht="33" customHeight="1" thickBot="1" x14ac:dyDescent="0.4">
      <c r="A126" s="65" t="s">
        <v>66</v>
      </c>
      <c r="B126" s="66" t="str">
        <f>IFERROR(VLOOKUP(IF(VLOOKUP(A104&amp;$A126,$AD$336:$AL$566,6,FALSE)="C",VLOOKUP(A104&amp;$A126,$AD$336:$AL$566,4,FALSE),VLOOKUP(A104&amp;$A126,$AD$336:$AL$566,5,FALSE)),Tabelas!$O$9:$P$30,2,FALSE),"")</f>
        <v/>
      </c>
      <c r="C126" s="122"/>
      <c r="D126" s="67" t="s">
        <v>54</v>
      </c>
      <c r="E126" s="122"/>
      <c r="F126" s="68" t="str">
        <f>IFERROR(VLOOKUP(IF(VLOOKUP(A104&amp;$A126,$AD$336:$AL$566,6,FALSE)="F",VLOOKUP(A104&amp;$A126,$AD$336:$AL$566,4,FALSE),VLOOKUP(A104&amp;$A126,$AD$336:$AL$566,5,FALSE)),Tabelas!$O$9:$P$30,2,FALSE),"")</f>
        <v/>
      </c>
      <c r="G126" s="68">
        <f>C126-E126</f>
        <v>0</v>
      </c>
      <c r="H126" s="69">
        <f>E126-C126</f>
        <v>0</v>
      </c>
      <c r="I126" s="70"/>
      <c r="J126" s="66" t="str">
        <f>IFERROR(VLOOKUP(IF(VLOOKUP(I104&amp;$A126,$AD$336:$AL$566,6,FALSE)="C",VLOOKUP(I104&amp;$A126,$AD$336:$AL$566,4,FALSE),VLOOKUP(I104&amp;$A126,$AD$336:$AL$566,5,FALSE)),Tabelas!$O$9:$P$30,2,FALSE),"")</f>
        <v/>
      </c>
      <c r="K126" s="122"/>
      <c r="L126" s="67" t="s">
        <v>54</v>
      </c>
      <c r="M126" s="122"/>
      <c r="N126" s="68" t="str">
        <f>IFERROR(VLOOKUP(IF(VLOOKUP(I104&amp;$A126,$AD$336:$AL$566,6,FALSE)="F",VLOOKUP(I104&amp;$A126,$AD$336:$AL$566,4,FALSE),VLOOKUP(I104&amp;$A126,$AD$336:$AL$566,5,FALSE)),Tabelas!$O$9:$P$30,2,FALSE),"")</f>
        <v/>
      </c>
      <c r="O126" s="68">
        <f>K126-M126</f>
        <v>0</v>
      </c>
      <c r="P126" s="69">
        <f>M126-K126</f>
        <v>0</v>
      </c>
      <c r="Q126" s="70"/>
      <c r="R126" s="66" t="str">
        <f>IFERROR(VLOOKUP(IF(VLOOKUP(Q104&amp;$A126,$AD$336:$AL$566,6,FALSE)="C",VLOOKUP(Q104&amp;$A126,$AD$336:$AL$566,4,FALSE),VLOOKUP(Q104&amp;$A126,$AD$336:$AL$566,5,FALSE)),Tabelas!$O$9:$P$30,2,FALSE),"")</f>
        <v/>
      </c>
      <c r="S126" s="122"/>
      <c r="T126" s="67" t="s">
        <v>54</v>
      </c>
      <c r="U126" s="122"/>
      <c r="V126" s="68" t="str">
        <f>IFERROR(VLOOKUP(IF(VLOOKUP(Q104&amp;$A126,$AD$336:$AL$566,6,FALSE)="F",VLOOKUP(Q104&amp;$A126,$AD$336:$AL$566,4,FALSE),VLOOKUP(Q104&amp;$A126,$AD$336:$AL$566,5,FALSE)),Tabelas!$O$9:$P$30,2,FALSE),"")</f>
        <v/>
      </c>
      <c r="W126" s="68">
        <f>S126-U126</f>
        <v>0</v>
      </c>
      <c r="X126" s="69">
        <f>U126-S126</f>
        <v>0</v>
      </c>
      <c r="Y126" s="75"/>
      <c r="Z126" s="3"/>
      <c r="AB126" s="13"/>
      <c r="AC126" s="13"/>
      <c r="AD126" s="42"/>
      <c r="AE126" s="42"/>
      <c r="AF126" s="42"/>
      <c r="AG126" s="13"/>
      <c r="AH126" s="13"/>
      <c r="AI126" s="13"/>
      <c r="AJ126" s="12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</row>
    <row r="127" spans="1:91" ht="8.1" customHeight="1" x14ac:dyDescent="0.7">
      <c r="A127" s="70"/>
      <c r="B127" s="76"/>
      <c r="C127" s="123"/>
      <c r="D127" s="76"/>
      <c r="E127" s="123"/>
      <c r="F127" s="74"/>
      <c r="G127" s="74"/>
      <c r="H127" s="74"/>
      <c r="I127" s="70"/>
      <c r="J127" s="76"/>
      <c r="K127" s="123"/>
      <c r="L127" s="76"/>
      <c r="M127" s="123"/>
      <c r="N127" s="74"/>
      <c r="O127" s="74"/>
      <c r="P127" s="74"/>
      <c r="Q127" s="70"/>
      <c r="R127" s="76"/>
      <c r="S127" s="123"/>
      <c r="T127" s="76"/>
      <c r="U127" s="123"/>
      <c r="V127" s="74"/>
      <c r="W127" s="74"/>
      <c r="X127" s="74"/>
      <c r="Y127" s="70"/>
      <c r="Z127" s="17"/>
      <c r="AA127" s="17"/>
      <c r="AB127" s="13"/>
      <c r="AC127" s="13"/>
      <c r="AD127" s="13"/>
      <c r="AE127" s="13"/>
      <c r="AF127" s="42"/>
      <c r="AG127" s="13"/>
      <c r="AH127" s="13"/>
      <c r="AI127" s="42"/>
      <c r="AJ127" s="42"/>
      <c r="AK127" s="13"/>
      <c r="AL127" s="13"/>
      <c r="AM127" s="13"/>
      <c r="AN127" s="13"/>
      <c r="AO127" s="12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</row>
    <row r="128" spans="1:91" ht="29.1" customHeight="1" x14ac:dyDescent="0.7">
      <c r="A128" s="77"/>
      <c r="B128" s="77"/>
      <c r="C128" s="124"/>
      <c r="D128" s="74"/>
      <c r="E128" s="124"/>
      <c r="F128" s="77"/>
      <c r="G128" s="77"/>
      <c r="H128" s="77"/>
      <c r="I128" s="72"/>
      <c r="J128" s="77"/>
      <c r="K128" s="124"/>
      <c r="L128" s="74"/>
      <c r="M128" s="124"/>
      <c r="N128" s="77"/>
      <c r="O128" s="77"/>
      <c r="P128" s="77"/>
      <c r="Q128" s="72"/>
      <c r="R128" s="77"/>
      <c r="S128" s="124"/>
      <c r="T128" s="74"/>
      <c r="U128" s="124"/>
      <c r="V128" s="77"/>
      <c r="W128" s="77"/>
      <c r="X128" s="77"/>
      <c r="Y128" s="72"/>
      <c r="Z128" s="17"/>
      <c r="AA128" s="17"/>
      <c r="AB128" s="13"/>
      <c r="AC128" s="13"/>
      <c r="AD128" s="13"/>
      <c r="AE128" s="13"/>
      <c r="AF128" s="42"/>
      <c r="AG128" s="13"/>
      <c r="AH128" s="13"/>
      <c r="AI128" s="42"/>
      <c r="AJ128" s="42"/>
      <c r="AK128" s="13"/>
      <c r="AL128" s="13"/>
      <c r="AM128" s="13"/>
      <c r="AN128" s="13"/>
      <c r="AO128" s="12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</row>
    <row r="129" spans="1:91" ht="33" customHeight="1" x14ac:dyDescent="0.3">
      <c r="A129" s="14">
        <v>16</v>
      </c>
      <c r="B129" s="45" t="str">
        <f>A129&amp;"ª Rodada"</f>
        <v>16ª Rodada</v>
      </c>
      <c r="F129" s="13"/>
      <c r="G129" s="13"/>
      <c r="H129" s="13"/>
      <c r="I129" s="14">
        <v>17</v>
      </c>
      <c r="J129" s="45" t="str">
        <f>I129&amp;"ª Rodada"</f>
        <v>17ª Rodada</v>
      </c>
      <c r="N129" s="13"/>
      <c r="O129" s="13"/>
      <c r="P129" s="13"/>
      <c r="Q129" s="19">
        <v>18</v>
      </c>
      <c r="R129" s="45" t="str">
        <f>Q129&amp;"ª Rodada"</f>
        <v>18ª Rodada</v>
      </c>
      <c r="V129" s="13"/>
      <c r="W129" s="3"/>
      <c r="X129" s="3"/>
      <c r="Y129" s="3"/>
      <c r="Z129" s="3"/>
      <c r="AB129" s="13"/>
      <c r="AC129" s="13"/>
      <c r="AD129" s="42"/>
      <c r="AE129" s="42"/>
      <c r="AF129" s="42"/>
      <c r="AG129" s="13"/>
      <c r="AH129" s="13"/>
      <c r="AI129" s="13"/>
      <c r="AJ129" s="12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</row>
    <row r="130" spans="1:91" ht="15.95" customHeight="1" thickBot="1" x14ac:dyDescent="0.35">
      <c r="A130" s="15"/>
      <c r="B130" s="12"/>
      <c r="C130" s="121"/>
      <c r="D130" s="16"/>
      <c r="E130" s="121"/>
      <c r="F130" s="12"/>
      <c r="G130" s="12"/>
      <c r="H130" s="12"/>
      <c r="I130" s="15"/>
      <c r="J130" s="12"/>
      <c r="K130" s="121"/>
      <c r="L130" s="16"/>
      <c r="M130" s="121"/>
      <c r="N130" s="12"/>
      <c r="O130" s="12"/>
      <c r="P130" s="12"/>
      <c r="Q130" s="15"/>
      <c r="R130" s="12"/>
      <c r="S130" s="121"/>
      <c r="T130" s="16"/>
      <c r="U130" s="121"/>
      <c r="V130" s="12"/>
      <c r="W130" s="3"/>
      <c r="X130" s="3"/>
      <c r="Y130" s="3"/>
      <c r="Z130" s="3"/>
      <c r="AB130" s="13"/>
      <c r="AC130" s="13"/>
      <c r="AD130" s="42"/>
      <c r="AE130" s="42"/>
      <c r="AF130" s="42"/>
      <c r="AG130" s="13"/>
      <c r="AH130" s="13"/>
      <c r="AI130" s="13"/>
      <c r="AJ130" s="12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</row>
    <row r="131" spans="1:91" ht="33" hidden="1" customHeight="1" thickBot="1" x14ac:dyDescent="0.4">
      <c r="A131" s="65" t="s">
        <v>56</v>
      </c>
      <c r="B131" s="66" t="str">
        <f>IFERROR(VLOOKUP(IF(VLOOKUP(A129&amp;$A131,$AD$336:$AL$566,6,FALSE)="C",VLOOKUP(A129&amp;$A131,$AD$336:$AL$566,4,FALSE),VLOOKUP(A129&amp;$A131,$AD$336:$AL$566,5,FALSE)),Tabelas!$O$9:$P$30,2,FALSE),"")</f>
        <v>Dinamarca</v>
      </c>
      <c r="C131" s="122"/>
      <c r="D131" s="67" t="s">
        <v>54</v>
      </c>
      <c r="E131" s="122"/>
      <c r="F131" s="68" t="str">
        <f>IFERROR(VLOOKUP(IF(VLOOKUP(A129&amp;$A131,$AD$336:$AL$566,6,FALSE)="F",VLOOKUP(A129&amp;$A131,$AD$336:$AL$566,4,FALSE),VLOOKUP(A129&amp;$A131,$AD$336:$AL$566,5,FALSE)),Tabelas!$O$9:$P$30,2,FALSE),"")</f>
        <v>DESISTIU</v>
      </c>
      <c r="G131" s="68">
        <f>C131-E131</f>
        <v>0</v>
      </c>
      <c r="H131" s="69">
        <f>E131-C131</f>
        <v>0</v>
      </c>
      <c r="I131" s="70"/>
      <c r="J131" s="66" t="str">
        <f>IFERROR(VLOOKUP(IF(VLOOKUP(I129&amp;$A131,$AD$336:$AL$566,6,FALSE)="C",VLOOKUP(I129&amp;$A131,$AD$336:$AL$566,4,FALSE),VLOOKUP(I129&amp;$A131,$AD$336:$AL$566,5,FALSE)),Tabelas!$O$9:$P$30,2,FALSE),"")</f>
        <v>DESISTIU</v>
      </c>
      <c r="K131" s="122"/>
      <c r="L131" s="67" t="s">
        <v>54</v>
      </c>
      <c r="M131" s="122"/>
      <c r="N131" s="68" t="str">
        <f>IFERROR(VLOOKUP(IF(VLOOKUP(I129&amp;$A131,$AD$336:$AL$566,6,FALSE)="F",VLOOKUP(I129&amp;$A131,$AD$336:$AL$566,4,FALSE),VLOOKUP(I129&amp;$A131,$AD$336:$AL$566,5,FALSE)),Tabelas!$O$9:$P$30,2,FALSE),"")</f>
        <v>Bélgica</v>
      </c>
      <c r="O131" s="68">
        <f>K131-M131</f>
        <v>0</v>
      </c>
      <c r="P131" s="69">
        <f>M131-K131</f>
        <v>0</v>
      </c>
      <c r="Q131" s="70"/>
      <c r="R131" s="66" t="str">
        <f>IFERROR(VLOOKUP(IF(VLOOKUP(Q129&amp;$A131,$AD$336:$AL$566,6,FALSE)="C",VLOOKUP(Q129&amp;$A131,$AD$336:$AL$566,4,FALSE),VLOOKUP(Q129&amp;$A131,$AD$336:$AL$566,5,FALSE)),Tabelas!$O$9:$P$30,2,FALSE),"")</f>
        <v>Áustria</v>
      </c>
      <c r="S131" s="122"/>
      <c r="T131" s="67" t="s">
        <v>54</v>
      </c>
      <c r="U131" s="122"/>
      <c r="V131" s="68" t="str">
        <f>IFERROR(VLOOKUP(IF(VLOOKUP(Q129&amp;$A131,$AD$336:$AL$566,6,FALSE)="F",VLOOKUP(Q129&amp;$A131,$AD$336:$AL$566,4,FALSE),VLOOKUP(Q129&amp;$A131,$AD$336:$AL$566,5,FALSE)),Tabelas!$O$9:$P$30,2,FALSE),"")</f>
        <v>DESISTIU</v>
      </c>
      <c r="W131" s="68">
        <f>S131-U131</f>
        <v>0</v>
      </c>
      <c r="X131" s="69">
        <f>U131-S131</f>
        <v>0</v>
      </c>
      <c r="Y131" s="75"/>
      <c r="Z131" s="3"/>
      <c r="AB131" s="13"/>
      <c r="AC131" s="13"/>
      <c r="AD131" s="42"/>
      <c r="AE131" s="42"/>
      <c r="AF131" s="42"/>
      <c r="AG131" s="13"/>
      <c r="AH131" s="13"/>
      <c r="AI131" s="13"/>
      <c r="AJ131" s="12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</row>
    <row r="132" spans="1:91" ht="8.1" hidden="1" customHeight="1" thickBot="1" x14ac:dyDescent="0.4">
      <c r="A132" s="65"/>
      <c r="B132" s="76"/>
      <c r="C132" s="123"/>
      <c r="D132" s="76"/>
      <c r="E132" s="123"/>
      <c r="F132" s="74"/>
      <c r="G132" s="74"/>
      <c r="H132" s="74"/>
      <c r="I132" s="70"/>
      <c r="J132" s="76"/>
      <c r="K132" s="123"/>
      <c r="L132" s="76"/>
      <c r="M132" s="123"/>
      <c r="N132" s="74"/>
      <c r="O132" s="74"/>
      <c r="P132" s="74"/>
      <c r="Q132" s="70"/>
      <c r="R132" s="76"/>
      <c r="S132" s="123"/>
      <c r="T132" s="76"/>
      <c r="U132" s="123"/>
      <c r="V132" s="74"/>
      <c r="W132" s="74"/>
      <c r="X132" s="74"/>
      <c r="Y132" s="75"/>
      <c r="Z132" s="3"/>
      <c r="AB132" s="13"/>
      <c r="AC132" s="13"/>
      <c r="AD132" s="42"/>
      <c r="AE132" s="42"/>
      <c r="AF132" s="42"/>
      <c r="AG132" s="13"/>
      <c r="AH132" s="13"/>
      <c r="AI132" s="13"/>
      <c r="AJ132" s="12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</row>
    <row r="133" spans="1:91" ht="33" customHeight="1" thickBot="1" x14ac:dyDescent="0.4">
      <c r="A133" s="65" t="s">
        <v>57</v>
      </c>
      <c r="B133" s="66" t="str">
        <f>IFERROR(VLOOKUP(IF(VLOOKUP(A129&amp;$A133,$AD$336:$AL$566,6,FALSE)="C",VLOOKUP(A129&amp;$A133,$AD$336:$AL$566,4,FALSE),VLOOKUP(A129&amp;$A133,$AD$336:$AL$566,5,FALSE)),Tabelas!$O$9:$P$30,2,FALSE),"")</f>
        <v>França</v>
      </c>
      <c r="C133" s="146">
        <v>0</v>
      </c>
      <c r="D133" s="67" t="s">
        <v>54</v>
      </c>
      <c r="E133" s="146">
        <v>1</v>
      </c>
      <c r="F133" s="68" t="str">
        <f>IFERROR(VLOOKUP(IF(VLOOKUP(A129&amp;$A133,$AD$336:$AL$566,6,FALSE)="F",VLOOKUP(A129&amp;$A133,$AD$336:$AL$566,4,FALSE),VLOOKUP(A129&amp;$A133,$AD$336:$AL$566,5,FALSE)),Tabelas!$O$9:$P$30,2,FALSE),"")</f>
        <v>Alemanha</v>
      </c>
      <c r="G133" s="68">
        <f>C133-E133</f>
        <v>-1</v>
      </c>
      <c r="H133" s="69">
        <f>E133-C133</f>
        <v>1</v>
      </c>
      <c r="I133" s="70"/>
      <c r="J133" s="66" t="str">
        <f>IFERROR(VLOOKUP(IF(VLOOKUP(I129&amp;$A133,$AD$336:$AL$566,6,FALSE)="C",VLOOKUP(I129&amp;$A133,$AD$336:$AL$566,4,FALSE),VLOOKUP(I129&amp;$A133,$AD$336:$AL$566,5,FALSE)),Tabelas!$O$9:$P$30,2,FALSE),"")</f>
        <v>Escócia</v>
      </c>
      <c r="K133" s="146">
        <v>2</v>
      </c>
      <c r="L133" s="67" t="s">
        <v>54</v>
      </c>
      <c r="M133" s="146">
        <v>0</v>
      </c>
      <c r="N133" s="68" t="str">
        <f>IFERROR(VLOOKUP(IF(VLOOKUP(I129&amp;$A133,$AD$336:$AL$566,6,FALSE)="F",VLOOKUP(I129&amp;$A133,$AD$336:$AL$566,4,FALSE),VLOOKUP(I129&amp;$A133,$AD$336:$AL$566,5,FALSE)),Tabelas!$O$9:$P$30,2,FALSE),"")</f>
        <v>Alemanha</v>
      </c>
      <c r="O133" s="68">
        <f>K133-M133</f>
        <v>2</v>
      </c>
      <c r="P133" s="69">
        <f>M133-K133</f>
        <v>-2</v>
      </c>
      <c r="Q133" s="70"/>
      <c r="R133" s="66" t="str">
        <f>IFERROR(VLOOKUP(IF(VLOOKUP(Q129&amp;$A133,$AD$336:$AL$566,6,FALSE)="C",VLOOKUP(Q129&amp;$A133,$AD$336:$AL$566,4,FALSE),VLOOKUP(Q129&amp;$A133,$AD$336:$AL$566,5,FALSE)),Tabelas!$O$9:$P$30,2,FALSE),"")</f>
        <v>Bélgica</v>
      </c>
      <c r="S133" s="146">
        <v>0</v>
      </c>
      <c r="T133" s="67" t="s">
        <v>54</v>
      </c>
      <c r="U133" s="146">
        <v>0</v>
      </c>
      <c r="V133" s="68" t="str">
        <f>IFERROR(VLOOKUP(IF(VLOOKUP(Q129&amp;$A133,$AD$336:$AL$566,6,FALSE)="F",VLOOKUP(Q129&amp;$A133,$AD$336:$AL$566,4,FALSE),VLOOKUP(Q129&amp;$A133,$AD$336:$AL$566,5,FALSE)),Tabelas!$O$9:$P$30,2,FALSE),"")</f>
        <v>Alemanha</v>
      </c>
      <c r="W133" s="68">
        <f>S133-U133</f>
        <v>0</v>
      </c>
      <c r="X133" s="69">
        <f>U133-S133</f>
        <v>0</v>
      </c>
      <c r="Y133" s="75"/>
      <c r="Z133" s="3"/>
      <c r="AB133" s="13"/>
      <c r="AC133" s="13"/>
      <c r="AD133" s="42"/>
      <c r="AE133" s="42"/>
      <c r="AF133" s="42"/>
      <c r="AG133" s="13"/>
      <c r="AH133" s="13"/>
      <c r="AI133" s="13"/>
      <c r="AJ133" s="12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</row>
    <row r="134" spans="1:91" ht="8.1" customHeight="1" thickBot="1" x14ac:dyDescent="0.4">
      <c r="A134" s="65"/>
      <c r="B134" s="76"/>
      <c r="C134" s="123"/>
      <c r="D134" s="76"/>
      <c r="E134" s="123"/>
      <c r="F134" s="74"/>
      <c r="G134" s="74"/>
      <c r="H134" s="74"/>
      <c r="I134" s="70"/>
      <c r="J134" s="76"/>
      <c r="K134" s="123"/>
      <c r="L134" s="76"/>
      <c r="M134" s="123"/>
      <c r="N134" s="74"/>
      <c r="O134" s="74"/>
      <c r="P134" s="74"/>
      <c r="Q134" s="70"/>
      <c r="R134" s="76"/>
      <c r="S134" s="123"/>
      <c r="T134" s="76"/>
      <c r="U134" s="123"/>
      <c r="V134" s="74"/>
      <c r="W134" s="74"/>
      <c r="X134" s="74"/>
      <c r="Y134" s="75"/>
      <c r="Z134" s="3"/>
      <c r="AB134" s="13"/>
      <c r="AC134" s="13"/>
      <c r="AD134" s="42"/>
      <c r="AE134" s="42"/>
      <c r="AF134" s="42"/>
      <c r="AG134" s="13"/>
      <c r="AH134" s="13"/>
      <c r="AI134" s="13"/>
      <c r="AJ134" s="12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</row>
    <row r="135" spans="1:91" ht="33" customHeight="1" thickBot="1" x14ac:dyDescent="0.4">
      <c r="A135" s="65" t="s">
        <v>58</v>
      </c>
      <c r="B135" s="66" t="str">
        <f>IFERROR(VLOOKUP(IF(VLOOKUP(A129&amp;$A135,$AD$336:$AL$566,6,FALSE)="C",VLOOKUP(A129&amp;$A135,$AD$336:$AL$566,4,FALSE),VLOOKUP(A129&amp;$A135,$AD$336:$AL$566,5,FALSE)),Tabelas!$O$9:$P$30,2,FALSE),"")</f>
        <v>Áustria</v>
      </c>
      <c r="C135" s="146">
        <v>1</v>
      </c>
      <c r="D135" s="67" t="s">
        <v>54</v>
      </c>
      <c r="E135" s="146">
        <v>0</v>
      </c>
      <c r="F135" s="68" t="str">
        <f>IFERROR(VLOOKUP(IF(VLOOKUP(A129&amp;$A135,$AD$336:$AL$566,6,FALSE)="F",VLOOKUP(A129&amp;$A135,$AD$336:$AL$566,4,FALSE),VLOOKUP(A129&amp;$A135,$AD$336:$AL$566,5,FALSE)),Tabelas!$O$9:$P$30,2,FALSE),"")</f>
        <v>Eslovênia</v>
      </c>
      <c r="G135" s="68">
        <f>C135-E135</f>
        <v>1</v>
      </c>
      <c r="H135" s="69">
        <f>E135-C135</f>
        <v>-1</v>
      </c>
      <c r="I135" s="70"/>
      <c r="J135" s="66" t="str">
        <f>IFERROR(VLOOKUP(IF(VLOOKUP(I129&amp;$A135,$AD$336:$AL$566,6,FALSE)="C",VLOOKUP(I129&amp;$A135,$AD$336:$AL$566,4,FALSE),VLOOKUP(I129&amp;$A135,$AD$336:$AL$566,5,FALSE)),Tabelas!$O$9:$P$30,2,FALSE),"")</f>
        <v>Áustria</v>
      </c>
      <c r="K135" s="146">
        <v>1</v>
      </c>
      <c r="L135" s="67" t="s">
        <v>54</v>
      </c>
      <c r="M135" s="146">
        <v>0</v>
      </c>
      <c r="N135" s="68" t="str">
        <f>IFERROR(VLOOKUP(IF(VLOOKUP(I129&amp;$A135,$AD$336:$AL$566,6,FALSE)="F",VLOOKUP(I129&amp;$A135,$AD$336:$AL$566,4,FALSE),VLOOKUP(I129&amp;$A135,$AD$336:$AL$566,5,FALSE)),Tabelas!$O$9:$P$30,2,FALSE),"")</f>
        <v>Dinamarca</v>
      </c>
      <c r="O135" s="68">
        <f>K135-M135</f>
        <v>1</v>
      </c>
      <c r="P135" s="69">
        <f>M135-K135</f>
        <v>-1</v>
      </c>
      <c r="Q135" s="70"/>
      <c r="R135" s="66" t="str">
        <f>IFERROR(VLOOKUP(IF(VLOOKUP(Q129&amp;$A135,$AD$336:$AL$566,6,FALSE)="C",VLOOKUP(Q129&amp;$A135,$AD$336:$AL$566,4,FALSE),VLOOKUP(Q129&amp;$A135,$AD$336:$AL$566,5,FALSE)),Tabelas!$O$9:$P$30,2,FALSE),"")</f>
        <v>Dinamarca</v>
      </c>
      <c r="S135" s="146">
        <v>1</v>
      </c>
      <c r="T135" s="67" t="s">
        <v>54</v>
      </c>
      <c r="U135" s="146">
        <v>0</v>
      </c>
      <c r="V135" s="68" t="str">
        <f>IFERROR(VLOOKUP(IF(VLOOKUP(Q129&amp;$A135,$AD$336:$AL$566,6,FALSE)="F",VLOOKUP(Q129&amp;$A135,$AD$336:$AL$566,4,FALSE),VLOOKUP(Q129&amp;$A135,$AD$336:$AL$566,5,FALSE)),Tabelas!$O$9:$P$30,2,FALSE),"")</f>
        <v>Turquia</v>
      </c>
      <c r="W135" s="68">
        <f>S135-U135</f>
        <v>1</v>
      </c>
      <c r="X135" s="69">
        <f>U135-S135</f>
        <v>-1</v>
      </c>
      <c r="Y135" s="75"/>
      <c r="Z135" s="3"/>
      <c r="AB135" s="13"/>
      <c r="AC135" s="13"/>
      <c r="AD135" s="42"/>
      <c r="AE135" s="42"/>
      <c r="AF135" s="42"/>
      <c r="AG135" s="13"/>
      <c r="AH135" s="13"/>
      <c r="AI135" s="13"/>
      <c r="AJ135" s="12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</row>
    <row r="136" spans="1:91" ht="8.1" customHeight="1" thickBot="1" x14ac:dyDescent="0.4">
      <c r="A136" s="65"/>
      <c r="B136" s="76"/>
      <c r="C136" s="123"/>
      <c r="D136" s="76"/>
      <c r="E136" s="123"/>
      <c r="F136" s="74"/>
      <c r="G136" s="74"/>
      <c r="H136" s="74"/>
      <c r="I136" s="70"/>
      <c r="J136" s="76"/>
      <c r="K136" s="123"/>
      <c r="L136" s="76"/>
      <c r="M136" s="123"/>
      <c r="N136" s="74"/>
      <c r="O136" s="74"/>
      <c r="P136" s="74"/>
      <c r="Q136" s="70"/>
      <c r="R136" s="76"/>
      <c r="S136" s="123"/>
      <c r="T136" s="76"/>
      <c r="U136" s="123"/>
      <c r="V136" s="74"/>
      <c r="W136" s="74"/>
      <c r="X136" s="74"/>
      <c r="Y136" s="75"/>
      <c r="Z136" s="3"/>
      <c r="AB136" s="13"/>
      <c r="AC136" s="13"/>
      <c r="AD136" s="42"/>
      <c r="AE136" s="42"/>
      <c r="AF136" s="42"/>
      <c r="AG136" s="13"/>
      <c r="AH136" s="13"/>
      <c r="AI136" s="13"/>
      <c r="AJ136" s="12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</row>
    <row r="137" spans="1:91" ht="33" customHeight="1" thickBot="1" x14ac:dyDescent="0.4">
      <c r="A137" s="65" t="s">
        <v>59</v>
      </c>
      <c r="B137" s="66" t="str">
        <f>IFERROR(VLOOKUP(IF(VLOOKUP(A129&amp;$A137,$AD$336:$AL$566,6,FALSE)="C",VLOOKUP(A129&amp;$A137,$AD$336:$AL$566,4,FALSE),VLOOKUP(A129&amp;$A137,$AD$336:$AL$566,5,FALSE)),Tabelas!$O$9:$P$30,2,FALSE),"")</f>
        <v>Bélgica</v>
      </c>
      <c r="C137" s="146">
        <v>2</v>
      </c>
      <c r="D137" s="67" t="s">
        <v>54</v>
      </c>
      <c r="E137" s="146">
        <v>2</v>
      </c>
      <c r="F137" s="68" t="str">
        <f>IFERROR(VLOOKUP(IF(VLOOKUP(A129&amp;$A137,$AD$336:$AL$566,6,FALSE)="F",VLOOKUP(A129&amp;$A137,$AD$336:$AL$566,4,FALSE),VLOOKUP(A129&amp;$A137,$AD$336:$AL$566,5,FALSE)),Tabelas!$O$9:$P$30,2,FALSE),"")</f>
        <v>Escócia</v>
      </c>
      <c r="G137" s="68">
        <f>C137-E137</f>
        <v>0</v>
      </c>
      <c r="H137" s="69">
        <f>E137-C137</f>
        <v>0</v>
      </c>
      <c r="I137" s="70"/>
      <c r="J137" s="66" t="str">
        <f>IFERROR(VLOOKUP(IF(VLOOKUP(I129&amp;$A137,$AD$336:$AL$566,6,FALSE)="C",VLOOKUP(I129&amp;$A137,$AD$336:$AL$566,4,FALSE),VLOOKUP(I129&amp;$A137,$AD$336:$AL$566,5,FALSE)),Tabelas!$O$9:$P$30,2,FALSE),"")</f>
        <v>Turquia</v>
      </c>
      <c r="K137" s="146">
        <v>1</v>
      </c>
      <c r="L137" s="67" t="s">
        <v>54</v>
      </c>
      <c r="M137" s="146">
        <v>0</v>
      </c>
      <c r="N137" s="68" t="str">
        <f>IFERROR(VLOOKUP(IF(VLOOKUP(I129&amp;$A137,$AD$336:$AL$566,6,FALSE)="F",VLOOKUP(I129&amp;$A137,$AD$336:$AL$566,4,FALSE),VLOOKUP(I129&amp;$A137,$AD$336:$AL$566,5,FALSE)),Tabelas!$O$9:$P$30,2,FALSE),"")</f>
        <v>Eslovênia</v>
      </c>
      <c r="O137" s="68">
        <f>K137-M137</f>
        <v>1</v>
      </c>
      <c r="P137" s="69">
        <f>M137-K137</f>
        <v>-1</v>
      </c>
      <c r="Q137" s="70"/>
      <c r="R137" s="66" t="str">
        <f>IFERROR(VLOOKUP(IF(VLOOKUP(Q129&amp;$A137,$AD$336:$AL$566,6,FALSE)="C",VLOOKUP(Q129&amp;$A137,$AD$336:$AL$566,4,FALSE),VLOOKUP(Q129&amp;$A137,$AD$336:$AL$566,5,FALSE)),Tabelas!$O$9:$P$30,2,FALSE),"")</f>
        <v>Escócia</v>
      </c>
      <c r="S137" s="146">
        <v>1</v>
      </c>
      <c r="T137" s="67" t="s">
        <v>54</v>
      </c>
      <c r="U137" s="146">
        <v>1</v>
      </c>
      <c r="V137" s="68" t="str">
        <f>IFERROR(VLOOKUP(IF(VLOOKUP(Q129&amp;$A137,$AD$336:$AL$566,6,FALSE)="F",VLOOKUP(Q129&amp;$A137,$AD$336:$AL$566,4,FALSE),VLOOKUP(Q129&amp;$A137,$AD$336:$AL$566,5,FALSE)),Tabelas!$O$9:$P$30,2,FALSE),"")</f>
        <v>Suíça</v>
      </c>
      <c r="W137" s="68">
        <f>S137-U137</f>
        <v>0</v>
      </c>
      <c r="X137" s="69">
        <f>U137-S137</f>
        <v>0</v>
      </c>
      <c r="Y137" s="75"/>
      <c r="Z137" s="3"/>
      <c r="AB137" s="13"/>
      <c r="AC137" s="13"/>
      <c r="AD137" s="42"/>
      <c r="AE137" s="42"/>
      <c r="AF137" s="42"/>
      <c r="AG137" s="13"/>
      <c r="AH137" s="13"/>
      <c r="AI137" s="13"/>
      <c r="AJ137" s="12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</row>
    <row r="138" spans="1:91" ht="8.1" customHeight="1" thickBot="1" x14ac:dyDescent="0.4">
      <c r="A138" s="65"/>
      <c r="B138" s="76"/>
      <c r="C138" s="123"/>
      <c r="D138" s="76"/>
      <c r="E138" s="123"/>
      <c r="F138" s="74"/>
      <c r="G138" s="74"/>
      <c r="H138" s="74"/>
      <c r="I138" s="70"/>
      <c r="J138" s="76"/>
      <c r="K138" s="123"/>
      <c r="L138" s="76"/>
      <c r="M138" s="123"/>
      <c r="N138" s="74"/>
      <c r="O138" s="74"/>
      <c r="P138" s="74"/>
      <c r="Q138" s="70"/>
      <c r="R138" s="76"/>
      <c r="S138" s="123"/>
      <c r="T138" s="76"/>
      <c r="U138" s="123"/>
      <c r="V138" s="74"/>
      <c r="W138" s="74"/>
      <c r="X138" s="74"/>
      <c r="Y138" s="75"/>
      <c r="Z138" s="3"/>
      <c r="AB138" s="13"/>
      <c r="AC138" s="13"/>
      <c r="AD138" s="42"/>
      <c r="AE138" s="42"/>
      <c r="AF138" s="42"/>
      <c r="AG138" s="13"/>
      <c r="AH138" s="13"/>
      <c r="AI138" s="13"/>
      <c r="AJ138" s="12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</row>
    <row r="139" spans="1:91" ht="33" customHeight="1" thickBot="1" x14ac:dyDescent="0.4">
      <c r="A139" s="65" t="s">
        <v>60</v>
      </c>
      <c r="B139" s="66" t="str">
        <f>IFERROR(VLOOKUP(IF(VLOOKUP(A129&amp;$A139,$AD$336:$AL$566,6,FALSE)="C",VLOOKUP(A129&amp;$A139,$AD$336:$AL$566,4,FALSE),VLOOKUP(A129&amp;$A139,$AD$336:$AL$566,5,FALSE)),Tabelas!$O$9:$P$30,2,FALSE),"")</f>
        <v>Holanda</v>
      </c>
      <c r="C139" s="146">
        <v>1</v>
      </c>
      <c r="D139" s="67" t="s">
        <v>54</v>
      </c>
      <c r="E139" s="146">
        <v>1</v>
      </c>
      <c r="F139" s="68" t="str">
        <f>IFERROR(VLOOKUP(IF(VLOOKUP(A129&amp;$A139,$AD$336:$AL$566,6,FALSE)="F",VLOOKUP(A129&amp;$A139,$AD$336:$AL$566,4,FALSE),VLOOKUP(A129&amp;$A139,$AD$336:$AL$566,5,FALSE)),Tabelas!$O$9:$P$30,2,FALSE),"")</f>
        <v>Turquia</v>
      </c>
      <c r="G139" s="68">
        <f>C139-E139</f>
        <v>0</v>
      </c>
      <c r="H139" s="69">
        <f>E139-C139</f>
        <v>0</v>
      </c>
      <c r="I139" s="70"/>
      <c r="J139" s="66" t="str">
        <f>IFERROR(VLOOKUP(IF(VLOOKUP(I129&amp;$A139,$AD$336:$AL$566,6,FALSE)="C",VLOOKUP(I129&amp;$A139,$AD$336:$AL$566,4,FALSE),VLOOKUP(I129&amp;$A139,$AD$336:$AL$566,5,FALSE)),Tabelas!$O$9:$P$30,2,FALSE),"")</f>
        <v>Suíça</v>
      </c>
      <c r="K139" s="146">
        <v>0</v>
      </c>
      <c r="L139" s="67" t="s">
        <v>54</v>
      </c>
      <c r="M139" s="146">
        <v>0</v>
      </c>
      <c r="N139" s="68" t="str">
        <f>IFERROR(VLOOKUP(IF(VLOOKUP(I129&amp;$A139,$AD$336:$AL$566,6,FALSE)="F",VLOOKUP(I129&amp;$A139,$AD$336:$AL$566,4,FALSE),VLOOKUP(I129&amp;$A139,$AD$336:$AL$566,5,FALSE)),Tabelas!$O$9:$P$30,2,FALSE),"")</f>
        <v>França</v>
      </c>
      <c r="O139" s="68">
        <f>K139-M139</f>
        <v>0</v>
      </c>
      <c r="P139" s="69">
        <f>M139-K139</f>
        <v>0</v>
      </c>
      <c r="Q139" s="70"/>
      <c r="R139" s="66" t="str">
        <f>IFERROR(VLOOKUP(IF(VLOOKUP(Q129&amp;$A139,$AD$336:$AL$566,6,FALSE)="C",VLOOKUP(Q129&amp;$A139,$AD$336:$AL$566,4,FALSE),VLOOKUP(Q129&amp;$A139,$AD$336:$AL$566,5,FALSE)),Tabelas!$O$9:$P$30,2,FALSE),"")</f>
        <v>Suécia</v>
      </c>
      <c r="S139" s="146">
        <v>0</v>
      </c>
      <c r="T139" s="67" t="s">
        <v>54</v>
      </c>
      <c r="U139" s="146">
        <v>0</v>
      </c>
      <c r="V139" s="68" t="str">
        <f>IFERROR(VLOOKUP(IF(VLOOKUP(Q129&amp;$A139,$AD$336:$AL$566,6,FALSE)="F",VLOOKUP(Q129&amp;$A139,$AD$336:$AL$566,4,FALSE),VLOOKUP(Q129&amp;$A139,$AD$336:$AL$566,5,FALSE)),Tabelas!$O$9:$P$30,2,FALSE),"")</f>
        <v>Eslovênia</v>
      </c>
      <c r="W139" s="68">
        <f>S139-U139</f>
        <v>0</v>
      </c>
      <c r="X139" s="69">
        <f>U139-S139</f>
        <v>0</v>
      </c>
      <c r="Y139" s="75"/>
      <c r="Z139" s="3"/>
      <c r="AB139" s="13"/>
      <c r="AC139" s="13"/>
      <c r="AD139" s="42"/>
      <c r="AE139" s="42"/>
      <c r="AF139" s="42"/>
      <c r="AG139" s="13"/>
      <c r="AH139" s="13"/>
      <c r="AI139" s="13"/>
      <c r="AJ139" s="12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</row>
    <row r="140" spans="1:91" ht="8.1" customHeight="1" thickBot="1" x14ac:dyDescent="0.4">
      <c r="A140" s="65"/>
      <c r="B140" s="76"/>
      <c r="C140" s="123"/>
      <c r="D140" s="76"/>
      <c r="E140" s="123"/>
      <c r="F140" s="74"/>
      <c r="G140" s="74"/>
      <c r="H140" s="74"/>
      <c r="I140" s="70"/>
      <c r="J140" s="76"/>
      <c r="K140" s="123"/>
      <c r="L140" s="76"/>
      <c r="M140" s="123"/>
      <c r="N140" s="74"/>
      <c r="O140" s="74"/>
      <c r="P140" s="74"/>
      <c r="Q140" s="70"/>
      <c r="R140" s="76"/>
      <c r="S140" s="123"/>
      <c r="T140" s="76"/>
      <c r="U140" s="123"/>
      <c r="V140" s="74"/>
      <c r="W140" s="74"/>
      <c r="X140" s="74"/>
      <c r="Y140" s="75"/>
      <c r="Z140" s="3"/>
      <c r="AB140" s="13"/>
      <c r="AC140" s="13"/>
      <c r="AD140" s="42"/>
      <c r="AE140" s="42"/>
      <c r="AF140" s="42"/>
      <c r="AG140" s="13"/>
      <c r="AH140" s="13"/>
      <c r="AI140" s="13"/>
      <c r="AJ140" s="12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</row>
    <row r="141" spans="1:91" ht="33" customHeight="1" thickBot="1" x14ac:dyDescent="0.4">
      <c r="A141" s="65" t="s">
        <v>61</v>
      </c>
      <c r="B141" s="66" t="str">
        <f>IFERROR(VLOOKUP(IF(VLOOKUP(A129&amp;$A141,$AD$336:$AL$566,6,FALSE)="C",VLOOKUP(A129&amp;$A141,$AD$336:$AL$566,4,FALSE),VLOOKUP(A129&amp;$A141,$AD$336:$AL$566,5,FALSE)),Tabelas!$O$9:$P$30,2,FALSE),"")</f>
        <v>Inglaterra</v>
      </c>
      <c r="C141" s="146">
        <v>1</v>
      </c>
      <c r="D141" s="67" t="s">
        <v>54</v>
      </c>
      <c r="E141" s="146">
        <v>1</v>
      </c>
      <c r="F141" s="68" t="str">
        <f>IFERROR(VLOOKUP(IF(VLOOKUP(A129&amp;$A141,$AD$336:$AL$566,6,FALSE)="F",VLOOKUP(A129&amp;$A141,$AD$336:$AL$566,4,FALSE),VLOOKUP(A129&amp;$A141,$AD$336:$AL$566,5,FALSE)),Tabelas!$O$9:$P$30,2,FALSE),"")</f>
        <v>Suíça</v>
      </c>
      <c r="G141" s="68">
        <f>C141-E141</f>
        <v>0</v>
      </c>
      <c r="H141" s="69">
        <f>E141-C141</f>
        <v>0</v>
      </c>
      <c r="I141" s="70"/>
      <c r="J141" s="66" t="str">
        <f>IFERROR(VLOOKUP(IF(VLOOKUP(I129&amp;$A141,$AD$336:$AL$566,6,FALSE)="C",VLOOKUP(I129&amp;$A141,$AD$336:$AL$566,4,FALSE),VLOOKUP(I129&amp;$A141,$AD$336:$AL$566,5,FALSE)),Tabelas!$O$9:$P$30,2,FALSE),"")</f>
        <v>Holanda</v>
      </c>
      <c r="K141" s="146">
        <v>0</v>
      </c>
      <c r="L141" s="67" t="s">
        <v>54</v>
      </c>
      <c r="M141" s="146">
        <v>3</v>
      </c>
      <c r="N141" s="68" t="str">
        <f>IFERROR(VLOOKUP(IF(VLOOKUP(I129&amp;$A141,$AD$336:$AL$566,6,FALSE)="F",VLOOKUP(I129&amp;$A141,$AD$336:$AL$566,4,FALSE),VLOOKUP(I129&amp;$A141,$AD$336:$AL$566,5,FALSE)),Tabelas!$O$9:$P$30,2,FALSE),"")</f>
        <v>Suécia</v>
      </c>
      <c r="O141" s="68">
        <f>K141-M141</f>
        <v>-3</v>
      </c>
      <c r="P141" s="69">
        <f>M141-K141</f>
        <v>3</v>
      </c>
      <c r="Q141" s="70"/>
      <c r="R141" s="66" t="str">
        <f>IFERROR(VLOOKUP(IF(VLOOKUP(Q129&amp;$A141,$AD$336:$AL$566,6,FALSE)="C",VLOOKUP(Q129&amp;$A141,$AD$336:$AL$566,4,FALSE),VLOOKUP(Q129&amp;$A141,$AD$336:$AL$566,5,FALSE)),Tabelas!$O$9:$P$30,2,FALSE),"")</f>
        <v>Romênia</v>
      </c>
      <c r="S141" s="146">
        <v>2</v>
      </c>
      <c r="T141" s="67" t="s">
        <v>54</v>
      </c>
      <c r="U141" s="146">
        <v>1</v>
      </c>
      <c r="V141" s="68" t="str">
        <f>IFERROR(VLOOKUP(IF(VLOOKUP(Q129&amp;$A141,$AD$336:$AL$566,6,FALSE)="F",VLOOKUP(Q129&amp;$A141,$AD$336:$AL$566,4,FALSE),VLOOKUP(Q129&amp;$A141,$AD$336:$AL$566,5,FALSE)),Tabelas!$O$9:$P$30,2,FALSE),"")</f>
        <v>França</v>
      </c>
      <c r="W141" s="68">
        <f>S141-U141</f>
        <v>1</v>
      </c>
      <c r="X141" s="69">
        <f>U141-S141</f>
        <v>-1</v>
      </c>
      <c r="Y141" s="75"/>
      <c r="Z141" s="3"/>
      <c r="AB141" s="13"/>
      <c r="AC141" s="13"/>
      <c r="AD141" s="42"/>
      <c r="AE141" s="42"/>
      <c r="AF141" s="42"/>
      <c r="AG141" s="13"/>
      <c r="AH141" s="13"/>
      <c r="AI141" s="13"/>
      <c r="AJ141" s="12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</row>
    <row r="142" spans="1:91" ht="8.1" customHeight="1" thickBot="1" x14ac:dyDescent="0.4">
      <c r="A142" s="65"/>
      <c r="B142" s="76"/>
      <c r="C142" s="123"/>
      <c r="D142" s="76"/>
      <c r="E142" s="123"/>
      <c r="F142" s="74"/>
      <c r="G142" s="74"/>
      <c r="H142" s="74"/>
      <c r="I142" s="70"/>
      <c r="J142" s="76"/>
      <c r="K142" s="123"/>
      <c r="L142" s="76"/>
      <c r="M142" s="123"/>
      <c r="N142" s="74"/>
      <c r="O142" s="74"/>
      <c r="P142" s="74"/>
      <c r="Q142" s="70"/>
      <c r="R142" s="76"/>
      <c r="S142" s="123"/>
      <c r="T142" s="76"/>
      <c r="U142" s="123"/>
      <c r="V142" s="74"/>
      <c r="W142" s="74"/>
      <c r="X142" s="74"/>
      <c r="Y142" s="75"/>
      <c r="Z142" s="3"/>
      <c r="AB142" s="13"/>
      <c r="AC142" s="13"/>
      <c r="AD142" s="42"/>
      <c r="AE142" s="42"/>
      <c r="AF142" s="42"/>
      <c r="AG142" s="13"/>
      <c r="AH142" s="13"/>
      <c r="AI142" s="13"/>
      <c r="AJ142" s="12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</row>
    <row r="143" spans="1:91" ht="33" customHeight="1" thickBot="1" x14ac:dyDescent="0.4">
      <c r="A143" s="65" t="s">
        <v>62</v>
      </c>
      <c r="B143" s="66" t="str">
        <f>IFERROR(VLOOKUP(IF(VLOOKUP(A129&amp;$A143,$AD$336:$AL$566,6,FALSE)="C",VLOOKUP(A129&amp;$A143,$AD$336:$AL$566,4,FALSE),VLOOKUP(A129&amp;$A143,$AD$336:$AL$566,5,FALSE)),Tabelas!$O$9:$P$30,2,FALSE),"")</f>
        <v>Suécia</v>
      </c>
      <c r="C143" s="146">
        <v>0</v>
      </c>
      <c r="D143" s="67" t="s">
        <v>54</v>
      </c>
      <c r="E143" s="146">
        <v>0</v>
      </c>
      <c r="F143" s="68" t="str">
        <f>IFERROR(VLOOKUP(IF(VLOOKUP(A129&amp;$A143,$AD$336:$AL$566,6,FALSE)="F",VLOOKUP(A129&amp;$A143,$AD$336:$AL$566,4,FALSE),VLOOKUP(A129&amp;$A143,$AD$336:$AL$566,5,FALSE)),Tabelas!$O$9:$P$30,2,FALSE),"")</f>
        <v>Irlanda</v>
      </c>
      <c r="G143" s="68">
        <f>C143-E143</f>
        <v>0</v>
      </c>
      <c r="H143" s="69">
        <f>E143-C143</f>
        <v>0</v>
      </c>
      <c r="I143" s="70"/>
      <c r="J143" s="66" t="str">
        <f>IFERROR(VLOOKUP(IF(VLOOKUP(I129&amp;$A143,$AD$336:$AL$566,6,FALSE)="C",VLOOKUP(I129&amp;$A143,$AD$336:$AL$566,4,FALSE),VLOOKUP(I129&amp;$A143,$AD$336:$AL$566,5,FALSE)),Tabelas!$O$9:$P$30,2,FALSE),"")</f>
        <v>Inglaterra</v>
      </c>
      <c r="K143" s="146">
        <v>2</v>
      </c>
      <c r="L143" s="67" t="s">
        <v>54</v>
      </c>
      <c r="M143" s="146">
        <v>0</v>
      </c>
      <c r="N143" s="68" t="str">
        <f>IFERROR(VLOOKUP(IF(VLOOKUP(I129&amp;$A143,$AD$336:$AL$566,6,FALSE)="F",VLOOKUP(I129&amp;$A143,$AD$336:$AL$566,4,FALSE),VLOOKUP(I129&amp;$A143,$AD$336:$AL$566,5,FALSE)),Tabelas!$O$9:$P$30,2,FALSE),"")</f>
        <v>Romênia</v>
      </c>
      <c r="O143" s="68">
        <f>K143-M143</f>
        <v>2</v>
      </c>
      <c r="P143" s="69">
        <f>M143-K143</f>
        <v>-2</v>
      </c>
      <c r="Q143" s="70"/>
      <c r="R143" s="66" t="str">
        <f>IFERROR(VLOOKUP(IF(VLOOKUP(Q129&amp;$A143,$AD$336:$AL$566,6,FALSE)="C",VLOOKUP(Q129&amp;$A143,$AD$336:$AL$566,4,FALSE),VLOOKUP(Q129&amp;$A143,$AD$336:$AL$566,5,FALSE)),Tabelas!$O$9:$P$30,2,FALSE),"")</f>
        <v>Holanda</v>
      </c>
      <c r="S143" s="146">
        <v>1</v>
      </c>
      <c r="T143" s="67" t="s">
        <v>54</v>
      </c>
      <c r="U143" s="146">
        <v>0</v>
      </c>
      <c r="V143" s="68" t="str">
        <f>IFERROR(VLOOKUP(IF(VLOOKUP(Q129&amp;$A143,$AD$336:$AL$566,6,FALSE)="F",VLOOKUP(Q129&amp;$A143,$AD$336:$AL$566,4,FALSE),VLOOKUP(Q129&amp;$A143,$AD$336:$AL$566,5,FALSE)),Tabelas!$O$9:$P$30,2,FALSE),"")</f>
        <v>Rep. Tcheca</v>
      </c>
      <c r="W143" s="68">
        <f>S143-U143</f>
        <v>1</v>
      </c>
      <c r="X143" s="69">
        <f>U143-S143</f>
        <v>-1</v>
      </c>
      <c r="Y143" s="75"/>
      <c r="Z143" s="3"/>
      <c r="AB143" s="13"/>
      <c r="AC143" s="13"/>
      <c r="AD143" s="42"/>
      <c r="AE143" s="42"/>
      <c r="AF143" s="42"/>
      <c r="AG143" s="13"/>
      <c r="AH143" s="13"/>
      <c r="AI143" s="13"/>
      <c r="AJ143" s="12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</row>
    <row r="144" spans="1:91" ht="8.1" customHeight="1" thickBot="1" x14ac:dyDescent="0.4">
      <c r="A144" s="65"/>
      <c r="B144" s="76"/>
      <c r="C144" s="123"/>
      <c r="D144" s="76"/>
      <c r="E144" s="123"/>
      <c r="F144" s="74"/>
      <c r="G144" s="74"/>
      <c r="H144" s="74"/>
      <c r="I144" s="70"/>
      <c r="J144" s="76"/>
      <c r="K144" s="123"/>
      <c r="L144" s="76"/>
      <c r="M144" s="123"/>
      <c r="N144" s="74"/>
      <c r="O144" s="74"/>
      <c r="P144" s="74"/>
      <c r="Q144" s="70"/>
      <c r="R144" s="76"/>
      <c r="S144" s="123"/>
      <c r="T144" s="76"/>
      <c r="U144" s="123"/>
      <c r="V144" s="74"/>
      <c r="W144" s="74"/>
      <c r="X144" s="74"/>
      <c r="Y144" s="75"/>
      <c r="Z144" s="3"/>
      <c r="AB144" s="13"/>
      <c r="AC144" s="13"/>
      <c r="AD144" s="42"/>
      <c r="AE144" s="42"/>
      <c r="AF144" s="42"/>
      <c r="AG144" s="13"/>
      <c r="AH144" s="13"/>
      <c r="AI144" s="13"/>
      <c r="AJ144" s="12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</row>
    <row r="145" spans="1:91" ht="33" customHeight="1" thickBot="1" x14ac:dyDescent="0.4">
      <c r="A145" s="65" t="s">
        <v>63</v>
      </c>
      <c r="B145" s="66" t="str">
        <f>IFERROR(VLOOKUP(IF(VLOOKUP(A129&amp;$A145,$AD$336:$AL$566,6,FALSE)="C",VLOOKUP(A129&amp;$A145,$AD$336:$AL$566,4,FALSE),VLOOKUP(A129&amp;$A145,$AD$336:$AL$566,5,FALSE)),Tabelas!$O$9:$P$30,2,FALSE),"")</f>
        <v>Romênia</v>
      </c>
      <c r="C145" s="146">
        <v>2</v>
      </c>
      <c r="D145" s="67" t="s">
        <v>54</v>
      </c>
      <c r="E145" s="146">
        <v>1</v>
      </c>
      <c r="F145" s="68" t="str">
        <f>IFERROR(VLOOKUP(IF(VLOOKUP(A129&amp;$A145,$AD$336:$AL$566,6,FALSE)="F",VLOOKUP(A129&amp;$A145,$AD$336:$AL$566,4,FALSE),VLOOKUP(A129&amp;$A145,$AD$336:$AL$566,5,FALSE)),Tabelas!$O$9:$P$30,2,FALSE),"")</f>
        <v>Itália</v>
      </c>
      <c r="G145" s="68">
        <f>C145-E145</f>
        <v>1</v>
      </c>
      <c r="H145" s="69">
        <f>E145-C145</f>
        <v>-1</v>
      </c>
      <c r="I145" s="70"/>
      <c r="J145" s="66" t="str">
        <f>IFERROR(VLOOKUP(IF(VLOOKUP(I129&amp;$A145,$AD$336:$AL$566,6,FALSE)="C",VLOOKUP(I129&amp;$A145,$AD$336:$AL$566,4,FALSE),VLOOKUP(I129&amp;$A145,$AD$336:$AL$566,5,FALSE)),Tabelas!$O$9:$P$30,2,FALSE),"")</f>
        <v>Rep. Tcheca</v>
      </c>
      <c r="K145" s="146">
        <v>0</v>
      </c>
      <c r="L145" s="67" t="s">
        <v>54</v>
      </c>
      <c r="M145" s="146">
        <v>0</v>
      </c>
      <c r="N145" s="68" t="str">
        <f>IFERROR(VLOOKUP(IF(VLOOKUP(I129&amp;$A145,$AD$336:$AL$566,6,FALSE)="F",VLOOKUP(I129&amp;$A145,$AD$336:$AL$566,4,FALSE),VLOOKUP(I129&amp;$A145,$AD$336:$AL$566,5,FALSE)),Tabelas!$O$9:$P$30,2,FALSE),"")</f>
        <v>Irlanda</v>
      </c>
      <c r="O145" s="68">
        <f>K145-M145</f>
        <v>0</v>
      </c>
      <c r="P145" s="69">
        <f>M145-K145</f>
        <v>0</v>
      </c>
      <c r="Q145" s="70"/>
      <c r="R145" s="66" t="str">
        <f>IFERROR(VLOOKUP(IF(VLOOKUP(Q129&amp;$A145,$AD$336:$AL$566,6,FALSE)="C",VLOOKUP(Q129&amp;$A145,$AD$336:$AL$566,4,FALSE),VLOOKUP(Q129&amp;$A145,$AD$336:$AL$566,5,FALSE)),Tabelas!$O$9:$P$30,2,FALSE),"")</f>
        <v>Inglaterra</v>
      </c>
      <c r="S145" s="146">
        <v>5</v>
      </c>
      <c r="T145" s="67" t="s">
        <v>54</v>
      </c>
      <c r="U145" s="146">
        <v>1</v>
      </c>
      <c r="V145" s="68" t="str">
        <f>IFERROR(VLOOKUP(IF(VLOOKUP(Q129&amp;$A145,$AD$336:$AL$566,6,FALSE)="F",VLOOKUP(Q129&amp;$A145,$AD$336:$AL$566,4,FALSE),VLOOKUP(Q129&amp;$A145,$AD$336:$AL$566,5,FALSE)),Tabelas!$O$9:$P$30,2,FALSE),"")</f>
        <v>Polônia</v>
      </c>
      <c r="W145" s="68">
        <f>S145-U145</f>
        <v>4</v>
      </c>
      <c r="X145" s="69">
        <f>U145-S145</f>
        <v>-4</v>
      </c>
      <c r="Y145" s="75"/>
      <c r="Z145" s="3"/>
      <c r="AB145" s="13"/>
      <c r="AC145" s="13"/>
      <c r="AD145" s="42"/>
      <c r="AE145" s="42"/>
      <c r="AF145" s="42"/>
      <c r="AG145" s="13"/>
      <c r="AH145" s="13"/>
      <c r="AI145" s="13"/>
      <c r="AJ145" s="12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</row>
    <row r="146" spans="1:91" ht="8.1" customHeight="1" thickBot="1" x14ac:dyDescent="0.4">
      <c r="A146" s="65"/>
      <c r="B146" s="76"/>
      <c r="C146" s="123"/>
      <c r="D146" s="76"/>
      <c r="E146" s="123"/>
      <c r="F146" s="74"/>
      <c r="G146" s="74"/>
      <c r="H146" s="74"/>
      <c r="I146" s="70"/>
      <c r="J146" s="76"/>
      <c r="K146" s="123"/>
      <c r="L146" s="76"/>
      <c r="M146" s="123"/>
      <c r="N146" s="74"/>
      <c r="O146" s="74"/>
      <c r="P146" s="74"/>
      <c r="Q146" s="70"/>
      <c r="R146" s="76"/>
      <c r="S146" s="123"/>
      <c r="T146" s="76"/>
      <c r="U146" s="123"/>
      <c r="V146" s="74"/>
      <c r="W146" s="74"/>
      <c r="X146" s="74"/>
      <c r="Y146" s="75"/>
      <c r="Z146" s="3"/>
      <c r="AB146" s="13"/>
      <c r="AC146" s="13"/>
      <c r="AD146" s="42"/>
      <c r="AE146" s="42"/>
      <c r="AF146" s="42"/>
      <c r="AG146" s="13"/>
      <c r="AH146" s="13"/>
      <c r="AI146" s="13"/>
      <c r="AJ146" s="12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</row>
    <row r="147" spans="1:91" ht="33" customHeight="1" thickBot="1" x14ac:dyDescent="0.4">
      <c r="A147" s="65" t="s">
        <v>64</v>
      </c>
      <c r="B147" s="66" t="str">
        <f>IFERROR(VLOOKUP(IF(VLOOKUP(A129&amp;$A147,$AD$336:$AL$566,6,FALSE)="C",VLOOKUP(A129&amp;$A147,$AD$336:$AL$566,4,FALSE),VLOOKUP(A129&amp;$A147,$AD$336:$AL$566,5,FALSE)),Tabelas!$O$9:$P$30,2,FALSE),"")</f>
        <v>Noruega</v>
      </c>
      <c r="C147" s="146">
        <v>1</v>
      </c>
      <c r="D147" s="67" t="s">
        <v>54</v>
      </c>
      <c r="E147" s="146">
        <v>0</v>
      </c>
      <c r="F147" s="68" t="str">
        <f>IFERROR(VLOOKUP(IF(VLOOKUP(A129&amp;$A147,$AD$336:$AL$566,6,FALSE)="F",VLOOKUP(A129&amp;$A147,$AD$336:$AL$566,4,FALSE),VLOOKUP(A129&amp;$A147,$AD$336:$AL$566,5,FALSE)),Tabelas!$O$9:$P$30,2,FALSE),"")</f>
        <v>Rep. Tcheca</v>
      </c>
      <c r="G147" s="68">
        <f>C147-E147</f>
        <v>1</v>
      </c>
      <c r="H147" s="69">
        <f>E147-C147</f>
        <v>-1</v>
      </c>
      <c r="I147" s="70"/>
      <c r="J147" s="66" t="str">
        <f>IFERROR(VLOOKUP(IF(VLOOKUP(I129&amp;$A147,$AD$336:$AL$566,6,FALSE)="C",VLOOKUP(I129&amp;$A147,$AD$336:$AL$566,4,FALSE),VLOOKUP(I129&amp;$A147,$AD$336:$AL$566,5,FALSE)),Tabelas!$O$9:$P$30,2,FALSE),"")</f>
        <v>Polônia</v>
      </c>
      <c r="K147" s="146">
        <v>1</v>
      </c>
      <c r="L147" s="67" t="s">
        <v>54</v>
      </c>
      <c r="M147" s="146">
        <v>2</v>
      </c>
      <c r="N147" s="68" t="str">
        <f>IFERROR(VLOOKUP(IF(VLOOKUP(I129&amp;$A147,$AD$336:$AL$566,6,FALSE)="F",VLOOKUP(I129&amp;$A147,$AD$336:$AL$566,4,FALSE),VLOOKUP(I129&amp;$A147,$AD$336:$AL$566,5,FALSE)),Tabelas!$O$9:$P$30,2,FALSE),"")</f>
        <v>Itália</v>
      </c>
      <c r="O147" s="68">
        <f>K147-M147</f>
        <v>-1</v>
      </c>
      <c r="P147" s="69">
        <f>M147-K147</f>
        <v>1</v>
      </c>
      <c r="Q147" s="70"/>
      <c r="R147" s="66" t="str">
        <f>IFERROR(VLOOKUP(IF(VLOOKUP(Q129&amp;$A147,$AD$336:$AL$566,6,FALSE)="C",VLOOKUP(Q129&amp;$A147,$AD$336:$AL$566,4,FALSE),VLOOKUP(Q129&amp;$A147,$AD$336:$AL$566,5,FALSE)),Tabelas!$O$9:$P$30,2,FALSE),"")</f>
        <v>País de Gales</v>
      </c>
      <c r="S147" s="146">
        <v>2</v>
      </c>
      <c r="T147" s="67" t="s">
        <v>54</v>
      </c>
      <c r="U147" s="146">
        <v>0</v>
      </c>
      <c r="V147" s="68" t="str">
        <f>IFERROR(VLOOKUP(IF(VLOOKUP(Q129&amp;$A147,$AD$336:$AL$566,6,FALSE)="F",VLOOKUP(Q129&amp;$A147,$AD$336:$AL$566,4,FALSE),VLOOKUP(Q129&amp;$A147,$AD$336:$AL$566,5,FALSE)),Tabelas!$O$9:$P$30,2,FALSE),"")</f>
        <v>Irlanda</v>
      </c>
      <c r="W147" s="68">
        <f>S147-U147</f>
        <v>2</v>
      </c>
      <c r="X147" s="69">
        <f>U147-S147</f>
        <v>-2</v>
      </c>
      <c r="Y147" s="75"/>
      <c r="Z147" s="3"/>
      <c r="AB147" s="13"/>
      <c r="AC147" s="13"/>
      <c r="AD147" s="42"/>
      <c r="AE147" s="42"/>
      <c r="AF147" s="42"/>
      <c r="AG147" s="13"/>
      <c r="AH147" s="13"/>
      <c r="AI147" s="13"/>
      <c r="AJ147" s="12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</row>
    <row r="148" spans="1:91" ht="8.1" customHeight="1" thickBot="1" x14ac:dyDescent="0.4">
      <c r="A148" s="65"/>
      <c r="B148" s="76"/>
      <c r="C148" s="123"/>
      <c r="D148" s="76"/>
      <c r="E148" s="123"/>
      <c r="F148" s="74"/>
      <c r="G148" s="74"/>
      <c r="H148" s="74"/>
      <c r="I148" s="70"/>
      <c r="J148" s="76"/>
      <c r="K148" s="123"/>
      <c r="L148" s="76"/>
      <c r="M148" s="123"/>
      <c r="N148" s="74"/>
      <c r="O148" s="74"/>
      <c r="P148" s="74"/>
      <c r="Q148" s="70"/>
      <c r="R148" s="76"/>
      <c r="S148" s="123"/>
      <c r="T148" s="76"/>
      <c r="U148" s="123"/>
      <c r="V148" s="74"/>
      <c r="W148" s="74"/>
      <c r="X148" s="74"/>
      <c r="Y148" s="75"/>
      <c r="Z148" s="3"/>
      <c r="AB148" s="13"/>
      <c r="AC148" s="13"/>
      <c r="AD148" s="42"/>
      <c r="AE148" s="42"/>
      <c r="AF148" s="42"/>
      <c r="AG148" s="13"/>
      <c r="AH148" s="13"/>
      <c r="AI148" s="13"/>
      <c r="AJ148" s="12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</row>
    <row r="149" spans="1:91" ht="33" customHeight="1" thickBot="1" x14ac:dyDescent="0.4">
      <c r="A149" s="65" t="s">
        <v>65</v>
      </c>
      <c r="B149" s="66" t="str">
        <f>IFERROR(VLOOKUP(IF(VLOOKUP(A129&amp;$A149,$AD$336:$AL$566,6,FALSE)="C",VLOOKUP(A129&amp;$A149,$AD$336:$AL$566,4,FALSE),VLOOKUP(A129&amp;$A149,$AD$336:$AL$566,5,FALSE)),Tabelas!$O$9:$P$30,2,FALSE),"")</f>
        <v>País de Gales</v>
      </c>
      <c r="C149" s="146">
        <v>4</v>
      </c>
      <c r="D149" s="67" t="s">
        <v>54</v>
      </c>
      <c r="E149" s="146">
        <v>1</v>
      </c>
      <c r="F149" s="68" t="str">
        <f>IFERROR(VLOOKUP(IF(VLOOKUP(A129&amp;$A149,$AD$336:$AL$566,6,FALSE)="F",VLOOKUP(A129&amp;$A149,$AD$336:$AL$566,4,FALSE),VLOOKUP(A129&amp;$A149,$AD$336:$AL$566,5,FALSE)),Tabelas!$O$9:$P$30,2,FALSE),"")</f>
        <v>Polônia</v>
      </c>
      <c r="G149" s="68">
        <f>C149-E149</f>
        <v>3</v>
      </c>
      <c r="H149" s="69">
        <f>E149-C149</f>
        <v>-3</v>
      </c>
      <c r="I149" s="70"/>
      <c r="J149" s="66" t="str">
        <f>IFERROR(VLOOKUP(IF(VLOOKUP(I129&amp;$A149,$AD$336:$AL$566,6,FALSE)="C",VLOOKUP(I129&amp;$A149,$AD$336:$AL$566,4,FALSE),VLOOKUP(I129&amp;$A149,$AD$336:$AL$566,5,FALSE)),Tabelas!$O$9:$P$30,2,FALSE),"")</f>
        <v>Noruega</v>
      </c>
      <c r="K149" s="146">
        <v>3</v>
      </c>
      <c r="L149" s="67" t="s">
        <v>54</v>
      </c>
      <c r="M149" s="146">
        <v>1</v>
      </c>
      <c r="N149" s="68" t="str">
        <f>IFERROR(VLOOKUP(IF(VLOOKUP(I129&amp;$A149,$AD$336:$AL$566,6,FALSE)="F",VLOOKUP(I129&amp;$A149,$AD$336:$AL$566,4,FALSE),VLOOKUP(I129&amp;$A149,$AD$336:$AL$566,5,FALSE)),Tabelas!$O$9:$P$30,2,FALSE),"")</f>
        <v>País de Gales</v>
      </c>
      <c r="O149" s="68">
        <f>K149-M149</f>
        <v>2</v>
      </c>
      <c r="P149" s="69">
        <f>M149-K149</f>
        <v>-2</v>
      </c>
      <c r="Q149" s="70"/>
      <c r="R149" s="66" t="str">
        <f>IFERROR(VLOOKUP(IF(VLOOKUP(Q129&amp;$A149,$AD$336:$AL$566,6,FALSE)="C",VLOOKUP(Q129&amp;$A149,$AD$336:$AL$566,4,FALSE),VLOOKUP(Q129&amp;$A149,$AD$336:$AL$566,5,FALSE)),Tabelas!$O$9:$P$30,2,FALSE),"")</f>
        <v>Noruega</v>
      </c>
      <c r="S149" s="146">
        <v>0</v>
      </c>
      <c r="T149" s="67" t="s">
        <v>54</v>
      </c>
      <c r="U149" s="146">
        <v>1</v>
      </c>
      <c r="V149" s="68" t="str">
        <f>IFERROR(VLOOKUP(IF(VLOOKUP(Q129&amp;$A149,$AD$336:$AL$566,6,FALSE)="F",VLOOKUP(Q129&amp;$A149,$AD$336:$AL$566,4,FALSE),VLOOKUP(Q129&amp;$A149,$AD$336:$AL$566,5,FALSE)),Tabelas!$O$9:$P$30,2,FALSE),"")</f>
        <v>Itália</v>
      </c>
      <c r="W149" s="68">
        <f>S149-U149</f>
        <v>-1</v>
      </c>
      <c r="X149" s="69">
        <f>U149-S149</f>
        <v>1</v>
      </c>
      <c r="Y149" s="75"/>
      <c r="Z149" s="3"/>
      <c r="AB149" s="13"/>
      <c r="AC149" s="13"/>
      <c r="AD149" s="42"/>
      <c r="AE149" s="42"/>
      <c r="AF149" s="42"/>
      <c r="AG149" s="13"/>
      <c r="AH149" s="13"/>
      <c r="AI149" s="13"/>
      <c r="AJ149" s="12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</row>
    <row r="150" spans="1:91" ht="8.1" customHeight="1" thickBot="1" x14ac:dyDescent="0.4">
      <c r="A150" s="65"/>
      <c r="B150" s="76"/>
      <c r="C150" s="123"/>
      <c r="D150" s="76"/>
      <c r="E150" s="123"/>
      <c r="F150" s="74"/>
      <c r="G150" s="74"/>
      <c r="H150" s="74"/>
      <c r="I150" s="70"/>
      <c r="J150" s="76"/>
      <c r="K150" s="123"/>
      <c r="L150" s="76"/>
      <c r="M150" s="123"/>
      <c r="N150" s="74"/>
      <c r="O150" s="74"/>
      <c r="P150" s="74"/>
      <c r="Q150" s="70"/>
      <c r="R150" s="76"/>
      <c r="S150" s="123"/>
      <c r="T150" s="76"/>
      <c r="U150" s="123"/>
      <c r="V150" s="74"/>
      <c r="W150" s="74"/>
      <c r="X150" s="74"/>
      <c r="Y150" s="75"/>
      <c r="Z150" s="3"/>
      <c r="AB150" s="13"/>
      <c r="AC150" s="13"/>
      <c r="AD150" s="42"/>
      <c r="AE150" s="42"/>
      <c r="AF150" s="42"/>
      <c r="AG150" s="13"/>
      <c r="AH150" s="13"/>
      <c r="AI150" s="13"/>
      <c r="AJ150" s="12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</row>
    <row r="151" spans="1:91" ht="33" customHeight="1" thickBot="1" x14ac:dyDescent="0.4">
      <c r="A151" s="65" t="s">
        <v>66</v>
      </c>
      <c r="B151" s="66" t="str">
        <f>IFERROR(VLOOKUP(IF(VLOOKUP(A129&amp;$A151,$AD$336:$AL$566,6,FALSE)="C",VLOOKUP(A129&amp;$A151,$AD$336:$AL$566,4,FALSE),VLOOKUP(A129&amp;$A151,$AD$336:$AL$566,5,FALSE)),Tabelas!$O$9:$P$30,2,FALSE),"")</f>
        <v/>
      </c>
      <c r="C151" s="122"/>
      <c r="D151" s="67" t="s">
        <v>54</v>
      </c>
      <c r="E151" s="122"/>
      <c r="F151" s="68" t="str">
        <f>IFERROR(VLOOKUP(IF(VLOOKUP(A129&amp;$A151,$AD$336:$AL$566,6,FALSE)="F",VLOOKUP(A129&amp;$A151,$AD$336:$AL$566,4,FALSE),VLOOKUP(A129&amp;$A151,$AD$336:$AL$566,5,FALSE)),Tabelas!$O$9:$P$30,2,FALSE),"")</f>
        <v/>
      </c>
      <c r="G151" s="68">
        <f>C151-E151</f>
        <v>0</v>
      </c>
      <c r="H151" s="69">
        <f>E151-C151</f>
        <v>0</v>
      </c>
      <c r="I151" s="70"/>
      <c r="J151" s="66" t="str">
        <f>IFERROR(VLOOKUP(IF(VLOOKUP(I129&amp;$A151,$AD$336:$AL$566,6,FALSE)="C",VLOOKUP(I129&amp;$A151,$AD$336:$AL$566,4,FALSE),VLOOKUP(I129&amp;$A151,$AD$336:$AL$566,5,FALSE)),Tabelas!$O$9:$P$30,2,FALSE),"")</f>
        <v/>
      </c>
      <c r="K151" s="122"/>
      <c r="L151" s="67" t="s">
        <v>54</v>
      </c>
      <c r="M151" s="122"/>
      <c r="N151" s="68" t="str">
        <f>IFERROR(VLOOKUP(IF(VLOOKUP(I129&amp;$A151,$AD$336:$AL$566,6,FALSE)="F",VLOOKUP(I129&amp;$A151,$AD$336:$AL$566,4,FALSE),VLOOKUP(I129&amp;$A151,$AD$336:$AL$566,5,FALSE)),Tabelas!$O$9:$P$30,2,FALSE),"")</f>
        <v/>
      </c>
      <c r="O151" s="68">
        <f>K151-M151</f>
        <v>0</v>
      </c>
      <c r="P151" s="69">
        <f>M151-K151</f>
        <v>0</v>
      </c>
      <c r="Q151" s="70"/>
      <c r="R151" s="66" t="str">
        <f>IFERROR(VLOOKUP(IF(VLOOKUP(Q129&amp;$A151,$AD$336:$AL$566,6,FALSE)="C",VLOOKUP(Q129&amp;$A151,$AD$336:$AL$566,4,FALSE),VLOOKUP(Q129&amp;$A151,$AD$336:$AL$566,5,FALSE)),Tabelas!$O$9:$P$30,2,FALSE),"")</f>
        <v/>
      </c>
      <c r="S151" s="122"/>
      <c r="T151" s="67" t="s">
        <v>54</v>
      </c>
      <c r="U151" s="122"/>
      <c r="V151" s="68" t="str">
        <f>IFERROR(VLOOKUP(IF(VLOOKUP(Q129&amp;$A151,$AD$336:$AL$566,6,FALSE)="F",VLOOKUP(Q129&amp;$A151,$AD$336:$AL$566,4,FALSE),VLOOKUP(Q129&amp;$A151,$AD$336:$AL$566,5,FALSE)),Tabelas!$O$9:$P$30,2,FALSE),"")</f>
        <v/>
      </c>
      <c r="W151" s="68">
        <f>S151-U151</f>
        <v>0</v>
      </c>
      <c r="X151" s="69">
        <f>U151-S151</f>
        <v>0</v>
      </c>
      <c r="Y151" s="75"/>
      <c r="Z151" s="3"/>
      <c r="AB151" s="13"/>
      <c r="AC151" s="13"/>
      <c r="AD151" s="42"/>
      <c r="AE151" s="42"/>
      <c r="AF151" s="42"/>
      <c r="AG151" s="13"/>
      <c r="AH151" s="13"/>
      <c r="AI151" s="13"/>
      <c r="AJ151" s="12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</row>
    <row r="152" spans="1:91" ht="8.1" customHeight="1" x14ac:dyDescent="0.7">
      <c r="A152" s="70"/>
      <c r="B152" s="76"/>
      <c r="C152" s="123"/>
      <c r="D152" s="76"/>
      <c r="E152" s="123"/>
      <c r="F152" s="74"/>
      <c r="G152" s="74"/>
      <c r="H152" s="74"/>
      <c r="I152" s="70"/>
      <c r="J152" s="76"/>
      <c r="K152" s="123"/>
      <c r="L152" s="76"/>
      <c r="M152" s="123"/>
      <c r="N152" s="74"/>
      <c r="O152" s="74"/>
      <c r="P152" s="74"/>
      <c r="Q152" s="70"/>
      <c r="R152" s="76"/>
      <c r="S152" s="123"/>
      <c r="T152" s="76"/>
      <c r="U152" s="123"/>
      <c r="V152" s="74"/>
      <c r="W152" s="74"/>
      <c r="X152" s="74"/>
      <c r="Y152" s="70"/>
      <c r="Z152" s="17"/>
      <c r="AA152" s="17"/>
      <c r="AB152" s="13"/>
      <c r="AC152" s="13"/>
      <c r="AD152" s="13"/>
      <c r="AE152" s="13"/>
      <c r="AF152" s="42"/>
      <c r="AG152" s="13"/>
      <c r="AH152" s="13"/>
      <c r="AI152" s="42"/>
      <c r="AJ152" s="42"/>
      <c r="AK152" s="13"/>
      <c r="AL152" s="13"/>
      <c r="AM152" s="13"/>
      <c r="AN152" s="13"/>
      <c r="AO152" s="12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</row>
    <row r="153" spans="1:91" ht="29.1" customHeight="1" x14ac:dyDescent="0.7">
      <c r="A153" s="77"/>
      <c r="B153" s="77"/>
      <c r="C153" s="124"/>
      <c r="D153" s="74"/>
      <c r="E153" s="124"/>
      <c r="F153" s="77"/>
      <c r="G153" s="77"/>
      <c r="H153" s="77"/>
      <c r="I153" s="72"/>
      <c r="J153" s="77"/>
      <c r="K153" s="124"/>
      <c r="L153" s="74"/>
      <c r="M153" s="124"/>
      <c r="N153" s="77"/>
      <c r="O153" s="77"/>
      <c r="P153" s="77"/>
      <c r="Q153" s="72"/>
      <c r="R153" s="77"/>
      <c r="S153" s="124"/>
      <c r="T153" s="74"/>
      <c r="U153" s="124"/>
      <c r="V153" s="77"/>
      <c r="W153" s="77"/>
      <c r="X153" s="77"/>
      <c r="Y153" s="72"/>
      <c r="Z153" s="17"/>
      <c r="AA153" s="17"/>
      <c r="AB153" s="13"/>
      <c r="AC153" s="13"/>
      <c r="AD153" s="13"/>
      <c r="AE153" s="13"/>
      <c r="AF153" s="42"/>
      <c r="AG153" s="13"/>
      <c r="AH153" s="13"/>
      <c r="AI153" s="42"/>
      <c r="AJ153" s="42"/>
      <c r="AK153" s="13"/>
      <c r="AL153" s="13"/>
      <c r="AM153" s="13"/>
      <c r="AN153" s="13"/>
      <c r="AO153" s="12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</row>
    <row r="154" spans="1:91" ht="33" customHeight="1" x14ac:dyDescent="0.3">
      <c r="A154" s="14">
        <v>19</v>
      </c>
      <c r="B154" s="45" t="str">
        <f>A154&amp;"ª Rodada"</f>
        <v>19ª Rodada</v>
      </c>
      <c r="F154" s="13"/>
      <c r="G154" s="13"/>
      <c r="H154" s="13"/>
      <c r="I154" s="14">
        <v>20</v>
      </c>
      <c r="J154" s="143" t="str">
        <f>I154&amp;"ª Rodada"</f>
        <v>20ª Rodada</v>
      </c>
      <c r="K154" s="144"/>
      <c r="L154" s="18"/>
      <c r="M154" s="144"/>
      <c r="N154" s="19"/>
      <c r="O154" s="19"/>
      <c r="P154" s="19"/>
      <c r="Q154" s="19">
        <v>21</v>
      </c>
      <c r="R154" s="143" t="str">
        <f>Q154&amp;"ª Rodada"</f>
        <v>21ª Rodada</v>
      </c>
      <c r="V154" s="13"/>
      <c r="W154" s="3"/>
      <c r="X154" s="3"/>
      <c r="Y154" s="3"/>
      <c r="Z154" s="3"/>
      <c r="AB154" s="13"/>
      <c r="AC154" s="13"/>
      <c r="AD154" s="42"/>
      <c r="AE154" s="42"/>
      <c r="AF154" s="42"/>
      <c r="AG154" s="13"/>
      <c r="AH154" s="13"/>
      <c r="AI154" s="13"/>
      <c r="AJ154" s="12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</row>
    <row r="155" spans="1:91" ht="15.95" customHeight="1" thickBot="1" x14ac:dyDescent="0.35">
      <c r="A155" s="15"/>
      <c r="B155" s="12"/>
      <c r="C155" s="121"/>
      <c r="D155" s="16"/>
      <c r="E155" s="121"/>
      <c r="F155" s="12"/>
      <c r="G155" s="12"/>
      <c r="H155" s="12"/>
      <c r="I155" s="15"/>
      <c r="J155" s="12"/>
      <c r="K155" s="121"/>
      <c r="L155" s="16"/>
      <c r="M155" s="121"/>
      <c r="N155" s="12"/>
      <c r="O155" s="12"/>
      <c r="P155" s="12"/>
      <c r="Q155" s="15"/>
      <c r="R155" s="12"/>
      <c r="S155" s="121"/>
      <c r="T155" s="16"/>
      <c r="U155" s="121"/>
      <c r="V155" s="12"/>
      <c r="W155" s="3"/>
      <c r="X155" s="3"/>
      <c r="Y155" s="3"/>
      <c r="Z155" s="3"/>
      <c r="AB155" s="13"/>
      <c r="AC155" s="13"/>
      <c r="AD155" s="42"/>
      <c r="AE155" s="42"/>
      <c r="AF155" s="42"/>
      <c r="AG155" s="13"/>
      <c r="AH155" s="13"/>
      <c r="AI155" s="13"/>
      <c r="AJ155" s="12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</row>
    <row r="156" spans="1:91" ht="33" hidden="1" customHeight="1" thickBot="1" x14ac:dyDescent="0.4">
      <c r="A156" s="65" t="s">
        <v>56</v>
      </c>
      <c r="B156" s="66" t="str">
        <f>IFERROR(VLOOKUP(IF(VLOOKUP(A154&amp;$A156,$AD$336:$AL$566,6,FALSE)="C",VLOOKUP(A154&amp;$A156,$AD$336:$AL$566,4,FALSE),VLOOKUP(A154&amp;$A156,$AD$336:$AL$566,5,FALSE)),Tabelas!$O$9:$P$30,2,FALSE),"")</f>
        <v>DESISTIU</v>
      </c>
      <c r="C156" s="122"/>
      <c r="D156" s="67" t="s">
        <v>54</v>
      </c>
      <c r="E156" s="122"/>
      <c r="F156" s="68" t="str">
        <f>IFERROR(VLOOKUP(IF(VLOOKUP(A154&amp;$A156,$AD$336:$AL$566,6,FALSE)="F",VLOOKUP(A154&amp;$A156,$AD$336:$AL$566,4,FALSE),VLOOKUP(A154&amp;$A156,$AD$336:$AL$566,5,FALSE)),Tabelas!$O$9:$P$30,2,FALSE),"")</f>
        <v>Alemanha</v>
      </c>
      <c r="G156" s="68">
        <f>C156-E156</f>
        <v>0</v>
      </c>
      <c r="H156" s="69">
        <f>E156-C156</f>
        <v>0</v>
      </c>
      <c r="I156" s="70"/>
      <c r="J156" s="66" t="str">
        <f>IFERROR(VLOOKUP(IF(VLOOKUP(I154&amp;$A156,$AD$336:$AL$566,6,FALSE)="C",VLOOKUP(I154&amp;$A156,$AD$336:$AL$566,4,FALSE),VLOOKUP(I154&amp;$A156,$AD$336:$AL$566,5,FALSE)),Tabelas!$O$9:$P$30,2,FALSE),"")</f>
        <v/>
      </c>
      <c r="K156" s="122"/>
      <c r="L156" s="67" t="s">
        <v>54</v>
      </c>
      <c r="M156" s="122"/>
      <c r="N156" s="68" t="str">
        <f>IFERROR(VLOOKUP(IF(VLOOKUP(I154&amp;$A156,$AD$336:$AL$566,6,FALSE)="F",VLOOKUP(I154&amp;$A156,$AD$336:$AL$566,4,FALSE),VLOOKUP(I154&amp;$A156,$AD$336:$AL$566,5,FALSE)),Tabelas!$O$9:$P$30,2,FALSE),"")</f>
        <v/>
      </c>
      <c r="O156" s="68">
        <f>K156-M156</f>
        <v>0</v>
      </c>
      <c r="P156" s="69">
        <f>M156-K156</f>
        <v>0</v>
      </c>
      <c r="Q156" s="70"/>
      <c r="R156" s="66" t="str">
        <f>IFERROR(VLOOKUP(IF(VLOOKUP(Q154&amp;$A156,$AD$336:$AL$566,6,FALSE)="C",VLOOKUP(Q154&amp;$A156,$AD$336:$AL$566,4,FALSE),VLOOKUP(Q154&amp;$A156,$AD$336:$AL$566,5,FALSE)),Tabelas!$O$9:$P$30,2,FALSE),"")</f>
        <v/>
      </c>
      <c r="S156" s="122"/>
      <c r="T156" s="67" t="s">
        <v>54</v>
      </c>
      <c r="U156" s="122"/>
      <c r="V156" s="68" t="str">
        <f>IFERROR(VLOOKUP(IF(VLOOKUP(Q154&amp;$A156,$AD$336:$AL$566,6,FALSE)="F",VLOOKUP(Q154&amp;$A156,$AD$336:$AL$566,4,FALSE),VLOOKUP(Q154&amp;$A156,$AD$336:$AL$566,5,FALSE)),Tabelas!$O$9:$P$30,2,FALSE),"")</f>
        <v/>
      </c>
      <c r="W156" s="68">
        <f>S156-U156</f>
        <v>0</v>
      </c>
      <c r="X156" s="69">
        <f>U156-S156</f>
        <v>0</v>
      </c>
      <c r="Y156" s="75"/>
      <c r="Z156" s="3"/>
      <c r="AB156" s="13"/>
      <c r="AC156" s="13"/>
      <c r="AD156" s="42"/>
      <c r="AE156" s="42"/>
      <c r="AF156" s="42"/>
      <c r="AG156" s="13"/>
      <c r="AH156" s="13"/>
      <c r="AI156" s="13"/>
      <c r="AJ156" s="12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</row>
    <row r="157" spans="1:91" ht="8.1" hidden="1" customHeight="1" thickBot="1" x14ac:dyDescent="0.4">
      <c r="A157" s="65"/>
      <c r="B157" s="76"/>
      <c r="C157" s="123"/>
      <c r="D157" s="76"/>
      <c r="E157" s="123"/>
      <c r="F157" s="74"/>
      <c r="G157" s="74"/>
      <c r="H157" s="74"/>
      <c r="I157" s="70"/>
      <c r="J157" s="76"/>
      <c r="K157" s="123"/>
      <c r="L157" s="76"/>
      <c r="M157" s="123"/>
      <c r="N157" s="74"/>
      <c r="O157" s="74"/>
      <c r="P157" s="74"/>
      <c r="Q157" s="70"/>
      <c r="R157" s="76"/>
      <c r="S157" s="123"/>
      <c r="T157" s="76"/>
      <c r="U157" s="123"/>
      <c r="V157" s="74"/>
      <c r="W157" s="74"/>
      <c r="X157" s="74"/>
      <c r="Y157" s="75"/>
      <c r="Z157" s="3"/>
      <c r="AB157" s="13"/>
      <c r="AC157" s="13"/>
      <c r="AD157" s="42"/>
      <c r="AE157" s="42"/>
      <c r="AF157" s="42"/>
      <c r="AG157" s="13"/>
      <c r="AH157" s="13"/>
      <c r="AI157" s="13"/>
      <c r="AJ157" s="12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</row>
    <row r="158" spans="1:91" ht="33" customHeight="1" thickBot="1" x14ac:dyDescent="0.4">
      <c r="A158" s="65" t="s">
        <v>57</v>
      </c>
      <c r="B158" s="66" t="str">
        <f>IFERROR(VLOOKUP(IF(VLOOKUP(A154&amp;$A158,$AD$336:$AL$566,6,FALSE)="C",VLOOKUP(A154&amp;$A158,$AD$336:$AL$566,4,FALSE),VLOOKUP(A154&amp;$A158,$AD$336:$AL$566,5,FALSE)),Tabelas!$O$9:$P$30,2,FALSE),"")</f>
        <v>Turquia</v>
      </c>
      <c r="C158" s="146">
        <v>1</v>
      </c>
      <c r="D158" s="67" t="s">
        <v>54</v>
      </c>
      <c r="E158" s="146">
        <v>0</v>
      </c>
      <c r="F158" s="68" t="str">
        <f>IFERROR(VLOOKUP(IF(VLOOKUP(A154&amp;$A158,$AD$336:$AL$566,6,FALSE)="F",VLOOKUP(A154&amp;$A158,$AD$336:$AL$566,4,FALSE),VLOOKUP(A154&amp;$A158,$AD$336:$AL$566,5,FALSE)),Tabelas!$O$9:$P$30,2,FALSE),"")</f>
        <v>Áustria</v>
      </c>
      <c r="G158" s="68">
        <f>C158-E158</f>
        <v>1</v>
      </c>
      <c r="H158" s="69">
        <f>E158-C158</f>
        <v>-1</v>
      </c>
      <c r="I158" s="70"/>
      <c r="J158" s="66" t="str">
        <f>IFERROR(VLOOKUP(IF(VLOOKUP(I154&amp;$A158,$AD$336:$AL$566,6,FALSE)="C",VLOOKUP(I154&amp;$A158,$AD$336:$AL$566,4,FALSE),VLOOKUP(I154&amp;$A158,$AD$336:$AL$566,5,FALSE)),Tabelas!$O$9:$P$30,2,FALSE),"")</f>
        <v/>
      </c>
      <c r="K158" s="122"/>
      <c r="L158" s="67" t="s">
        <v>54</v>
      </c>
      <c r="M158" s="122"/>
      <c r="N158" s="68" t="str">
        <f>IFERROR(VLOOKUP(IF(VLOOKUP(I154&amp;$A158,$AD$336:$AL$566,6,FALSE)="F",VLOOKUP(I154&amp;$A158,$AD$336:$AL$566,4,FALSE),VLOOKUP(I154&amp;$A158,$AD$336:$AL$566,5,FALSE)),Tabelas!$O$9:$P$30,2,FALSE),"")</f>
        <v/>
      </c>
      <c r="O158" s="68">
        <f>K158-M158</f>
        <v>0</v>
      </c>
      <c r="P158" s="69">
        <f>M158-K158</f>
        <v>0</v>
      </c>
      <c r="Q158" s="70"/>
      <c r="R158" s="66" t="str">
        <f>IFERROR(VLOOKUP(IF(VLOOKUP(Q154&amp;$A158,$AD$336:$AL$566,6,FALSE)="C",VLOOKUP(Q154&amp;$A158,$AD$336:$AL$566,4,FALSE),VLOOKUP(Q154&amp;$A158,$AD$336:$AL$566,5,FALSE)),Tabelas!$O$9:$P$30,2,FALSE),"")</f>
        <v/>
      </c>
      <c r="S158" s="122"/>
      <c r="T158" s="67" t="s">
        <v>54</v>
      </c>
      <c r="U158" s="122"/>
      <c r="V158" s="68" t="str">
        <f>IFERROR(VLOOKUP(IF(VLOOKUP(Q154&amp;$A158,$AD$336:$AL$566,6,FALSE)="F",VLOOKUP(Q154&amp;$A158,$AD$336:$AL$566,4,FALSE),VLOOKUP(Q154&amp;$A158,$AD$336:$AL$566,5,FALSE)),Tabelas!$O$9:$P$30,2,FALSE),"")</f>
        <v/>
      </c>
      <c r="W158" s="68">
        <f>S158-U158</f>
        <v>0</v>
      </c>
      <c r="X158" s="69">
        <f>U158-S158</f>
        <v>0</v>
      </c>
      <c r="Y158" s="75"/>
      <c r="Z158" s="3"/>
      <c r="AB158" s="13"/>
      <c r="AC158" s="13"/>
      <c r="AD158" s="42"/>
      <c r="AE158" s="42"/>
      <c r="AF158" s="42"/>
      <c r="AG158" s="13"/>
      <c r="AH158" s="13"/>
      <c r="AI158" s="13"/>
      <c r="AJ158" s="12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</row>
    <row r="159" spans="1:91" ht="8.1" customHeight="1" thickBot="1" x14ac:dyDescent="0.4">
      <c r="A159" s="65"/>
      <c r="B159" s="76"/>
      <c r="C159" s="123"/>
      <c r="D159" s="76"/>
      <c r="E159" s="123"/>
      <c r="F159" s="74"/>
      <c r="G159" s="74"/>
      <c r="H159" s="74"/>
      <c r="I159" s="70"/>
      <c r="J159" s="76"/>
      <c r="K159" s="123"/>
      <c r="L159" s="76"/>
      <c r="M159" s="123"/>
      <c r="N159" s="74"/>
      <c r="O159" s="74"/>
      <c r="P159" s="74"/>
      <c r="Q159" s="70"/>
      <c r="R159" s="76"/>
      <c r="S159" s="123"/>
      <c r="T159" s="76"/>
      <c r="U159" s="123"/>
      <c r="V159" s="74"/>
      <c r="W159" s="74"/>
      <c r="X159" s="74"/>
      <c r="Y159" s="75"/>
      <c r="Z159" s="3"/>
      <c r="AB159" s="13"/>
      <c r="AC159" s="13"/>
      <c r="AD159" s="42"/>
      <c r="AE159" s="42"/>
      <c r="AF159" s="42"/>
      <c r="AG159" s="13"/>
      <c r="AH159" s="13"/>
      <c r="AI159" s="13"/>
      <c r="AJ159" s="12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</row>
    <row r="160" spans="1:91" ht="33" customHeight="1" thickBot="1" x14ac:dyDescent="0.4">
      <c r="A160" s="65" t="s">
        <v>58</v>
      </c>
      <c r="B160" s="66" t="str">
        <f>IFERROR(VLOOKUP(IF(VLOOKUP(A154&amp;$A160,$AD$336:$AL$566,6,FALSE)="C",VLOOKUP(A154&amp;$A160,$AD$336:$AL$566,4,FALSE),VLOOKUP(A154&amp;$A160,$AD$336:$AL$566,5,FALSE)),Tabelas!$O$9:$P$30,2,FALSE),"")</f>
        <v>Suíça</v>
      </c>
      <c r="C160" s="146">
        <v>0</v>
      </c>
      <c r="D160" s="67" t="s">
        <v>54</v>
      </c>
      <c r="E160" s="146">
        <v>0</v>
      </c>
      <c r="F160" s="68" t="str">
        <f>IFERROR(VLOOKUP(IF(VLOOKUP(A154&amp;$A160,$AD$336:$AL$566,6,FALSE)="F",VLOOKUP(A154&amp;$A160,$AD$336:$AL$566,4,FALSE),VLOOKUP(A154&amp;$A160,$AD$336:$AL$566,5,FALSE)),Tabelas!$O$9:$P$30,2,FALSE),"")</f>
        <v>Bélgica</v>
      </c>
      <c r="G160" s="68">
        <f>C160-E160</f>
        <v>0</v>
      </c>
      <c r="H160" s="69">
        <f>E160-C160</f>
        <v>0</v>
      </c>
      <c r="I160" s="70"/>
      <c r="J160" s="66" t="str">
        <f>IFERROR(VLOOKUP(IF(VLOOKUP(I154&amp;$A160,$AD$336:$AL$566,6,FALSE)="C",VLOOKUP(I154&amp;$A160,$AD$336:$AL$566,4,FALSE),VLOOKUP(I154&amp;$A160,$AD$336:$AL$566,5,FALSE)),Tabelas!$O$9:$P$30,2,FALSE),"")</f>
        <v/>
      </c>
      <c r="K160" s="122"/>
      <c r="L160" s="67" t="s">
        <v>54</v>
      </c>
      <c r="M160" s="122"/>
      <c r="N160" s="68" t="str">
        <f>IFERROR(VLOOKUP(IF(VLOOKUP(I154&amp;$A160,$AD$336:$AL$566,6,FALSE)="F",VLOOKUP(I154&amp;$A160,$AD$336:$AL$566,4,FALSE),VLOOKUP(I154&amp;$A160,$AD$336:$AL$566,5,FALSE)),Tabelas!$O$9:$P$30,2,FALSE),"")</f>
        <v/>
      </c>
      <c r="O160" s="68">
        <f>K160-M160</f>
        <v>0</v>
      </c>
      <c r="P160" s="69">
        <f>M160-K160</f>
        <v>0</v>
      </c>
      <c r="Q160" s="70"/>
      <c r="R160" s="66" t="str">
        <f>IFERROR(VLOOKUP(IF(VLOOKUP(Q154&amp;$A160,$AD$336:$AL$566,6,FALSE)="C",VLOOKUP(Q154&amp;$A160,$AD$336:$AL$566,4,FALSE),VLOOKUP(Q154&amp;$A160,$AD$336:$AL$566,5,FALSE)),Tabelas!$O$9:$P$30,2,FALSE),"")</f>
        <v/>
      </c>
      <c r="S160" s="122"/>
      <c r="T160" s="67" t="s">
        <v>54</v>
      </c>
      <c r="U160" s="122"/>
      <c r="V160" s="68" t="str">
        <f>IFERROR(VLOOKUP(IF(VLOOKUP(Q154&amp;$A160,$AD$336:$AL$566,6,FALSE)="F",VLOOKUP(Q154&amp;$A160,$AD$336:$AL$566,4,FALSE),VLOOKUP(Q154&amp;$A160,$AD$336:$AL$566,5,FALSE)),Tabelas!$O$9:$P$30,2,FALSE),"")</f>
        <v/>
      </c>
      <c r="W160" s="68">
        <f>S160-U160</f>
        <v>0</v>
      </c>
      <c r="X160" s="69">
        <f>U160-S160</f>
        <v>0</v>
      </c>
      <c r="Y160" s="75"/>
      <c r="Z160" s="3"/>
      <c r="AB160" s="13"/>
      <c r="AC160" s="13"/>
      <c r="AD160" s="42"/>
      <c r="AE160" s="42"/>
      <c r="AF160" s="42"/>
      <c r="AG160" s="13"/>
      <c r="AH160" s="13"/>
      <c r="AI160" s="13"/>
      <c r="AJ160" s="12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</row>
    <row r="161" spans="1:91" ht="8.1" customHeight="1" thickBot="1" x14ac:dyDescent="0.4">
      <c r="A161" s="65"/>
      <c r="B161" s="76"/>
      <c r="C161" s="123"/>
      <c r="D161" s="76"/>
      <c r="E161" s="123"/>
      <c r="F161" s="74"/>
      <c r="G161" s="74"/>
      <c r="H161" s="74"/>
      <c r="I161" s="70"/>
      <c r="J161" s="76"/>
      <c r="K161" s="123"/>
      <c r="L161" s="76"/>
      <c r="M161" s="123"/>
      <c r="N161" s="74"/>
      <c r="O161" s="74"/>
      <c r="P161" s="74"/>
      <c r="Q161" s="70"/>
      <c r="R161" s="76"/>
      <c r="S161" s="123"/>
      <c r="T161" s="76"/>
      <c r="U161" s="123"/>
      <c r="V161" s="74"/>
      <c r="W161" s="74"/>
      <c r="X161" s="74"/>
      <c r="Y161" s="75"/>
      <c r="Z161" s="3"/>
      <c r="AB161" s="13"/>
      <c r="AC161" s="13"/>
      <c r="AD161" s="42"/>
      <c r="AE161" s="42"/>
      <c r="AF161" s="42"/>
      <c r="AG161" s="13"/>
      <c r="AH161" s="13"/>
      <c r="AI161" s="13"/>
      <c r="AJ161" s="12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</row>
    <row r="162" spans="1:91" ht="33" customHeight="1" thickBot="1" x14ac:dyDescent="0.4">
      <c r="A162" s="65" t="s">
        <v>59</v>
      </c>
      <c r="B162" s="66" t="str">
        <f>IFERROR(VLOOKUP(IF(VLOOKUP(A154&amp;$A162,$AD$336:$AL$566,6,FALSE)="C",VLOOKUP(A154&amp;$A162,$AD$336:$AL$566,4,FALSE),VLOOKUP(A154&amp;$A162,$AD$336:$AL$566,5,FALSE)),Tabelas!$O$9:$P$30,2,FALSE),"")</f>
        <v>Dinamarca</v>
      </c>
      <c r="C162" s="146">
        <v>0</v>
      </c>
      <c r="D162" s="67" t="s">
        <v>54</v>
      </c>
      <c r="E162" s="146">
        <v>1</v>
      </c>
      <c r="F162" s="68" t="str">
        <f>IFERROR(VLOOKUP(IF(VLOOKUP(A154&amp;$A162,$AD$336:$AL$566,6,FALSE)="F",VLOOKUP(A154&amp;$A162,$AD$336:$AL$566,4,FALSE),VLOOKUP(A154&amp;$A162,$AD$336:$AL$566,5,FALSE)),Tabelas!$O$9:$P$30,2,FALSE),"")</f>
        <v>Suécia</v>
      </c>
      <c r="G162" s="68">
        <f>C162-E162</f>
        <v>-1</v>
      </c>
      <c r="H162" s="69">
        <f>E162-C162</f>
        <v>1</v>
      </c>
      <c r="I162" s="70"/>
      <c r="J162" s="66" t="str">
        <f>IFERROR(VLOOKUP(IF(VLOOKUP(I154&amp;$A162,$AD$336:$AL$566,6,FALSE)="C",VLOOKUP(I154&amp;$A162,$AD$336:$AL$566,4,FALSE),VLOOKUP(I154&amp;$A162,$AD$336:$AL$566,5,FALSE)),Tabelas!$O$9:$P$30,2,FALSE),"")</f>
        <v/>
      </c>
      <c r="K162" s="122"/>
      <c r="L162" s="67" t="s">
        <v>54</v>
      </c>
      <c r="M162" s="122"/>
      <c r="N162" s="68" t="str">
        <f>IFERROR(VLOOKUP(IF(VLOOKUP(I154&amp;$A162,$AD$336:$AL$566,6,FALSE)="F",VLOOKUP(I154&amp;$A162,$AD$336:$AL$566,4,FALSE),VLOOKUP(I154&amp;$A162,$AD$336:$AL$566,5,FALSE)),Tabelas!$O$9:$P$30,2,FALSE),"")</f>
        <v/>
      </c>
      <c r="O162" s="68">
        <f>K162-M162</f>
        <v>0</v>
      </c>
      <c r="P162" s="69">
        <f>M162-K162</f>
        <v>0</v>
      </c>
      <c r="Q162" s="70"/>
      <c r="R162" s="66" t="str">
        <f>IFERROR(VLOOKUP(IF(VLOOKUP(Q154&amp;$A162,$AD$336:$AL$566,6,FALSE)="C",VLOOKUP(Q154&amp;$A162,$AD$336:$AL$566,4,FALSE),VLOOKUP(Q154&amp;$A162,$AD$336:$AL$566,5,FALSE)),Tabelas!$O$9:$P$30,2,FALSE),"")</f>
        <v/>
      </c>
      <c r="S162" s="122"/>
      <c r="T162" s="67" t="s">
        <v>54</v>
      </c>
      <c r="U162" s="122"/>
      <c r="V162" s="68" t="str">
        <f>IFERROR(VLOOKUP(IF(VLOOKUP(Q154&amp;$A162,$AD$336:$AL$566,6,FALSE)="F",VLOOKUP(Q154&amp;$A162,$AD$336:$AL$566,4,FALSE),VLOOKUP(Q154&amp;$A162,$AD$336:$AL$566,5,FALSE)),Tabelas!$O$9:$P$30,2,FALSE),"")</f>
        <v/>
      </c>
      <c r="W162" s="68">
        <f>S162-U162</f>
        <v>0</v>
      </c>
      <c r="X162" s="69">
        <f>U162-S162</f>
        <v>0</v>
      </c>
      <c r="Y162" s="75"/>
      <c r="Z162" s="3"/>
      <c r="AB162" s="13"/>
      <c r="AC162" s="13"/>
      <c r="AD162" s="42"/>
      <c r="AE162" s="42"/>
      <c r="AF162" s="42"/>
      <c r="AG162" s="13"/>
      <c r="AH162" s="13"/>
      <c r="AI162" s="13"/>
      <c r="AJ162" s="12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</row>
    <row r="163" spans="1:91" ht="8.1" customHeight="1" thickBot="1" x14ac:dyDescent="0.4">
      <c r="A163" s="65"/>
      <c r="B163" s="76"/>
      <c r="C163" s="123"/>
      <c r="D163" s="76"/>
      <c r="E163" s="123"/>
      <c r="F163" s="74"/>
      <c r="G163" s="74"/>
      <c r="H163" s="74"/>
      <c r="I163" s="70"/>
      <c r="J163" s="76"/>
      <c r="K163" s="123"/>
      <c r="L163" s="76"/>
      <c r="M163" s="123"/>
      <c r="N163" s="74"/>
      <c r="O163" s="74"/>
      <c r="P163" s="74"/>
      <c r="Q163" s="70"/>
      <c r="R163" s="76"/>
      <c r="S163" s="123"/>
      <c r="T163" s="76"/>
      <c r="U163" s="123"/>
      <c r="V163" s="74"/>
      <c r="W163" s="74"/>
      <c r="X163" s="74"/>
      <c r="Y163" s="75"/>
      <c r="Z163" s="3"/>
      <c r="AB163" s="13"/>
      <c r="AC163" s="13"/>
      <c r="AD163" s="42"/>
      <c r="AE163" s="42"/>
      <c r="AF163" s="42"/>
      <c r="AG163" s="13"/>
      <c r="AH163" s="13"/>
      <c r="AI163" s="13"/>
      <c r="AJ163" s="12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</row>
    <row r="164" spans="1:91" ht="33" customHeight="1" thickBot="1" x14ac:dyDescent="0.4">
      <c r="A164" s="65" t="s">
        <v>60</v>
      </c>
      <c r="B164" s="66" t="str">
        <f>IFERROR(VLOOKUP(IF(VLOOKUP(A154&amp;$A164,$AD$336:$AL$566,6,FALSE)="C",VLOOKUP(A154&amp;$A164,$AD$336:$AL$566,4,FALSE),VLOOKUP(A154&amp;$A164,$AD$336:$AL$566,5,FALSE)),Tabelas!$O$9:$P$30,2,FALSE),"")</f>
        <v>Escócia</v>
      </c>
      <c r="C164" s="146">
        <v>1</v>
      </c>
      <c r="D164" s="67" t="s">
        <v>54</v>
      </c>
      <c r="E164" s="146">
        <v>0</v>
      </c>
      <c r="F164" s="68" t="str">
        <f>IFERROR(VLOOKUP(IF(VLOOKUP(A154&amp;$A164,$AD$336:$AL$566,6,FALSE)="F",VLOOKUP(A154&amp;$A164,$AD$336:$AL$566,4,FALSE),VLOOKUP(A154&amp;$A164,$AD$336:$AL$566,5,FALSE)),Tabelas!$O$9:$P$30,2,FALSE),"")</f>
        <v>Romênia</v>
      </c>
      <c r="G164" s="68">
        <f>C164-E164</f>
        <v>1</v>
      </c>
      <c r="H164" s="69">
        <f>E164-C164</f>
        <v>-1</v>
      </c>
      <c r="I164" s="70"/>
      <c r="J164" s="66" t="str">
        <f>IFERROR(VLOOKUP(IF(VLOOKUP(I154&amp;$A164,$AD$336:$AL$566,6,FALSE)="C",VLOOKUP(I154&amp;$A164,$AD$336:$AL$566,4,FALSE),VLOOKUP(I154&amp;$A164,$AD$336:$AL$566,5,FALSE)),Tabelas!$O$9:$P$30,2,FALSE),"")</f>
        <v/>
      </c>
      <c r="K164" s="122"/>
      <c r="L164" s="67" t="s">
        <v>54</v>
      </c>
      <c r="M164" s="122"/>
      <c r="N164" s="68" t="str">
        <f>IFERROR(VLOOKUP(IF(VLOOKUP(I154&amp;$A164,$AD$336:$AL$566,6,FALSE)="F",VLOOKUP(I154&amp;$A164,$AD$336:$AL$566,4,FALSE),VLOOKUP(I154&amp;$A164,$AD$336:$AL$566,5,FALSE)),Tabelas!$O$9:$P$30,2,FALSE),"")</f>
        <v/>
      </c>
      <c r="O164" s="68">
        <f>K164-M164</f>
        <v>0</v>
      </c>
      <c r="P164" s="69">
        <f>M164-K164</f>
        <v>0</v>
      </c>
      <c r="Q164" s="70"/>
      <c r="R164" s="66" t="str">
        <f>IFERROR(VLOOKUP(IF(VLOOKUP(Q154&amp;$A164,$AD$336:$AL$566,6,FALSE)="C",VLOOKUP(Q154&amp;$A164,$AD$336:$AL$566,4,FALSE),VLOOKUP(Q154&amp;$A164,$AD$336:$AL$566,5,FALSE)),Tabelas!$O$9:$P$30,2,FALSE),"")</f>
        <v/>
      </c>
      <c r="S164" s="122"/>
      <c r="T164" s="67" t="s">
        <v>54</v>
      </c>
      <c r="U164" s="122"/>
      <c r="V164" s="68" t="str">
        <f>IFERROR(VLOOKUP(IF(VLOOKUP(Q154&amp;$A164,$AD$336:$AL$566,6,FALSE)="F",VLOOKUP(Q154&amp;$A164,$AD$336:$AL$566,4,FALSE),VLOOKUP(Q154&amp;$A164,$AD$336:$AL$566,5,FALSE)),Tabelas!$O$9:$P$30,2,FALSE),"")</f>
        <v/>
      </c>
      <c r="W164" s="68">
        <f>S164-U164</f>
        <v>0</v>
      </c>
      <c r="X164" s="69">
        <f>U164-S164</f>
        <v>0</v>
      </c>
      <c r="Y164" s="75"/>
      <c r="Z164" s="3"/>
      <c r="AB164" s="13"/>
      <c r="AC164" s="13"/>
      <c r="AD164" s="42"/>
      <c r="AE164" s="42"/>
      <c r="AF164" s="42"/>
      <c r="AG164" s="13"/>
      <c r="AH164" s="13"/>
      <c r="AI164" s="13"/>
      <c r="AJ164" s="12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</row>
    <row r="165" spans="1:91" ht="8.1" customHeight="1" thickBot="1" x14ac:dyDescent="0.4">
      <c r="A165" s="65"/>
      <c r="B165" s="76"/>
      <c r="C165" s="123"/>
      <c r="D165" s="76"/>
      <c r="E165" s="123"/>
      <c r="F165" s="74"/>
      <c r="G165" s="74"/>
      <c r="H165" s="74"/>
      <c r="I165" s="70"/>
      <c r="J165" s="76"/>
      <c r="K165" s="123"/>
      <c r="L165" s="76"/>
      <c r="M165" s="123"/>
      <c r="N165" s="74"/>
      <c r="O165" s="74"/>
      <c r="P165" s="74"/>
      <c r="Q165" s="70"/>
      <c r="R165" s="76"/>
      <c r="S165" s="123"/>
      <c r="T165" s="76"/>
      <c r="U165" s="123"/>
      <c r="V165" s="74"/>
      <c r="W165" s="74"/>
      <c r="X165" s="74"/>
      <c r="Y165" s="75"/>
      <c r="Z165" s="3"/>
      <c r="AB165" s="13"/>
      <c r="AC165" s="13"/>
      <c r="AD165" s="42"/>
      <c r="AE165" s="42"/>
      <c r="AF165" s="42"/>
      <c r="AG165" s="13"/>
      <c r="AH165" s="13"/>
      <c r="AI165" s="13"/>
      <c r="AJ165" s="12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</row>
    <row r="166" spans="1:91" ht="33" customHeight="1" thickBot="1" x14ac:dyDescent="0.4">
      <c r="A166" s="65" t="s">
        <v>61</v>
      </c>
      <c r="B166" s="66" t="str">
        <f>IFERROR(VLOOKUP(IF(VLOOKUP(A154&amp;$A166,$AD$336:$AL$566,6,FALSE)="C",VLOOKUP(A154&amp;$A166,$AD$336:$AL$566,4,FALSE),VLOOKUP(A154&amp;$A166,$AD$336:$AL$566,5,FALSE)),Tabelas!$O$9:$P$30,2,FALSE),"")</f>
        <v>Rep. Tcheca</v>
      </c>
      <c r="C166" s="146">
        <v>0</v>
      </c>
      <c r="D166" s="67" t="s">
        <v>54</v>
      </c>
      <c r="E166" s="146">
        <v>1</v>
      </c>
      <c r="F166" s="68" t="str">
        <f>IFERROR(VLOOKUP(IF(VLOOKUP(A154&amp;$A166,$AD$336:$AL$566,6,FALSE)="F",VLOOKUP(A154&amp;$A166,$AD$336:$AL$566,4,FALSE),VLOOKUP(A154&amp;$A166,$AD$336:$AL$566,5,FALSE)),Tabelas!$O$9:$P$30,2,FALSE),"")</f>
        <v>Eslovênia</v>
      </c>
      <c r="G166" s="68">
        <f>C166-E166</f>
        <v>-1</v>
      </c>
      <c r="H166" s="69">
        <f>E166-C166</f>
        <v>1</v>
      </c>
      <c r="I166" s="70"/>
      <c r="J166" s="66" t="str">
        <f>IFERROR(VLOOKUP(IF(VLOOKUP(I154&amp;$A166,$AD$336:$AL$566,6,FALSE)="C",VLOOKUP(I154&amp;$A166,$AD$336:$AL$566,4,FALSE),VLOOKUP(I154&amp;$A166,$AD$336:$AL$566,5,FALSE)),Tabelas!$O$9:$P$30,2,FALSE),"")</f>
        <v/>
      </c>
      <c r="K166" s="122"/>
      <c r="L166" s="67" t="s">
        <v>54</v>
      </c>
      <c r="M166" s="122"/>
      <c r="N166" s="68" t="str">
        <f>IFERROR(VLOOKUP(IF(VLOOKUP(I154&amp;$A166,$AD$336:$AL$566,6,FALSE)="F",VLOOKUP(I154&amp;$A166,$AD$336:$AL$566,4,FALSE),VLOOKUP(I154&amp;$A166,$AD$336:$AL$566,5,FALSE)),Tabelas!$O$9:$P$30,2,FALSE),"")</f>
        <v/>
      </c>
      <c r="O166" s="68">
        <f>K166-M166</f>
        <v>0</v>
      </c>
      <c r="P166" s="69">
        <f>M166-K166</f>
        <v>0</v>
      </c>
      <c r="Q166" s="70"/>
      <c r="R166" s="66" t="str">
        <f>IFERROR(VLOOKUP(IF(VLOOKUP(Q154&amp;$A166,$AD$336:$AL$566,6,FALSE)="C",VLOOKUP(Q154&amp;$A166,$AD$336:$AL$566,4,FALSE),VLOOKUP(Q154&amp;$A166,$AD$336:$AL$566,5,FALSE)),Tabelas!$O$9:$P$30,2,FALSE),"")</f>
        <v/>
      </c>
      <c r="S166" s="122"/>
      <c r="T166" s="67" t="s">
        <v>54</v>
      </c>
      <c r="U166" s="122"/>
      <c r="V166" s="68" t="str">
        <f>IFERROR(VLOOKUP(IF(VLOOKUP(Q154&amp;$A166,$AD$336:$AL$566,6,FALSE)="F",VLOOKUP(Q154&amp;$A166,$AD$336:$AL$566,4,FALSE),VLOOKUP(Q154&amp;$A166,$AD$336:$AL$566,5,FALSE)),Tabelas!$O$9:$P$30,2,FALSE),"")</f>
        <v/>
      </c>
      <c r="W166" s="68">
        <f>S166-U166</f>
        <v>0</v>
      </c>
      <c r="X166" s="69">
        <f>U166-S166</f>
        <v>0</v>
      </c>
      <c r="Y166" s="75"/>
      <c r="Z166" s="3"/>
      <c r="AB166" s="13"/>
      <c r="AC166" s="13"/>
      <c r="AD166" s="42"/>
      <c r="AE166" s="42"/>
      <c r="AF166" s="42"/>
      <c r="AG166" s="13"/>
      <c r="AH166" s="13"/>
      <c r="AI166" s="13"/>
      <c r="AJ166" s="12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</row>
    <row r="167" spans="1:91" ht="8.1" customHeight="1" thickBot="1" x14ac:dyDescent="0.4">
      <c r="A167" s="65"/>
      <c r="B167" s="76"/>
      <c r="C167" s="123"/>
      <c r="D167" s="76"/>
      <c r="E167" s="123"/>
      <c r="F167" s="74"/>
      <c r="G167" s="74"/>
      <c r="H167" s="74"/>
      <c r="I167" s="70"/>
      <c r="J167" s="76"/>
      <c r="K167" s="123"/>
      <c r="L167" s="76"/>
      <c r="M167" s="123"/>
      <c r="N167" s="74"/>
      <c r="O167" s="74"/>
      <c r="P167" s="74"/>
      <c r="Q167" s="70"/>
      <c r="R167" s="76"/>
      <c r="S167" s="123"/>
      <c r="T167" s="76"/>
      <c r="U167" s="123"/>
      <c r="V167" s="74"/>
      <c r="W167" s="74"/>
      <c r="X167" s="74"/>
      <c r="Y167" s="75"/>
      <c r="Z167" s="3"/>
      <c r="AB167" s="13"/>
      <c r="AC167" s="13"/>
      <c r="AD167" s="42"/>
      <c r="AE167" s="42"/>
      <c r="AF167" s="42"/>
      <c r="AG167" s="13"/>
      <c r="AH167" s="13"/>
      <c r="AI167" s="13"/>
      <c r="AJ167" s="12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</row>
    <row r="168" spans="1:91" ht="33" customHeight="1" thickBot="1" x14ac:dyDescent="0.4">
      <c r="A168" s="65" t="s">
        <v>62</v>
      </c>
      <c r="B168" s="66" t="str">
        <f>IFERROR(VLOOKUP(IF(VLOOKUP(A154&amp;$A168,$AD$336:$AL$566,6,FALSE)="C",VLOOKUP(A154&amp;$A168,$AD$336:$AL$566,4,FALSE),VLOOKUP(A154&amp;$A168,$AD$336:$AL$566,5,FALSE)),Tabelas!$O$9:$P$30,2,FALSE),"")</f>
        <v>Polônia</v>
      </c>
      <c r="C168" s="146">
        <v>1</v>
      </c>
      <c r="D168" s="67" t="s">
        <v>54</v>
      </c>
      <c r="E168" s="146">
        <v>1</v>
      </c>
      <c r="F168" s="68" t="str">
        <f>IFERROR(VLOOKUP(IF(VLOOKUP(A154&amp;$A168,$AD$336:$AL$566,6,FALSE)="F",VLOOKUP(A154&amp;$A168,$AD$336:$AL$566,4,FALSE),VLOOKUP(A154&amp;$A168,$AD$336:$AL$566,5,FALSE)),Tabelas!$O$9:$P$30,2,FALSE),"")</f>
        <v>França</v>
      </c>
      <c r="G168" s="68">
        <f>C168-E168</f>
        <v>0</v>
      </c>
      <c r="H168" s="69">
        <f>E168-C168</f>
        <v>0</v>
      </c>
      <c r="I168" s="70"/>
      <c r="J168" s="66" t="str">
        <f>IFERROR(VLOOKUP(IF(VLOOKUP(I154&amp;$A168,$AD$336:$AL$566,6,FALSE)="C",VLOOKUP(I154&amp;$A168,$AD$336:$AL$566,4,FALSE),VLOOKUP(I154&amp;$A168,$AD$336:$AL$566,5,FALSE)),Tabelas!$O$9:$P$30,2,FALSE),"")</f>
        <v/>
      </c>
      <c r="K168" s="122"/>
      <c r="L168" s="67" t="s">
        <v>54</v>
      </c>
      <c r="M168" s="122"/>
      <c r="N168" s="68" t="str">
        <f>IFERROR(VLOOKUP(IF(VLOOKUP(I154&amp;$A168,$AD$336:$AL$566,6,FALSE)="F",VLOOKUP(I154&amp;$A168,$AD$336:$AL$566,4,FALSE),VLOOKUP(I154&amp;$A168,$AD$336:$AL$566,5,FALSE)),Tabelas!$O$9:$P$30,2,FALSE),"")</f>
        <v/>
      </c>
      <c r="O168" s="68">
        <f>K168-M168</f>
        <v>0</v>
      </c>
      <c r="P168" s="69">
        <f>M168-K168</f>
        <v>0</v>
      </c>
      <c r="Q168" s="70"/>
      <c r="R168" s="66" t="str">
        <f>IFERROR(VLOOKUP(IF(VLOOKUP(Q154&amp;$A168,$AD$336:$AL$566,6,FALSE)="C",VLOOKUP(Q154&amp;$A168,$AD$336:$AL$566,4,FALSE),VLOOKUP(Q154&amp;$A168,$AD$336:$AL$566,5,FALSE)),Tabelas!$O$9:$P$30,2,FALSE),"")</f>
        <v/>
      </c>
      <c r="S168" s="122"/>
      <c r="T168" s="67" t="s">
        <v>54</v>
      </c>
      <c r="U168" s="122"/>
      <c r="V168" s="68" t="str">
        <f>IFERROR(VLOOKUP(IF(VLOOKUP(Q154&amp;$A168,$AD$336:$AL$566,6,FALSE)="F",VLOOKUP(Q154&amp;$A168,$AD$336:$AL$566,4,FALSE),VLOOKUP(Q154&amp;$A168,$AD$336:$AL$566,5,FALSE)),Tabelas!$O$9:$P$30,2,FALSE),"")</f>
        <v/>
      </c>
      <c r="W168" s="68">
        <f>S168-U168</f>
        <v>0</v>
      </c>
      <c r="X168" s="69">
        <f>U168-S168</f>
        <v>0</v>
      </c>
      <c r="Y168" s="75"/>
      <c r="Z168" s="3"/>
      <c r="AB168" s="13"/>
      <c r="AC168" s="13"/>
      <c r="AD168" s="42"/>
      <c r="AE168" s="42"/>
      <c r="AF168" s="42"/>
      <c r="AG168" s="13"/>
      <c r="AH168" s="13"/>
      <c r="AI168" s="13"/>
      <c r="AJ168" s="12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</row>
    <row r="169" spans="1:91" ht="8.1" customHeight="1" thickBot="1" x14ac:dyDescent="0.4">
      <c r="A169" s="65"/>
      <c r="B169" s="76"/>
      <c r="C169" s="123"/>
      <c r="D169" s="76"/>
      <c r="E169" s="123"/>
      <c r="F169" s="74"/>
      <c r="G169" s="74"/>
      <c r="H169" s="74"/>
      <c r="I169" s="70"/>
      <c r="J169" s="76"/>
      <c r="K169" s="123"/>
      <c r="L169" s="76"/>
      <c r="M169" s="123"/>
      <c r="N169" s="74"/>
      <c r="O169" s="74"/>
      <c r="P169" s="74"/>
      <c r="Q169" s="70"/>
      <c r="R169" s="76"/>
      <c r="S169" s="123"/>
      <c r="T169" s="76"/>
      <c r="U169" s="123"/>
      <c r="V169" s="74"/>
      <c r="W169" s="74"/>
      <c r="X169" s="74"/>
      <c r="Y169" s="75"/>
      <c r="Z169" s="3"/>
      <c r="AB169" s="13"/>
      <c r="AC169" s="13"/>
      <c r="AD169" s="42"/>
      <c r="AE169" s="42"/>
      <c r="AF169" s="42"/>
      <c r="AG169" s="13"/>
      <c r="AH169" s="13"/>
      <c r="AI169" s="13"/>
      <c r="AJ169" s="12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</row>
    <row r="170" spans="1:91" ht="33" customHeight="1" thickBot="1" x14ac:dyDescent="0.4">
      <c r="A170" s="65" t="s">
        <v>63</v>
      </c>
      <c r="B170" s="66" t="str">
        <f>IFERROR(VLOOKUP(IF(VLOOKUP(A154&amp;$A170,$AD$336:$AL$566,6,FALSE)="C",VLOOKUP(A154&amp;$A170,$AD$336:$AL$566,4,FALSE),VLOOKUP(A154&amp;$A170,$AD$336:$AL$566,5,FALSE)),Tabelas!$O$9:$P$30,2,FALSE),"")</f>
        <v>Holanda</v>
      </c>
      <c r="C170" s="146">
        <v>2</v>
      </c>
      <c r="D170" s="67" t="s">
        <v>54</v>
      </c>
      <c r="E170" s="146">
        <v>0</v>
      </c>
      <c r="F170" s="68" t="str">
        <f>IFERROR(VLOOKUP(IF(VLOOKUP(A154&amp;$A170,$AD$336:$AL$566,6,FALSE)="F",VLOOKUP(A154&amp;$A170,$AD$336:$AL$566,4,FALSE),VLOOKUP(A154&amp;$A170,$AD$336:$AL$566,5,FALSE)),Tabelas!$O$9:$P$30,2,FALSE),"")</f>
        <v>País de Gales</v>
      </c>
      <c r="G170" s="68">
        <f>C170-E170</f>
        <v>2</v>
      </c>
      <c r="H170" s="69">
        <f>E170-C170</f>
        <v>-2</v>
      </c>
      <c r="I170" s="70"/>
      <c r="J170" s="66" t="str">
        <f>IFERROR(VLOOKUP(IF(VLOOKUP(I154&amp;$A170,$AD$336:$AL$566,6,FALSE)="C",VLOOKUP(I154&amp;$A170,$AD$336:$AL$566,4,FALSE),VLOOKUP(I154&amp;$A170,$AD$336:$AL$566,5,FALSE)),Tabelas!$O$9:$P$30,2,FALSE),"")</f>
        <v/>
      </c>
      <c r="K170" s="122"/>
      <c r="L170" s="67" t="s">
        <v>54</v>
      </c>
      <c r="M170" s="122"/>
      <c r="N170" s="68" t="str">
        <f>IFERROR(VLOOKUP(IF(VLOOKUP(I154&amp;$A170,$AD$336:$AL$566,6,FALSE)="F",VLOOKUP(I154&amp;$A170,$AD$336:$AL$566,4,FALSE),VLOOKUP(I154&amp;$A170,$AD$336:$AL$566,5,FALSE)),Tabelas!$O$9:$P$30,2,FALSE),"")</f>
        <v/>
      </c>
      <c r="O170" s="68">
        <f>K170-M170</f>
        <v>0</v>
      </c>
      <c r="P170" s="69">
        <f>M170-K170</f>
        <v>0</v>
      </c>
      <c r="Q170" s="70"/>
      <c r="R170" s="66" t="str">
        <f>IFERROR(VLOOKUP(IF(VLOOKUP(Q154&amp;$A170,$AD$336:$AL$566,6,FALSE)="C",VLOOKUP(Q154&amp;$A170,$AD$336:$AL$566,4,FALSE),VLOOKUP(Q154&amp;$A170,$AD$336:$AL$566,5,FALSE)),Tabelas!$O$9:$P$30,2,FALSE),"")</f>
        <v/>
      </c>
      <c r="S170" s="122"/>
      <c r="T170" s="67" t="s">
        <v>54</v>
      </c>
      <c r="U170" s="122"/>
      <c r="V170" s="68" t="str">
        <f>IFERROR(VLOOKUP(IF(VLOOKUP(Q154&amp;$A170,$AD$336:$AL$566,6,FALSE)="F",VLOOKUP(Q154&amp;$A170,$AD$336:$AL$566,4,FALSE),VLOOKUP(Q154&amp;$A170,$AD$336:$AL$566,5,FALSE)),Tabelas!$O$9:$P$30,2,FALSE),"")</f>
        <v/>
      </c>
      <c r="W170" s="68">
        <f>S170-U170</f>
        <v>0</v>
      </c>
      <c r="X170" s="69">
        <f>U170-S170</f>
        <v>0</v>
      </c>
      <c r="Y170" s="75"/>
      <c r="Z170" s="3"/>
      <c r="AB170" s="13"/>
      <c r="AC170" s="13"/>
      <c r="AD170" s="42"/>
      <c r="AE170" s="42"/>
      <c r="AF170" s="42"/>
      <c r="AG170" s="13"/>
      <c r="AH170" s="13"/>
      <c r="AI170" s="13"/>
      <c r="AJ170" s="12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</row>
    <row r="171" spans="1:91" ht="8.1" customHeight="1" thickBot="1" x14ac:dyDescent="0.4">
      <c r="A171" s="65"/>
      <c r="B171" s="76"/>
      <c r="C171" s="123"/>
      <c r="D171" s="76"/>
      <c r="E171" s="123"/>
      <c r="F171" s="74"/>
      <c r="G171" s="74"/>
      <c r="H171" s="74"/>
      <c r="I171" s="70"/>
      <c r="J171" s="76"/>
      <c r="K171" s="123"/>
      <c r="L171" s="76"/>
      <c r="M171" s="123"/>
      <c r="N171" s="74"/>
      <c r="O171" s="74"/>
      <c r="P171" s="74"/>
      <c r="Q171" s="70"/>
      <c r="R171" s="76"/>
      <c r="S171" s="123"/>
      <c r="T171" s="76"/>
      <c r="U171" s="123"/>
      <c r="V171" s="74"/>
      <c r="W171" s="74"/>
      <c r="X171" s="74"/>
      <c r="Y171" s="75"/>
      <c r="Z171" s="3"/>
      <c r="AB171" s="13"/>
      <c r="AC171" s="13"/>
      <c r="AD171" s="42"/>
      <c r="AE171" s="42"/>
      <c r="AF171" s="42"/>
      <c r="AG171" s="13"/>
      <c r="AH171" s="13"/>
      <c r="AI171" s="13"/>
      <c r="AJ171" s="12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</row>
    <row r="172" spans="1:91" ht="33" customHeight="1" thickBot="1" x14ac:dyDescent="0.4">
      <c r="A172" s="65" t="s">
        <v>64</v>
      </c>
      <c r="B172" s="66" t="str">
        <f>IFERROR(VLOOKUP(IF(VLOOKUP(A154&amp;$A172,$AD$336:$AL$566,6,FALSE)="C",VLOOKUP(A154&amp;$A172,$AD$336:$AL$566,4,FALSE),VLOOKUP(A154&amp;$A172,$AD$336:$AL$566,5,FALSE)),Tabelas!$O$9:$P$30,2,FALSE),"")</f>
        <v>Inglaterra</v>
      </c>
      <c r="C172" s="146">
        <v>2</v>
      </c>
      <c r="D172" s="67" t="s">
        <v>54</v>
      </c>
      <c r="E172" s="146">
        <v>1</v>
      </c>
      <c r="F172" s="68" t="str">
        <f>IFERROR(VLOOKUP(IF(VLOOKUP(A154&amp;$A172,$AD$336:$AL$566,6,FALSE)="F",VLOOKUP(A154&amp;$A172,$AD$336:$AL$566,4,FALSE),VLOOKUP(A154&amp;$A172,$AD$336:$AL$566,5,FALSE)),Tabelas!$O$9:$P$30,2,FALSE),"")</f>
        <v>Noruega</v>
      </c>
      <c r="G172" s="68">
        <f>C172-E172</f>
        <v>1</v>
      </c>
      <c r="H172" s="69">
        <f>E172-C172</f>
        <v>-1</v>
      </c>
      <c r="I172" s="70"/>
      <c r="J172" s="66" t="str">
        <f>IFERROR(VLOOKUP(IF(VLOOKUP(I154&amp;$A172,$AD$336:$AL$566,6,FALSE)="C",VLOOKUP(I154&amp;$A172,$AD$336:$AL$566,4,FALSE),VLOOKUP(I154&amp;$A172,$AD$336:$AL$566,5,FALSE)),Tabelas!$O$9:$P$30,2,FALSE),"")</f>
        <v/>
      </c>
      <c r="K172" s="122"/>
      <c r="L172" s="67" t="s">
        <v>54</v>
      </c>
      <c r="M172" s="122"/>
      <c r="N172" s="68" t="str">
        <f>IFERROR(VLOOKUP(IF(VLOOKUP(I154&amp;$A172,$AD$336:$AL$566,6,FALSE)="F",VLOOKUP(I154&amp;$A172,$AD$336:$AL$566,4,FALSE),VLOOKUP(I154&amp;$A172,$AD$336:$AL$566,5,FALSE)),Tabelas!$O$9:$P$30,2,FALSE),"")</f>
        <v/>
      </c>
      <c r="O172" s="68">
        <f>K172-M172</f>
        <v>0</v>
      </c>
      <c r="P172" s="69">
        <f>M172-K172</f>
        <v>0</v>
      </c>
      <c r="Q172" s="70"/>
      <c r="R172" s="66" t="str">
        <f>IFERROR(VLOOKUP(IF(VLOOKUP(Q154&amp;$A172,$AD$336:$AL$566,6,FALSE)="C",VLOOKUP(Q154&amp;$A172,$AD$336:$AL$566,4,FALSE),VLOOKUP(Q154&amp;$A172,$AD$336:$AL$566,5,FALSE)),Tabelas!$O$9:$P$30,2,FALSE),"")</f>
        <v/>
      </c>
      <c r="S172" s="122"/>
      <c r="T172" s="67" t="s">
        <v>54</v>
      </c>
      <c r="U172" s="122"/>
      <c r="V172" s="68" t="str">
        <f>IFERROR(VLOOKUP(IF(VLOOKUP(Q154&amp;$A172,$AD$336:$AL$566,6,FALSE)="F",VLOOKUP(Q154&amp;$A172,$AD$336:$AL$566,4,FALSE),VLOOKUP(Q154&amp;$A172,$AD$336:$AL$566,5,FALSE)),Tabelas!$O$9:$P$30,2,FALSE),"")</f>
        <v/>
      </c>
      <c r="W172" s="68">
        <f>S172-U172</f>
        <v>0</v>
      </c>
      <c r="X172" s="69">
        <f>U172-S172</f>
        <v>0</v>
      </c>
      <c r="Y172" s="75"/>
      <c r="Z172" s="3"/>
      <c r="AB172" s="13"/>
      <c r="AC172" s="13"/>
      <c r="AD172" s="42"/>
      <c r="AE172" s="42"/>
      <c r="AF172" s="42"/>
      <c r="AG172" s="13"/>
      <c r="AH172" s="13"/>
      <c r="AI172" s="13"/>
      <c r="AJ172" s="12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</row>
    <row r="173" spans="1:91" ht="8.1" customHeight="1" thickBot="1" x14ac:dyDescent="0.4">
      <c r="A173" s="65"/>
      <c r="B173" s="76"/>
      <c r="C173" s="123"/>
      <c r="D173" s="76"/>
      <c r="E173" s="123"/>
      <c r="F173" s="74"/>
      <c r="G173" s="74"/>
      <c r="H173" s="74"/>
      <c r="I173" s="70"/>
      <c r="J173" s="76"/>
      <c r="K173" s="123"/>
      <c r="L173" s="76"/>
      <c r="M173" s="123"/>
      <c r="N173" s="74"/>
      <c r="O173" s="74"/>
      <c r="P173" s="74"/>
      <c r="Q173" s="70"/>
      <c r="R173" s="76"/>
      <c r="S173" s="123"/>
      <c r="T173" s="76"/>
      <c r="U173" s="123"/>
      <c r="V173" s="74"/>
      <c r="W173" s="74"/>
      <c r="X173" s="74"/>
      <c r="Y173" s="75"/>
      <c r="Z173" s="3"/>
      <c r="AB173" s="13"/>
      <c r="AC173" s="13"/>
      <c r="AD173" s="42"/>
      <c r="AE173" s="42"/>
      <c r="AF173" s="42"/>
      <c r="AG173" s="13"/>
      <c r="AH173" s="13"/>
      <c r="AI173" s="13"/>
      <c r="AJ173" s="12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</row>
    <row r="174" spans="1:91" ht="33" customHeight="1" thickBot="1" x14ac:dyDescent="0.4">
      <c r="A174" s="65" t="s">
        <v>65</v>
      </c>
      <c r="B174" s="66" t="str">
        <f>IFERROR(VLOOKUP(IF(VLOOKUP(A154&amp;$A174,$AD$336:$AL$566,6,FALSE)="C",VLOOKUP(A154&amp;$A174,$AD$336:$AL$566,4,FALSE),VLOOKUP(A154&amp;$A174,$AD$336:$AL$566,5,FALSE)),Tabelas!$O$9:$P$30,2,FALSE),"")</f>
        <v>Itália</v>
      </c>
      <c r="C174" s="146">
        <v>0</v>
      </c>
      <c r="D174" s="67" t="s">
        <v>54</v>
      </c>
      <c r="E174" s="146">
        <v>0</v>
      </c>
      <c r="F174" s="68" t="str">
        <f>IFERROR(VLOOKUP(IF(VLOOKUP(A154&amp;$A174,$AD$336:$AL$566,6,FALSE)="F",VLOOKUP(A154&amp;$A174,$AD$336:$AL$566,4,FALSE),VLOOKUP(A154&amp;$A174,$AD$336:$AL$566,5,FALSE)),Tabelas!$O$9:$P$30,2,FALSE),"")</f>
        <v>Irlanda</v>
      </c>
      <c r="G174" s="68">
        <f>C174-E174</f>
        <v>0</v>
      </c>
      <c r="H174" s="69">
        <f>E174-C174</f>
        <v>0</v>
      </c>
      <c r="I174" s="70"/>
      <c r="J174" s="66" t="str">
        <f>IFERROR(VLOOKUP(IF(VLOOKUP(I154&amp;$A174,$AD$336:$AL$566,6,FALSE)="C",VLOOKUP(I154&amp;$A174,$AD$336:$AL$566,4,FALSE),VLOOKUP(I154&amp;$A174,$AD$336:$AL$566,5,FALSE)),Tabelas!$O$9:$P$30,2,FALSE),"")</f>
        <v/>
      </c>
      <c r="K174" s="122"/>
      <c r="L174" s="67" t="s">
        <v>54</v>
      </c>
      <c r="M174" s="122"/>
      <c r="N174" s="68" t="str">
        <f>IFERROR(VLOOKUP(IF(VLOOKUP(I154&amp;$A174,$AD$336:$AL$566,6,FALSE)="F",VLOOKUP(I154&amp;$A174,$AD$336:$AL$566,4,FALSE),VLOOKUP(I154&amp;$A174,$AD$336:$AL$566,5,FALSE)),Tabelas!$O$9:$P$30,2,FALSE),"")</f>
        <v/>
      </c>
      <c r="O174" s="68">
        <f>K174-M174</f>
        <v>0</v>
      </c>
      <c r="P174" s="69">
        <f>M174-K174</f>
        <v>0</v>
      </c>
      <c r="Q174" s="70"/>
      <c r="R174" s="66" t="str">
        <f>IFERROR(VLOOKUP(IF(VLOOKUP(Q154&amp;$A174,$AD$336:$AL$566,6,FALSE)="C",VLOOKUP(Q154&amp;$A174,$AD$336:$AL$566,4,FALSE),VLOOKUP(Q154&amp;$A174,$AD$336:$AL$566,5,FALSE)),Tabelas!$O$9:$P$30,2,FALSE),"")</f>
        <v/>
      </c>
      <c r="S174" s="122"/>
      <c r="T174" s="67" t="s">
        <v>54</v>
      </c>
      <c r="U174" s="122"/>
      <c r="V174" s="68" t="str">
        <f>IFERROR(VLOOKUP(IF(VLOOKUP(Q154&amp;$A174,$AD$336:$AL$566,6,FALSE)="F",VLOOKUP(Q154&amp;$A174,$AD$336:$AL$566,4,FALSE),VLOOKUP(Q154&amp;$A174,$AD$336:$AL$566,5,FALSE)),Tabelas!$O$9:$P$30,2,FALSE),"")</f>
        <v/>
      </c>
      <c r="W174" s="68">
        <f>S174-U174</f>
        <v>0</v>
      </c>
      <c r="X174" s="69">
        <f>U174-S174</f>
        <v>0</v>
      </c>
      <c r="Y174" s="75"/>
      <c r="Z174" s="3"/>
      <c r="AB174" s="13"/>
      <c r="AC174" s="13"/>
      <c r="AD174" s="42"/>
      <c r="AE174" s="42"/>
      <c r="AF174" s="42"/>
      <c r="AG174" s="13"/>
      <c r="AH174" s="13"/>
      <c r="AI174" s="13"/>
      <c r="AJ174" s="12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</row>
    <row r="175" spans="1:91" ht="8.1" customHeight="1" thickBot="1" x14ac:dyDescent="0.4">
      <c r="A175" s="65"/>
      <c r="B175" s="76"/>
      <c r="C175" s="123"/>
      <c r="D175" s="76"/>
      <c r="E175" s="123"/>
      <c r="F175" s="74"/>
      <c r="G175" s="74"/>
      <c r="H175" s="74"/>
      <c r="I175" s="70"/>
      <c r="J175" s="76"/>
      <c r="K175" s="123"/>
      <c r="L175" s="76"/>
      <c r="M175" s="123"/>
      <c r="N175" s="74"/>
      <c r="O175" s="74"/>
      <c r="P175" s="74"/>
      <c r="Q175" s="70"/>
      <c r="R175" s="76"/>
      <c r="S175" s="123"/>
      <c r="T175" s="76"/>
      <c r="U175" s="123"/>
      <c r="V175" s="74"/>
      <c r="W175" s="74"/>
      <c r="X175" s="74"/>
      <c r="Y175" s="75"/>
      <c r="Z175" s="3"/>
      <c r="AB175" s="13"/>
      <c r="AC175" s="13"/>
      <c r="AD175" s="42"/>
      <c r="AE175" s="42"/>
      <c r="AF175" s="42"/>
      <c r="AG175" s="13"/>
      <c r="AH175" s="13"/>
      <c r="AI175" s="13"/>
      <c r="AJ175" s="12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</row>
    <row r="176" spans="1:91" ht="33" customHeight="1" thickBot="1" x14ac:dyDescent="0.4">
      <c r="A176" s="65" t="s">
        <v>66</v>
      </c>
      <c r="B176" s="66" t="str">
        <f>IFERROR(VLOOKUP(IF(VLOOKUP(A154&amp;$A176,$AD$336:$AL$566,6,FALSE)="C",VLOOKUP(A154&amp;$A176,$AD$336:$AL$566,4,FALSE),VLOOKUP(A154&amp;$A176,$AD$336:$AL$566,5,FALSE)),Tabelas!$O$9:$P$30,2,FALSE),"")</f>
        <v/>
      </c>
      <c r="C176" s="122"/>
      <c r="D176" s="67" t="s">
        <v>54</v>
      </c>
      <c r="E176" s="122"/>
      <c r="F176" s="68" t="str">
        <f>IFERROR(VLOOKUP(IF(VLOOKUP(A154&amp;$A176,$AD$336:$AL$566,6,FALSE)="F",VLOOKUP(A154&amp;$A176,$AD$336:$AL$566,4,FALSE),VLOOKUP(A154&amp;$A176,$AD$336:$AL$566,5,FALSE)),Tabelas!$O$9:$P$30,2,FALSE),"")</f>
        <v/>
      </c>
      <c r="G176" s="68">
        <f>C176-E176</f>
        <v>0</v>
      </c>
      <c r="H176" s="69">
        <f>E176-C176</f>
        <v>0</v>
      </c>
      <c r="I176" s="70"/>
      <c r="J176" s="66" t="str">
        <f>IFERROR(VLOOKUP(IF(VLOOKUP(I154&amp;$A176,$AD$336:$AL$566,6,FALSE)="C",VLOOKUP(I154&amp;$A176,$AD$336:$AL$566,4,FALSE),VLOOKUP(I154&amp;$A176,$AD$336:$AL$566,5,FALSE)),Tabelas!$O$9:$P$30,2,FALSE),"")</f>
        <v/>
      </c>
      <c r="K176" s="122"/>
      <c r="L176" s="67" t="s">
        <v>54</v>
      </c>
      <c r="M176" s="122"/>
      <c r="N176" s="68" t="str">
        <f>IFERROR(VLOOKUP(IF(VLOOKUP(I154&amp;$A176,$AD$336:$AL$566,6,FALSE)="F",VLOOKUP(I154&amp;$A176,$AD$336:$AL$566,4,FALSE),VLOOKUP(I154&amp;$A176,$AD$336:$AL$566,5,FALSE)),Tabelas!$O$9:$P$30,2,FALSE),"")</f>
        <v/>
      </c>
      <c r="O176" s="68">
        <f>K176-M176</f>
        <v>0</v>
      </c>
      <c r="P176" s="69">
        <f>M176-K176</f>
        <v>0</v>
      </c>
      <c r="Q176" s="70"/>
      <c r="R176" s="66" t="str">
        <f>IFERROR(VLOOKUP(IF(VLOOKUP(Q154&amp;$A176,$AD$336:$AL$566,6,FALSE)="C",VLOOKUP(Q154&amp;$A176,$AD$336:$AL$566,4,FALSE),VLOOKUP(Q154&amp;$A176,$AD$336:$AL$566,5,FALSE)),Tabelas!$O$9:$P$30,2,FALSE),"")</f>
        <v/>
      </c>
      <c r="S176" s="122"/>
      <c r="T176" s="67" t="s">
        <v>54</v>
      </c>
      <c r="U176" s="122"/>
      <c r="V176" s="68" t="str">
        <f>IFERROR(VLOOKUP(IF(VLOOKUP(Q154&amp;$A176,$AD$336:$AL$566,6,FALSE)="F",VLOOKUP(Q154&amp;$A176,$AD$336:$AL$566,4,FALSE),VLOOKUP(Q154&amp;$A176,$AD$336:$AL$566,5,FALSE)),Tabelas!$O$9:$P$30,2,FALSE),"")</f>
        <v/>
      </c>
      <c r="W176" s="68">
        <f>S176-U176</f>
        <v>0</v>
      </c>
      <c r="X176" s="69">
        <f>U176-S176</f>
        <v>0</v>
      </c>
      <c r="Y176" s="75"/>
      <c r="Z176" s="3"/>
      <c r="AB176" s="13"/>
      <c r="AC176" s="13"/>
      <c r="AD176" s="42"/>
      <c r="AE176" s="42"/>
      <c r="AF176" s="42"/>
      <c r="AG176" s="13"/>
      <c r="AH176" s="13"/>
      <c r="AI176" s="13"/>
      <c r="AJ176" s="12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</row>
    <row r="177" spans="1:91" ht="8.1" customHeight="1" x14ac:dyDescent="0.7">
      <c r="A177" s="70"/>
      <c r="B177" s="76"/>
      <c r="C177" s="123"/>
      <c r="D177" s="76"/>
      <c r="E177" s="123"/>
      <c r="F177" s="74"/>
      <c r="G177" s="74"/>
      <c r="H177" s="74"/>
      <c r="I177" s="70"/>
      <c r="J177" s="76"/>
      <c r="K177" s="123"/>
      <c r="L177" s="76"/>
      <c r="M177" s="123"/>
      <c r="N177" s="74"/>
      <c r="O177" s="74"/>
      <c r="P177" s="74"/>
      <c r="Q177" s="70"/>
      <c r="R177" s="76"/>
      <c r="S177" s="123"/>
      <c r="T177" s="76"/>
      <c r="U177" s="123"/>
      <c r="V177" s="74"/>
      <c r="W177" s="74"/>
      <c r="X177" s="74"/>
      <c r="Y177" s="70"/>
      <c r="Z177" s="17"/>
      <c r="AA177" s="17"/>
      <c r="AB177" s="13"/>
      <c r="AC177" s="13"/>
      <c r="AD177" s="13"/>
      <c r="AE177" s="13"/>
      <c r="AF177" s="42"/>
      <c r="AG177" s="13"/>
      <c r="AH177" s="13"/>
      <c r="AI177" s="42"/>
      <c r="AJ177" s="42"/>
      <c r="AK177" s="13"/>
      <c r="AL177" s="13"/>
      <c r="AM177" s="13"/>
      <c r="AN177" s="13"/>
      <c r="AO177" s="12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</row>
    <row r="178" spans="1:91" ht="33" customHeight="1" x14ac:dyDescent="0.35">
      <c r="A178" s="70"/>
      <c r="B178" s="77"/>
      <c r="C178" s="124"/>
      <c r="D178" s="74"/>
      <c r="E178" s="124"/>
      <c r="F178" s="77"/>
      <c r="G178" s="77"/>
      <c r="H178" s="77"/>
      <c r="I178" s="72"/>
      <c r="J178" s="77"/>
      <c r="K178" s="124"/>
      <c r="L178" s="74"/>
      <c r="M178" s="124"/>
      <c r="N178" s="77"/>
      <c r="O178" s="77"/>
      <c r="P178" s="77"/>
      <c r="Q178" s="72"/>
      <c r="R178" s="70"/>
      <c r="S178" s="129"/>
      <c r="T178" s="71"/>
      <c r="U178" s="134"/>
      <c r="V178" s="75"/>
      <c r="W178" s="75"/>
      <c r="X178" s="75"/>
      <c r="Y178" s="75"/>
      <c r="Z178" s="3"/>
      <c r="AB178" s="13"/>
      <c r="AC178" s="13"/>
      <c r="AD178" s="42"/>
      <c r="AE178" s="42"/>
      <c r="AF178" s="42"/>
      <c r="AG178" s="13"/>
      <c r="AH178" s="13"/>
      <c r="AI178" s="13"/>
      <c r="AJ178" s="12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</row>
    <row r="179" spans="1:91" s="5" customFormat="1" ht="45" customHeight="1" x14ac:dyDescent="0.7">
      <c r="A179" s="79" t="s">
        <v>127</v>
      </c>
      <c r="B179" s="6"/>
      <c r="C179" s="118"/>
      <c r="D179" s="7"/>
      <c r="E179" s="118"/>
      <c r="F179" s="6"/>
      <c r="G179" s="6"/>
      <c r="H179" s="6"/>
      <c r="I179" s="10" t="str">
        <f>IF(A179="REPESCAGEM","REPESCAGEM",IF(A179="REPESCAGEM C/ PÊNALTI","REPESCAGEM",IF(A179="OITAVAS-DE-FINAL","OITAVAS-DE-FINAL",IF(A179="OITAVAS-DE-FINAL C/ PÊNALTI","OITAVAS-DE-FINAL",""))))</f>
        <v>REPESCAGEM</v>
      </c>
      <c r="J179" s="9"/>
      <c r="K179" s="118"/>
      <c r="L179" s="7"/>
      <c r="M179" s="118"/>
      <c r="N179" s="6"/>
      <c r="O179" s="6"/>
      <c r="P179" s="6"/>
      <c r="Q179" s="8"/>
      <c r="R179" s="6"/>
      <c r="S179" s="130"/>
      <c r="T179" s="6"/>
      <c r="U179" s="130"/>
      <c r="V179" s="6"/>
      <c r="W179" s="6"/>
      <c r="X179" s="6"/>
      <c r="Y179" s="8"/>
      <c r="Z179" s="8"/>
      <c r="AA179" s="8"/>
      <c r="AB179" s="8"/>
      <c r="AC179" s="8"/>
      <c r="AD179" s="8"/>
      <c r="AE179" s="8"/>
      <c r="AF179" s="41"/>
      <c r="AG179" s="8"/>
      <c r="AH179" s="8"/>
      <c r="AI179" s="41"/>
      <c r="AJ179" s="41"/>
      <c r="AK179" s="8"/>
      <c r="AL179" s="8"/>
      <c r="AM179" s="8"/>
      <c r="AN179" s="8"/>
      <c r="AO179" s="7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</row>
    <row r="180" spans="1:91" ht="29.1" customHeight="1" thickBot="1" x14ac:dyDescent="0.75">
      <c r="B180" s="81" t="str">
        <f>IF(E174="","","OK")</f>
        <v>OK</v>
      </c>
      <c r="Z180" s="8"/>
      <c r="AA180" s="8"/>
      <c r="AB180" s="13"/>
      <c r="AC180" s="13"/>
      <c r="AD180" s="13"/>
      <c r="AE180" s="13"/>
      <c r="AF180" s="42"/>
      <c r="AG180" s="13"/>
      <c r="AH180" s="13"/>
      <c r="AI180" s="42"/>
      <c r="AJ180" s="42"/>
      <c r="AK180" s="13"/>
      <c r="AL180" s="13"/>
      <c r="AM180" s="13"/>
      <c r="AN180" s="13"/>
      <c r="AO180" s="12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</row>
    <row r="181" spans="1:91" ht="33" customHeight="1" thickBot="1" x14ac:dyDescent="0.4">
      <c r="A181" s="80" t="str">
        <f>IF(A179="REPESCAGEM","REPESCAGEM",IF(A179="REPESCAGEM C/ PÊNALTI","REPESCAGEM",IF(A179="OITAVAS-DE-FINAL","OITAVAS-DE-FINAL",IF(A179="OITAVAS-DE-FINAL C/ PÊNALTI","OITAVAS-DE-FINAL",""))))</f>
        <v>REPESCAGEM</v>
      </c>
      <c r="B181" s="66" t="str">
        <f>IF(B180="OK",IF(A181="REPESCAGEM",Tabelas!C13,Tabelas!C9),IF(A181="OITAVAS-DE-FINAL","1º Colocado","5º Colocado"))</f>
        <v>Noruega</v>
      </c>
      <c r="C181" s="146">
        <v>1</v>
      </c>
      <c r="D181" s="67" t="s">
        <v>54</v>
      </c>
      <c r="E181" s="146">
        <v>0</v>
      </c>
      <c r="F181" s="68" t="str">
        <f>IF(B180="OK",IF(A181="REPESCAGEM",Tabelas!C20,Tabelas!C24),IF(A181="OITAVAS-DE-FINAL","16º Colocado","12º Colocado"))</f>
        <v>Alemanha</v>
      </c>
      <c r="G181" s="68">
        <f>C181-E181</f>
        <v>1</v>
      </c>
      <c r="H181" s="69">
        <f>E181-C181</f>
        <v>-1</v>
      </c>
      <c r="I181" s="70"/>
      <c r="J181" s="66" t="str">
        <f>IF(B180="OK",IF(A181="REPESCAGEM",Tabelas!C14,Tabelas!C10),IF(A181="OITAVAS-DE-FINAL","2º Colocado","6º Colocado"))</f>
        <v>Suécia</v>
      </c>
      <c r="K181" s="146">
        <v>3</v>
      </c>
      <c r="L181" s="67" t="s">
        <v>54</v>
      </c>
      <c r="M181" s="146">
        <v>2</v>
      </c>
      <c r="N181" s="68" t="str">
        <f>IF(B180="OK",IF(A181="REPESCAGEM",Tabelas!C19,Tabelas!C23),IF(A181="OITAVAS-DE-FINAL","15º Colocado","11º Colocado"))</f>
        <v>Itália</v>
      </c>
      <c r="O181" s="68">
        <f>K181-M181</f>
        <v>1</v>
      </c>
      <c r="P181" s="69">
        <f>M181-K181</f>
        <v>-1</v>
      </c>
      <c r="Q181" s="70"/>
      <c r="R181" s="70"/>
      <c r="S181" s="129"/>
      <c r="T181" s="71"/>
      <c r="U181" s="134"/>
      <c r="V181" s="75"/>
      <c r="W181" s="75"/>
      <c r="X181" s="75"/>
      <c r="Y181" s="75"/>
      <c r="Z181" s="3"/>
      <c r="AB181" s="13"/>
      <c r="AC181" s="13"/>
      <c r="AD181" s="42"/>
      <c r="AE181" s="42"/>
      <c r="AF181" s="42"/>
      <c r="AG181" s="13"/>
      <c r="AH181" s="13"/>
      <c r="AI181" s="13"/>
      <c r="AJ181" s="12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</row>
    <row r="182" spans="1:91" s="75" customFormat="1" ht="33" customHeight="1" x14ac:dyDescent="0.35">
      <c r="A182" s="65"/>
      <c r="B182" s="76"/>
      <c r="C182" s="125"/>
      <c r="D182" s="82">
        <f>IF((E181)="","",IF(C181&gt;E181,1,IF(E181&gt;C181,2,IF($A$179="OITAVAS-DE-FINAL C/ PÊNALTI",3,IF($A$179="REPESCAGEM C/ PÊNALTI",3,1)))))</f>
        <v>1</v>
      </c>
      <c r="E182" s="125"/>
      <c r="F182" s="76"/>
      <c r="G182" s="76"/>
      <c r="H182" s="76"/>
      <c r="I182" s="78"/>
      <c r="J182" s="76"/>
      <c r="K182" s="125"/>
      <c r="L182" s="82">
        <f>IF((M181)="","",IF(K181&gt;M181,1,IF(M181&gt;K181,2,IF($A$179="OITAVAS-DE-FINAL C/ PÊNALTI",3,IF($A$179="REPESCAGEM C/ PÊNALTI",3,1)))))</f>
        <v>1</v>
      </c>
      <c r="M182" s="125"/>
      <c r="N182" s="76"/>
      <c r="O182" s="76"/>
      <c r="P182" s="76"/>
      <c r="Q182" s="78"/>
      <c r="R182" s="77"/>
      <c r="S182" s="131"/>
      <c r="T182" s="77"/>
      <c r="U182" s="131"/>
      <c r="V182" s="77"/>
      <c r="W182" s="77"/>
      <c r="X182" s="77"/>
      <c r="Y182" s="70"/>
      <c r="Z182" s="71"/>
      <c r="AA182" s="71"/>
      <c r="AB182" s="72">
        <f>D182</f>
        <v>1</v>
      </c>
      <c r="AC182" s="72"/>
      <c r="AD182" s="72"/>
      <c r="AE182" s="72"/>
      <c r="AF182" s="73"/>
      <c r="AG182" s="72"/>
      <c r="AH182" s="72"/>
      <c r="AI182" s="73"/>
      <c r="AJ182" s="73"/>
      <c r="AK182" s="72"/>
      <c r="AL182" s="72"/>
      <c r="AM182" s="72"/>
      <c r="AN182" s="72"/>
      <c r="AO182" s="74"/>
      <c r="AP182" s="72"/>
      <c r="AQ182" s="72"/>
      <c r="AR182" s="72"/>
      <c r="AS182" s="72"/>
      <c r="AT182" s="72"/>
      <c r="AU182" s="72"/>
      <c r="AV182" s="72"/>
      <c r="AW182" s="72"/>
      <c r="AX182" s="72"/>
      <c r="AY182" s="72"/>
      <c r="AZ182" s="72"/>
      <c r="BA182" s="72"/>
      <c r="BB182" s="72"/>
      <c r="BC182" s="72"/>
      <c r="BD182" s="72"/>
      <c r="BE182" s="72"/>
      <c r="BF182" s="72"/>
      <c r="BG182" s="72"/>
      <c r="BH182" s="72"/>
      <c r="BI182" s="72"/>
      <c r="BJ182" s="72"/>
      <c r="BK182" s="72"/>
      <c r="BL182" s="72"/>
      <c r="BM182" s="72"/>
      <c r="BN182" s="72"/>
      <c r="BO182" s="72"/>
      <c r="BP182" s="72"/>
      <c r="BQ182" s="72"/>
      <c r="BR182" s="72"/>
      <c r="BS182" s="72"/>
      <c r="BT182" s="72"/>
      <c r="BU182" s="72"/>
      <c r="BV182" s="72"/>
      <c r="BW182" s="72"/>
      <c r="BX182" s="72"/>
      <c r="BY182" s="72"/>
      <c r="BZ182" s="72"/>
      <c r="CA182" s="72"/>
      <c r="CB182" s="72"/>
      <c r="CC182" s="72"/>
      <c r="CD182" s="72"/>
      <c r="CE182" s="72"/>
      <c r="CF182" s="72"/>
      <c r="CG182" s="72"/>
      <c r="CH182" s="72"/>
      <c r="CI182" s="72"/>
      <c r="CJ182" s="72"/>
      <c r="CK182" s="72"/>
      <c r="CL182" s="72"/>
      <c r="CM182" s="72"/>
    </row>
    <row r="183" spans="1:91" s="75" customFormat="1" ht="8.1" customHeight="1" thickBot="1" x14ac:dyDescent="0.4">
      <c r="A183" s="65"/>
      <c r="B183" s="76"/>
      <c r="C183" s="123"/>
      <c r="D183" s="76"/>
      <c r="E183" s="123"/>
      <c r="F183" s="74"/>
      <c r="G183" s="74"/>
      <c r="H183" s="74"/>
      <c r="I183" s="70"/>
      <c r="J183" s="76"/>
      <c r="K183" s="123"/>
      <c r="L183" s="76"/>
      <c r="M183" s="123"/>
      <c r="N183" s="74"/>
      <c r="O183" s="74"/>
      <c r="P183" s="74"/>
      <c r="Q183" s="70"/>
      <c r="R183" s="77"/>
      <c r="S183" s="131"/>
      <c r="T183" s="77"/>
      <c r="U183" s="131"/>
      <c r="V183" s="77"/>
      <c r="W183" s="77"/>
      <c r="X183" s="77"/>
      <c r="Y183" s="70"/>
      <c r="Z183" s="71"/>
      <c r="AA183" s="71"/>
      <c r="AB183" s="72"/>
      <c r="AC183" s="72"/>
      <c r="AD183" s="72"/>
      <c r="AE183" s="72"/>
      <c r="AF183" s="73"/>
      <c r="AG183" s="72"/>
      <c r="AH183" s="72"/>
      <c r="AI183" s="73"/>
      <c r="AJ183" s="73"/>
      <c r="AK183" s="72"/>
      <c r="AL183" s="72"/>
      <c r="AM183" s="72"/>
      <c r="AN183" s="72"/>
      <c r="AO183" s="74"/>
      <c r="AP183" s="72"/>
      <c r="AQ183" s="72"/>
      <c r="AR183" s="72"/>
      <c r="AS183" s="72"/>
      <c r="AT183" s="72"/>
      <c r="AU183" s="72"/>
      <c r="AV183" s="72"/>
      <c r="AW183" s="72"/>
      <c r="AX183" s="72"/>
      <c r="AY183" s="72"/>
      <c r="AZ183" s="72"/>
      <c r="BA183" s="72"/>
      <c r="BB183" s="72"/>
      <c r="BC183" s="72"/>
      <c r="BD183" s="72"/>
      <c r="BE183" s="72"/>
      <c r="BF183" s="72"/>
      <c r="BG183" s="72"/>
      <c r="BH183" s="72"/>
      <c r="BI183" s="72"/>
      <c r="BJ183" s="72"/>
      <c r="BK183" s="72"/>
      <c r="BL183" s="72"/>
      <c r="BM183" s="72"/>
      <c r="BN183" s="72"/>
      <c r="BO183" s="72"/>
      <c r="BP183" s="72"/>
      <c r="BQ183" s="72"/>
      <c r="BR183" s="72"/>
      <c r="BS183" s="72"/>
      <c r="BT183" s="72"/>
      <c r="BU183" s="72"/>
      <c r="BV183" s="72"/>
      <c r="BW183" s="72"/>
      <c r="BX183" s="72"/>
      <c r="BY183" s="72"/>
      <c r="BZ183" s="72"/>
      <c r="CA183" s="72"/>
      <c r="CB183" s="72"/>
      <c r="CC183" s="72"/>
      <c r="CD183" s="72"/>
      <c r="CE183" s="72"/>
      <c r="CF183" s="72"/>
      <c r="CG183" s="72"/>
      <c r="CH183" s="72"/>
      <c r="CI183" s="72"/>
      <c r="CJ183" s="72"/>
      <c r="CK183" s="72"/>
      <c r="CL183" s="72"/>
      <c r="CM183" s="72"/>
    </row>
    <row r="184" spans="1:91" ht="33" customHeight="1" thickBot="1" x14ac:dyDescent="0.4">
      <c r="A184" s="80" t="str">
        <f>IF(A179="REPESCAGEM","REPESCAGEM",IF(A179="REPESCAGEM C/ PÊNALTI","REPESCAGEM",IF(A179="OITAVAS-DE-FINAL","OITAVAS-DE-FINAL",IF(A179="OITAVAS-DE-FINAL C/ PÊNALTI","OITAVAS-DE-FINAL",""))))</f>
        <v>REPESCAGEM</v>
      </c>
      <c r="B184" s="66" t="str">
        <f>IF(B180="OK",IF(A184="REPESCAGEM",Tabelas!C15,Tabelas!C11),IF(A184="OITAVAS-DE-FINAL","3º Colocado","7º Colocado"))</f>
        <v>Turquia</v>
      </c>
      <c r="C184" s="146">
        <v>0</v>
      </c>
      <c r="D184" s="67" t="s">
        <v>54</v>
      </c>
      <c r="E184" s="146">
        <v>0</v>
      </c>
      <c r="F184" s="68" t="str">
        <f>IF(B180="OK",IF(A184="REPESCAGEM",Tabelas!C18,Tabelas!C22),IF(A184="OITAVAS-DE-FINAL","14º Colocado","10º Colocado"))</f>
        <v>Áustria</v>
      </c>
      <c r="G184" s="68">
        <f>C184-E184</f>
        <v>0</v>
      </c>
      <c r="H184" s="69">
        <f>E184-C184</f>
        <v>0</v>
      </c>
      <c r="I184" s="70"/>
      <c r="J184" s="66" t="str">
        <f>IF(B180="OK",IF(A184="REPESCAGEM",Tabelas!C16,Tabelas!C12),IF(A184="OITAVAS-DE-FINAL","4º Colocado","8º Colocado"))</f>
        <v>Holanda</v>
      </c>
      <c r="K184" s="146">
        <v>2</v>
      </c>
      <c r="L184" s="67" t="s">
        <v>54</v>
      </c>
      <c r="M184" s="146">
        <v>1</v>
      </c>
      <c r="N184" s="68" t="str">
        <f>IF(B180="OK",IF(A184="REPESCAGEM",Tabelas!C17,Tabelas!C21),IF(A184="OITAVAS-DE-FINAL","13º Colocado","9º Colocado"))</f>
        <v>País de Gales</v>
      </c>
      <c r="O184" s="68">
        <f>K184-M184</f>
        <v>1</v>
      </c>
      <c r="P184" s="69">
        <f>M184-K184</f>
        <v>-1</v>
      </c>
      <c r="Q184" s="70"/>
      <c r="R184" s="70"/>
      <c r="S184" s="129"/>
      <c r="T184" s="71"/>
      <c r="U184" s="134"/>
      <c r="V184" s="75"/>
      <c r="W184" s="75"/>
      <c r="X184" s="75"/>
      <c r="Y184" s="75"/>
      <c r="Z184" s="3"/>
      <c r="AB184" s="13"/>
      <c r="AC184" s="13"/>
      <c r="AD184" s="42"/>
      <c r="AE184" s="42"/>
      <c r="AF184" s="42"/>
      <c r="AG184" s="13"/>
      <c r="AH184" s="13"/>
      <c r="AI184" s="13"/>
      <c r="AJ184" s="12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</row>
    <row r="185" spans="1:91" s="75" customFormat="1" ht="33" customHeight="1" x14ac:dyDescent="0.35">
      <c r="A185" s="65"/>
      <c r="B185" s="76"/>
      <c r="C185" s="125"/>
      <c r="D185" s="82">
        <f>IF((E184)="","",IF(C184&gt;E184,1,IF(E184&gt;C184,2,IF($A$179="OITAVAS-DE-FINAL C/ PÊNALTI",3,IF($A$179="REPESCAGEM C/ PÊNALTI",3,1)))))</f>
        <v>1</v>
      </c>
      <c r="E185" s="125"/>
      <c r="F185" s="76"/>
      <c r="G185" s="76"/>
      <c r="H185" s="76"/>
      <c r="I185" s="78"/>
      <c r="J185" s="76"/>
      <c r="K185" s="125"/>
      <c r="L185" s="82">
        <f>IF((M184)="","",IF(K184&gt;M184,1,IF(M184&gt;K184,2,IF($A$179="OITAVAS-DE-FINAL C/ PÊNALTI",3,IF($A$179="REPESCAGEM C/ PÊNALTI",3,1)))))</f>
        <v>1</v>
      </c>
      <c r="M185" s="125"/>
      <c r="N185" s="76"/>
      <c r="O185" s="76"/>
      <c r="P185" s="76"/>
      <c r="Q185" s="78"/>
      <c r="R185" s="77"/>
      <c r="S185" s="131"/>
      <c r="T185" s="77"/>
      <c r="U185" s="131"/>
      <c r="V185" s="77"/>
      <c r="W185" s="77"/>
      <c r="X185" s="77"/>
      <c r="Y185" s="70"/>
      <c r="Z185" s="71"/>
      <c r="AA185" s="71"/>
      <c r="AB185" s="72"/>
      <c r="AC185" s="72"/>
      <c r="AD185" s="72"/>
      <c r="AE185" s="72"/>
      <c r="AF185" s="73"/>
      <c r="AG185" s="72"/>
      <c r="AH185" s="72"/>
      <c r="AI185" s="73"/>
      <c r="AJ185" s="73"/>
      <c r="AK185" s="72"/>
      <c r="AL185" s="72"/>
      <c r="AM185" s="72"/>
      <c r="AN185" s="72"/>
      <c r="AO185" s="74"/>
      <c r="AP185" s="72"/>
      <c r="AQ185" s="72"/>
      <c r="AR185" s="72"/>
      <c r="AS185" s="72"/>
      <c r="AT185" s="72"/>
      <c r="AU185" s="72"/>
      <c r="AV185" s="72"/>
      <c r="AW185" s="72"/>
      <c r="AX185" s="72"/>
      <c r="AY185" s="72"/>
      <c r="AZ185" s="72"/>
      <c r="BA185" s="72"/>
      <c r="BB185" s="72"/>
      <c r="BC185" s="72"/>
      <c r="BD185" s="72"/>
      <c r="BE185" s="72"/>
      <c r="BF185" s="72"/>
      <c r="BG185" s="72"/>
      <c r="BH185" s="72"/>
      <c r="BI185" s="72"/>
      <c r="BJ185" s="72"/>
      <c r="BK185" s="72"/>
      <c r="BL185" s="72"/>
      <c r="BM185" s="72"/>
      <c r="BN185" s="72"/>
      <c r="BO185" s="72"/>
      <c r="BP185" s="72"/>
      <c r="BQ185" s="72"/>
      <c r="BR185" s="72"/>
      <c r="BS185" s="72"/>
      <c r="BT185" s="72"/>
      <c r="BU185" s="72"/>
      <c r="BV185" s="72"/>
      <c r="BW185" s="72"/>
      <c r="BX185" s="72"/>
      <c r="BY185" s="72"/>
      <c r="BZ185" s="72"/>
      <c r="CA185" s="72"/>
      <c r="CB185" s="72"/>
      <c r="CC185" s="72"/>
      <c r="CD185" s="72"/>
      <c r="CE185" s="72"/>
      <c r="CF185" s="72"/>
      <c r="CG185" s="72"/>
      <c r="CH185" s="72"/>
      <c r="CI185" s="72"/>
      <c r="CJ185" s="72"/>
      <c r="CK185" s="72"/>
      <c r="CL185" s="72"/>
      <c r="CM185" s="72"/>
    </row>
    <row r="186" spans="1:91" s="75" customFormat="1" ht="8.1" customHeight="1" x14ac:dyDescent="0.35">
      <c r="A186" s="65"/>
      <c r="B186" s="76"/>
      <c r="C186" s="123"/>
      <c r="D186" s="76"/>
      <c r="E186" s="123"/>
      <c r="F186" s="74"/>
      <c r="G186" s="74"/>
      <c r="H186" s="74"/>
      <c r="I186" s="70"/>
      <c r="J186" s="76"/>
      <c r="K186" s="123"/>
      <c r="L186" s="76"/>
      <c r="M186" s="123"/>
      <c r="N186" s="74"/>
      <c r="O186" s="74"/>
      <c r="P186" s="74"/>
      <c r="Q186" s="70"/>
      <c r="R186" s="77"/>
      <c r="S186" s="131"/>
      <c r="T186" s="77"/>
      <c r="U186" s="131"/>
      <c r="V186" s="77"/>
      <c r="W186" s="77"/>
      <c r="X186" s="77"/>
      <c r="Y186" s="70"/>
      <c r="Z186" s="71"/>
      <c r="AA186" s="71"/>
      <c r="AB186" s="72"/>
      <c r="AC186" s="72"/>
      <c r="AD186" s="72"/>
      <c r="AE186" s="72"/>
      <c r="AF186" s="73"/>
      <c r="AG186" s="72"/>
      <c r="AH186" s="72"/>
      <c r="AI186" s="73"/>
      <c r="AJ186" s="73"/>
      <c r="AK186" s="72"/>
      <c r="AL186" s="72"/>
      <c r="AM186" s="72"/>
      <c r="AN186" s="72"/>
      <c r="AO186" s="74"/>
      <c r="AP186" s="72"/>
      <c r="AQ186" s="72"/>
      <c r="AR186" s="72"/>
      <c r="AS186" s="72"/>
      <c r="AT186" s="72"/>
      <c r="AU186" s="72"/>
      <c r="AV186" s="72"/>
      <c r="AW186" s="72"/>
      <c r="AX186" s="72"/>
      <c r="AY186" s="72"/>
      <c r="AZ186" s="72"/>
      <c r="BA186" s="72"/>
      <c r="BB186" s="72"/>
      <c r="BC186" s="72"/>
      <c r="BD186" s="72"/>
      <c r="BE186" s="72"/>
      <c r="BF186" s="72"/>
      <c r="BG186" s="72"/>
      <c r="BH186" s="72"/>
      <c r="BI186" s="72"/>
      <c r="BJ186" s="72"/>
      <c r="BK186" s="72"/>
      <c r="BL186" s="72"/>
      <c r="BM186" s="72"/>
      <c r="BN186" s="72"/>
      <c r="BO186" s="72"/>
      <c r="BP186" s="72"/>
      <c r="BQ186" s="72"/>
      <c r="BR186" s="72"/>
      <c r="BS186" s="72"/>
      <c r="BT186" s="72"/>
      <c r="BU186" s="72"/>
      <c r="BV186" s="72"/>
      <c r="BW186" s="72"/>
      <c r="BX186" s="72"/>
      <c r="BY186" s="72"/>
      <c r="BZ186" s="72"/>
      <c r="CA186" s="72"/>
      <c r="CB186" s="72"/>
      <c r="CC186" s="72"/>
      <c r="CD186" s="72"/>
      <c r="CE186" s="72"/>
      <c r="CF186" s="72"/>
      <c r="CG186" s="72"/>
      <c r="CH186" s="72"/>
      <c r="CI186" s="72"/>
      <c r="CJ186" s="72"/>
      <c r="CK186" s="72"/>
      <c r="CL186" s="72"/>
      <c r="CM186" s="72"/>
    </row>
    <row r="187" spans="1:91" ht="33" hidden="1" customHeight="1" thickBot="1" x14ac:dyDescent="0.4">
      <c r="A187" s="80" t="str">
        <f>IF(A179="REPESCAGEM","",IF(A179="REPESCAGEM C/ PÊNALTI","",IF(A179="OITAVAS-DE-FINAL","OITAVAS-DE-FINAL",IF(A179="OITAVAS-DE-FINAL C/ PÊNALTI","OITAVAS-DE-FINAL",""))))</f>
        <v/>
      </c>
      <c r="B187" s="66" t="str">
        <f>IF(B180="OK",IF(A187="OITAVAS-DE-FINAL",Tabelas!C13,""),"5º Colocado")</f>
        <v/>
      </c>
      <c r="C187" s="122"/>
      <c r="D187" s="67" t="s">
        <v>54</v>
      </c>
      <c r="E187" s="122"/>
      <c r="F187" s="68" t="str">
        <f>IF(B180="OK",IF(A187="OITAVAS-DE-FINAL",Tabelas!C20,""),"12º Colocado")</f>
        <v/>
      </c>
      <c r="G187" s="68">
        <f>C187-E187</f>
        <v>0</v>
      </c>
      <c r="H187" s="69">
        <f>E187-C187</f>
        <v>0</v>
      </c>
      <c r="I187" s="70"/>
      <c r="J187" s="66" t="str">
        <f>IF(B180="OK",IF(A187="OITAVAS-DE-FINAL",Tabelas!C14,""),"6º Colocado")</f>
        <v/>
      </c>
      <c r="K187" s="122"/>
      <c r="L187" s="67" t="s">
        <v>54</v>
      </c>
      <c r="M187" s="122"/>
      <c r="N187" s="68" t="str">
        <f>IF(B180="OK",IF(A187="OITAVAS-DE-FINAL",Tabelas!C19,""),"11º Colocado")</f>
        <v/>
      </c>
      <c r="O187" s="68">
        <f>K187-M187</f>
        <v>0</v>
      </c>
      <c r="P187" s="69">
        <f>M187-K187</f>
        <v>0</v>
      </c>
      <c r="Q187" s="70"/>
      <c r="R187" s="70"/>
      <c r="S187" s="129"/>
      <c r="T187" s="71"/>
      <c r="U187" s="134"/>
      <c r="V187" s="75"/>
      <c r="W187" s="75"/>
      <c r="X187" s="75"/>
      <c r="Y187" s="75"/>
      <c r="Z187" s="3"/>
      <c r="AB187" s="13"/>
      <c r="AC187" s="13"/>
      <c r="AD187" s="42"/>
      <c r="AE187" s="42"/>
      <c r="AF187" s="42"/>
      <c r="AG187" s="13"/>
      <c r="AH187" s="13"/>
      <c r="AI187" s="13"/>
      <c r="AJ187" s="12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</row>
    <row r="188" spans="1:91" s="75" customFormat="1" ht="33" hidden="1" customHeight="1" x14ac:dyDescent="0.35">
      <c r="A188" s="65"/>
      <c r="B188" s="76"/>
      <c r="C188" s="125"/>
      <c r="D188" s="82" t="str">
        <f>IF((E187)="","",IF(C187&gt;E187,1,IF(E187&gt;C187,2,IF($A$179="OITAVAS-DE-FINAL C/ PÊNALTI",3,IF($A$179="REPESCAGEM C/ PÊNALTI",3,1)))))</f>
        <v/>
      </c>
      <c r="E188" s="125"/>
      <c r="F188" s="76"/>
      <c r="G188" s="76"/>
      <c r="H188" s="76"/>
      <c r="I188" s="78"/>
      <c r="J188" s="76"/>
      <c r="K188" s="125"/>
      <c r="L188" s="82" t="str">
        <f>IF((M187)="","",IF(K187&gt;M187,1,IF(M187&gt;K187,2,IF($A$179="OITAVAS-DE-FINAL C/ PÊNALTI",3,IF($A$179="REPESCAGEM C/ PÊNALTI",3,1)))))</f>
        <v/>
      </c>
      <c r="M188" s="125"/>
      <c r="N188" s="76"/>
      <c r="O188" s="76"/>
      <c r="P188" s="76"/>
      <c r="Q188" s="78"/>
      <c r="R188" s="77"/>
      <c r="S188" s="131"/>
      <c r="T188" s="77"/>
      <c r="U188" s="131"/>
      <c r="V188" s="77"/>
      <c r="W188" s="77"/>
      <c r="X188" s="77"/>
      <c r="Y188" s="70"/>
      <c r="Z188" s="71"/>
      <c r="AA188" s="71"/>
      <c r="AB188" s="72"/>
      <c r="AC188" s="72"/>
      <c r="AD188" s="72"/>
      <c r="AE188" s="72"/>
      <c r="AF188" s="73"/>
      <c r="AG188" s="72"/>
      <c r="AH188" s="72"/>
      <c r="AI188" s="73"/>
      <c r="AJ188" s="73"/>
      <c r="AK188" s="72"/>
      <c r="AL188" s="72"/>
      <c r="AM188" s="72"/>
      <c r="AN188" s="72"/>
      <c r="AO188" s="74"/>
      <c r="AP188" s="72"/>
      <c r="AQ188" s="72"/>
      <c r="AR188" s="72"/>
      <c r="AS188" s="72"/>
      <c r="AT188" s="72"/>
      <c r="AU188" s="72"/>
      <c r="AV188" s="72"/>
      <c r="AW188" s="72"/>
      <c r="AX188" s="72"/>
      <c r="AY188" s="72"/>
      <c r="AZ188" s="72"/>
      <c r="BA188" s="72"/>
      <c r="BB188" s="72"/>
      <c r="BC188" s="72"/>
      <c r="BD188" s="72"/>
      <c r="BE188" s="72"/>
      <c r="BF188" s="72"/>
      <c r="BG188" s="72"/>
      <c r="BH188" s="72"/>
      <c r="BI188" s="72"/>
      <c r="BJ188" s="72"/>
      <c r="BK188" s="72"/>
      <c r="BL188" s="72"/>
      <c r="BM188" s="72"/>
      <c r="BN188" s="72"/>
      <c r="BO188" s="72"/>
      <c r="BP188" s="72"/>
      <c r="BQ188" s="72"/>
      <c r="BR188" s="72"/>
      <c r="BS188" s="72"/>
      <c r="BT188" s="72"/>
      <c r="BU188" s="72"/>
      <c r="BV188" s="72"/>
      <c r="BW188" s="72"/>
      <c r="BX188" s="72"/>
      <c r="BY188" s="72"/>
      <c r="BZ188" s="72"/>
      <c r="CA188" s="72"/>
      <c r="CB188" s="72"/>
      <c r="CC188" s="72"/>
      <c r="CD188" s="72"/>
      <c r="CE188" s="72"/>
      <c r="CF188" s="72"/>
      <c r="CG188" s="72"/>
      <c r="CH188" s="72"/>
      <c r="CI188" s="72"/>
      <c r="CJ188" s="72"/>
      <c r="CK188" s="72"/>
      <c r="CL188" s="72"/>
      <c r="CM188" s="72"/>
    </row>
    <row r="189" spans="1:91" s="75" customFormat="1" ht="8.1" hidden="1" customHeight="1" thickBot="1" x14ac:dyDescent="0.4">
      <c r="A189" s="65"/>
      <c r="B189" s="76"/>
      <c r="C189" s="123"/>
      <c r="D189" s="76"/>
      <c r="E189" s="123"/>
      <c r="F189" s="74"/>
      <c r="G189" s="74"/>
      <c r="H189" s="74"/>
      <c r="I189" s="70"/>
      <c r="J189" s="76"/>
      <c r="K189" s="123"/>
      <c r="L189" s="76"/>
      <c r="M189" s="123"/>
      <c r="N189" s="74"/>
      <c r="O189" s="74"/>
      <c r="P189" s="74"/>
      <c r="Q189" s="70"/>
      <c r="R189" s="77"/>
      <c r="S189" s="131"/>
      <c r="T189" s="77"/>
      <c r="U189" s="131"/>
      <c r="V189" s="77"/>
      <c r="W189" s="77"/>
      <c r="X189" s="77"/>
      <c r="Y189" s="70"/>
      <c r="Z189" s="71"/>
      <c r="AA189" s="71"/>
      <c r="AB189" s="72"/>
      <c r="AC189" s="72"/>
      <c r="AD189" s="72"/>
      <c r="AE189" s="72"/>
      <c r="AF189" s="73"/>
      <c r="AG189" s="72"/>
      <c r="AH189" s="72"/>
      <c r="AI189" s="73"/>
      <c r="AJ189" s="73"/>
      <c r="AK189" s="72"/>
      <c r="AL189" s="72"/>
      <c r="AM189" s="72"/>
      <c r="AN189" s="72"/>
      <c r="AO189" s="74"/>
      <c r="AP189" s="72"/>
      <c r="AQ189" s="72"/>
      <c r="AR189" s="72"/>
      <c r="AS189" s="72"/>
      <c r="AT189" s="72"/>
      <c r="AU189" s="72"/>
      <c r="AV189" s="72"/>
      <c r="AW189" s="72"/>
      <c r="AX189" s="72"/>
      <c r="AY189" s="72"/>
      <c r="AZ189" s="72"/>
      <c r="BA189" s="72"/>
      <c r="BB189" s="72"/>
      <c r="BC189" s="72"/>
      <c r="BD189" s="72"/>
      <c r="BE189" s="72"/>
      <c r="BF189" s="72"/>
      <c r="BG189" s="72"/>
      <c r="BH189" s="72"/>
      <c r="BI189" s="72"/>
      <c r="BJ189" s="72"/>
      <c r="BK189" s="72"/>
      <c r="BL189" s="72"/>
      <c r="BM189" s="72"/>
      <c r="BN189" s="72"/>
      <c r="BO189" s="72"/>
      <c r="BP189" s="72"/>
      <c r="BQ189" s="72"/>
      <c r="BR189" s="72"/>
      <c r="BS189" s="72"/>
      <c r="BT189" s="72"/>
      <c r="BU189" s="72"/>
      <c r="BV189" s="72"/>
      <c r="BW189" s="72"/>
      <c r="BX189" s="72"/>
      <c r="BY189" s="72"/>
      <c r="BZ189" s="72"/>
      <c r="CA189" s="72"/>
      <c r="CB189" s="72"/>
      <c r="CC189" s="72"/>
      <c r="CD189" s="72"/>
      <c r="CE189" s="72"/>
      <c r="CF189" s="72"/>
      <c r="CG189" s="72"/>
      <c r="CH189" s="72"/>
      <c r="CI189" s="72"/>
      <c r="CJ189" s="72"/>
      <c r="CK189" s="72"/>
      <c r="CL189" s="72"/>
      <c r="CM189" s="72"/>
    </row>
    <row r="190" spans="1:91" ht="33" hidden="1" customHeight="1" thickBot="1" x14ac:dyDescent="0.4">
      <c r="A190" s="80" t="str">
        <f>IF(A179="REPESCAGEM","",IF(A179="REPESCAGEM C/ PÊNALTI","",IF(A179="OITAVAS-DE-FINAL","OITAVAS-DE-FINAL",IF(A179="OITAVAS-DE-FINAL C/ PÊNALTI","OITAVAS-DE-FINAL",""))))</f>
        <v/>
      </c>
      <c r="B190" s="66" t="str">
        <f>IF(B180="OK",IF(A190="OITAVAS-DE-FINAL",Tabelas!C15,""),"7º Colocado")</f>
        <v/>
      </c>
      <c r="C190" s="122"/>
      <c r="D190" s="67" t="s">
        <v>54</v>
      </c>
      <c r="E190" s="122"/>
      <c r="F190" s="68" t="str">
        <f>IF(B180="OK",IF(A190="OITAVAS-DE-FINAL",Tabelas!C18,""),"10º Colocado")</f>
        <v/>
      </c>
      <c r="G190" s="68">
        <f>C190-E190</f>
        <v>0</v>
      </c>
      <c r="H190" s="69">
        <f>E190-C190</f>
        <v>0</v>
      </c>
      <c r="I190" s="70"/>
      <c r="J190" s="66" t="str">
        <f>IF(B180="OK",IF(A190="OITAVAS-DE-FINAL",Tabelas!C16,""),"8º Colocado")</f>
        <v/>
      </c>
      <c r="K190" s="122"/>
      <c r="L190" s="67" t="s">
        <v>54</v>
      </c>
      <c r="M190" s="122"/>
      <c r="N190" s="68" t="str">
        <f>IF(B180="OK",IF(A190="OITAVAS-DE-FINAL",Tabelas!C17,""),"9º Colocado")</f>
        <v/>
      </c>
      <c r="O190" s="68">
        <f>K190-M190</f>
        <v>0</v>
      </c>
      <c r="P190" s="69">
        <f>M190-K190</f>
        <v>0</v>
      </c>
      <c r="Q190" s="70"/>
      <c r="R190" s="70"/>
      <c r="S190" s="129"/>
      <c r="T190" s="71"/>
      <c r="U190" s="134"/>
      <c r="V190" s="75"/>
      <c r="W190" s="75"/>
      <c r="X190" s="75"/>
      <c r="Y190" s="75"/>
      <c r="Z190" s="3"/>
      <c r="AB190" s="13"/>
      <c r="AC190" s="13"/>
      <c r="AD190" s="42"/>
      <c r="AE190" s="42"/>
      <c r="AF190" s="42"/>
      <c r="AG190" s="13"/>
      <c r="AH190" s="13"/>
      <c r="AI190" s="13"/>
      <c r="AJ190" s="12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</row>
    <row r="191" spans="1:91" s="75" customFormat="1" ht="33" hidden="1" customHeight="1" x14ac:dyDescent="0.35">
      <c r="A191" s="65"/>
      <c r="B191" s="76"/>
      <c r="C191" s="125"/>
      <c r="D191" s="82" t="str">
        <f>IF((E190)="","",IF(C190&gt;E190,1,IF(E190&gt;C190,2,IF($A$179="OITAVAS-DE-FINAL C/ PÊNALTI",3,IF($A$179="REPESCAGEM C/ PÊNALTI",3,1)))))</f>
        <v/>
      </c>
      <c r="E191" s="125"/>
      <c r="F191" s="76"/>
      <c r="G191" s="76"/>
      <c r="H191" s="76"/>
      <c r="I191" s="78"/>
      <c r="J191" s="76"/>
      <c r="K191" s="125"/>
      <c r="L191" s="82" t="str">
        <f>IF((M190)="","",IF(K190&gt;M190,1,IF(M190&gt;K190,2,IF($A$179="OITAVAS-DE-FINAL C/ PÊNALTI",3,IF($A$179="REPESCAGEM C/ PÊNALTI",3,1)))))</f>
        <v/>
      </c>
      <c r="M191" s="125"/>
      <c r="N191" s="76"/>
      <c r="O191" s="76"/>
      <c r="P191" s="76"/>
      <c r="Q191" s="78"/>
      <c r="R191" s="77"/>
      <c r="S191" s="131"/>
      <c r="T191" s="77"/>
      <c r="U191" s="131"/>
      <c r="V191" s="77"/>
      <c r="W191" s="77"/>
      <c r="X191" s="77"/>
      <c r="Y191" s="70"/>
      <c r="Z191" s="71"/>
      <c r="AA191" s="71"/>
      <c r="AB191" s="72"/>
      <c r="AC191" s="72"/>
      <c r="AD191" s="72"/>
      <c r="AE191" s="72"/>
      <c r="AF191" s="73"/>
      <c r="AG191" s="72"/>
      <c r="AH191" s="72"/>
      <c r="AI191" s="73"/>
      <c r="AJ191" s="73"/>
      <c r="AK191" s="72"/>
      <c r="AL191" s="72"/>
      <c r="AM191" s="72"/>
      <c r="AN191" s="72"/>
      <c r="AO191" s="74"/>
      <c r="AP191" s="72"/>
      <c r="AQ191" s="72"/>
      <c r="AR191" s="72"/>
      <c r="AS191" s="72"/>
      <c r="AT191" s="72"/>
      <c r="AU191" s="72"/>
      <c r="AV191" s="72"/>
      <c r="AW191" s="72"/>
      <c r="AX191" s="72"/>
      <c r="AY191" s="72"/>
      <c r="AZ191" s="72"/>
      <c r="BA191" s="72"/>
      <c r="BB191" s="72"/>
      <c r="BC191" s="72"/>
      <c r="BD191" s="72"/>
      <c r="BE191" s="72"/>
      <c r="BF191" s="72"/>
      <c r="BG191" s="72"/>
      <c r="BH191" s="72"/>
      <c r="BI191" s="72"/>
      <c r="BJ191" s="72"/>
      <c r="BK191" s="72"/>
      <c r="BL191" s="72"/>
      <c r="BM191" s="72"/>
      <c r="BN191" s="72"/>
      <c r="BO191" s="72"/>
      <c r="BP191" s="72"/>
      <c r="BQ191" s="72"/>
      <c r="BR191" s="72"/>
      <c r="BS191" s="72"/>
      <c r="BT191" s="72"/>
      <c r="BU191" s="72"/>
      <c r="BV191" s="72"/>
      <c r="BW191" s="72"/>
      <c r="BX191" s="72"/>
      <c r="BY191" s="72"/>
      <c r="BZ191" s="72"/>
      <c r="CA191" s="72"/>
      <c r="CB191" s="72"/>
      <c r="CC191" s="72"/>
      <c r="CD191" s="72"/>
      <c r="CE191" s="72"/>
      <c r="CF191" s="72"/>
      <c r="CG191" s="72"/>
      <c r="CH191" s="72"/>
      <c r="CI191" s="72"/>
      <c r="CJ191" s="72"/>
      <c r="CK191" s="72"/>
      <c r="CL191" s="72"/>
      <c r="CM191" s="72"/>
    </row>
    <row r="192" spans="1:91" ht="8.1" hidden="1" customHeight="1" x14ac:dyDescent="0.7">
      <c r="A192" s="70"/>
      <c r="B192" s="76"/>
      <c r="C192" s="123"/>
      <c r="D192" s="76"/>
      <c r="E192" s="123"/>
      <c r="F192" s="74"/>
      <c r="G192" s="74"/>
      <c r="H192" s="74"/>
      <c r="I192" s="70"/>
      <c r="J192" s="76"/>
      <c r="K192" s="123"/>
      <c r="L192" s="76"/>
      <c r="M192" s="123"/>
      <c r="N192" s="74"/>
      <c r="O192" s="74"/>
      <c r="P192" s="74"/>
      <c r="Q192" s="70"/>
      <c r="R192" s="76"/>
      <c r="S192" s="123"/>
      <c r="T192" s="76"/>
      <c r="U192" s="123"/>
      <c r="V192" s="74"/>
      <c r="W192" s="74"/>
      <c r="X192" s="74"/>
      <c r="Y192" s="70"/>
      <c r="Z192" s="17"/>
      <c r="AA192" s="17"/>
      <c r="AB192" s="13"/>
      <c r="AC192" s="13"/>
      <c r="AD192" s="13"/>
      <c r="AE192" s="13"/>
      <c r="AF192" s="42"/>
      <c r="AG192" s="13"/>
      <c r="AH192" s="13"/>
      <c r="AI192" s="42"/>
      <c r="AJ192" s="42"/>
      <c r="AK192" s="13"/>
      <c r="AL192" s="13"/>
      <c r="AM192" s="13"/>
      <c r="AN192" s="13"/>
      <c r="AO192" s="12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</row>
    <row r="193" spans="1:91" s="5" customFormat="1" ht="45" customHeight="1" x14ac:dyDescent="0.7">
      <c r="A193" s="79" t="s">
        <v>112</v>
      </c>
      <c r="B193" s="6"/>
      <c r="C193" s="118"/>
      <c r="D193" s="7"/>
      <c r="E193" s="118"/>
      <c r="F193" s="6"/>
      <c r="G193" s="6"/>
      <c r="H193" s="6"/>
      <c r="I193" s="10" t="str">
        <f>IF(A193="REPESCAGEM","REPESCAGEM",IF(A193="REPESCAGEM C/ PÊNALTI","REPESCAGEM",IF(A193="QUARTAS-DE-FINAL","QUARTAS-DE-FINAL",IF(A193="QUARTAS-DE-FINAL C/ PÊNALTI","QUARTAS-DE-FINAL",""))))</f>
        <v>QUARTAS-DE-FINAL</v>
      </c>
      <c r="J193" s="9"/>
      <c r="K193" s="118"/>
      <c r="L193" s="7"/>
      <c r="M193" s="118"/>
      <c r="N193" s="6"/>
      <c r="O193" s="6"/>
      <c r="P193" s="6"/>
      <c r="Q193" s="8"/>
      <c r="R193" s="70"/>
      <c r="S193" s="127"/>
      <c r="T193" s="70"/>
      <c r="U193" s="127"/>
      <c r="V193" s="70"/>
      <c r="W193" s="70"/>
      <c r="X193" s="70"/>
      <c r="Y193" s="8"/>
      <c r="Z193" s="8"/>
      <c r="AA193" s="8"/>
      <c r="AB193" s="8"/>
      <c r="AC193" s="8"/>
      <c r="AD193" s="8"/>
      <c r="AE193" s="8"/>
      <c r="AF193" s="41"/>
      <c r="AG193" s="8"/>
      <c r="AH193" s="8"/>
      <c r="AI193" s="41"/>
      <c r="AJ193" s="41"/>
      <c r="AK193" s="8"/>
      <c r="AL193" s="8"/>
      <c r="AM193" s="8"/>
      <c r="AN193" s="8"/>
      <c r="AO193" s="7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</row>
    <row r="194" spans="1:91" ht="29.1" customHeight="1" thickBot="1" x14ac:dyDescent="0.75">
      <c r="B194" s="81" t="str">
        <f>IF(I179="oitavas-de-final",IF(M190="","","OK"),IF(I179="repescagem",IF(M184="","","OK")))</f>
        <v>OK</v>
      </c>
      <c r="R194" s="70"/>
      <c r="S194" s="127"/>
      <c r="T194" s="70"/>
      <c r="U194" s="127"/>
      <c r="V194" s="70"/>
      <c r="W194" s="70"/>
      <c r="X194" s="70"/>
      <c r="Z194" s="8"/>
      <c r="AA194" s="8"/>
      <c r="AB194" s="13"/>
      <c r="AC194" s="13"/>
      <c r="AD194" s="13"/>
      <c r="AE194" s="13"/>
      <c r="AF194" s="42"/>
      <c r="AG194" s="13"/>
      <c r="AH194" s="13"/>
      <c r="AI194" s="42"/>
      <c r="AJ194" s="42"/>
      <c r="AK194" s="13"/>
      <c r="AL194" s="13"/>
      <c r="AM194" s="13"/>
      <c r="AN194" s="13"/>
      <c r="AO194" s="12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</row>
    <row r="195" spans="1:91" ht="33" customHeight="1" thickBot="1" x14ac:dyDescent="0.4">
      <c r="A195" s="80" t="str">
        <f>IF(A193="QUARTAS-DE-FINAL","QUARTAS-DE-FINAL",IF(A193="QUARTAS-DE-FINAL C/ PÊNALTI","QUARTAS-DE-FINAL",""))</f>
        <v>QUARTAS-DE-FINAL</v>
      </c>
      <c r="B195" s="66" t="str">
        <f>IF($B$194="OK",IF($I$179="REPESCAGEM",Tabelas!$C$9,IF($I$179="OITAVAS-DE-FINAL",'Regras - Quartas'!C36)),"1º Colocado")</f>
        <v>Escócia</v>
      </c>
      <c r="C195" s="146">
        <v>3</v>
      </c>
      <c r="D195" s="67" t="s">
        <v>54</v>
      </c>
      <c r="E195" s="146">
        <v>0</v>
      </c>
      <c r="F195" s="68" t="str">
        <f>IF($B$194="OK",IF($I$179="REPESCAGEM",'Regras - Quartas'!$C$39,IF($I$179="OITAVAS-DE-FINAL",'Regras - Quartas'!C43))," ")</f>
        <v>Holanda</v>
      </c>
      <c r="G195" s="68">
        <f>C195-E195</f>
        <v>3</v>
      </c>
      <c r="H195" s="69">
        <f>E195-C195</f>
        <v>-3</v>
      </c>
      <c r="I195" s="70"/>
      <c r="J195" s="66" t="str">
        <f>IF($B$194="OK",IF($I$179="REPESCAGEM",Tabelas!$C$10,IF($I$179="OITAVAS-DE-FINAL",'Regras - Quartas'!C37)),"2º Colocado")</f>
        <v>Inglaterra</v>
      </c>
      <c r="K195" s="146">
        <v>0</v>
      </c>
      <c r="L195" s="67" t="s">
        <v>54</v>
      </c>
      <c r="M195" s="146">
        <v>1</v>
      </c>
      <c r="N195" s="68" t="str">
        <f>IF($B$194="OK",IF($I$179="REPESCAGEM",'Regras - Quartas'!$C$38,IF($I$179="OITAVAS-DE-FINAL",'Regras - Quartas'!C42))," ")</f>
        <v>Turquia</v>
      </c>
      <c r="O195" s="68">
        <f>K195-M195</f>
        <v>-1</v>
      </c>
      <c r="P195" s="69">
        <f>M195-K195</f>
        <v>1</v>
      </c>
      <c r="Q195" s="70"/>
      <c r="R195" s="70"/>
      <c r="S195" s="127"/>
      <c r="T195" s="70"/>
      <c r="U195" s="127"/>
      <c r="V195" s="70"/>
      <c r="W195" s="70"/>
      <c r="X195" s="70"/>
      <c r="Y195" s="75"/>
      <c r="Z195" s="3"/>
      <c r="AB195" s="13"/>
      <c r="AC195" s="13"/>
      <c r="AD195" s="42"/>
      <c r="AE195" s="42"/>
      <c r="AF195" s="42"/>
      <c r="AG195" s="13"/>
      <c r="AH195" s="13"/>
      <c r="AI195" s="13"/>
      <c r="AJ195" s="12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</row>
    <row r="196" spans="1:91" s="75" customFormat="1" ht="33" customHeight="1" x14ac:dyDescent="0.35">
      <c r="A196" s="65"/>
      <c r="B196" s="76"/>
      <c r="C196" s="125"/>
      <c r="D196" s="82">
        <f>IF((E195)="","",IF(C195&gt;E195,1,IF(E195&gt;C195,2,IF($A$193="QUARTAS-DE-FINAL C/ PÊNALTI",3,IF($A$193="REPESCAGEM C/ PÊNALTI",3,1)))))</f>
        <v>1</v>
      </c>
      <c r="E196" s="125"/>
      <c r="F196" s="76"/>
      <c r="G196" s="76"/>
      <c r="H196" s="76"/>
      <c r="I196" s="78" t="s">
        <v>104</v>
      </c>
      <c r="J196" s="76"/>
      <c r="K196" s="125"/>
      <c r="L196" s="82">
        <f>IF((M195)="","",IF(K195&gt;M195,1,IF(M195&gt;K195,2,IF($A$193="QUARTAS-DE-FINAL C/ PÊNALTI",3,IF($A$193="REPESCAGEM C/ PÊNALTI",3,1)))))</f>
        <v>2</v>
      </c>
      <c r="M196" s="125"/>
      <c r="N196" s="76"/>
      <c r="O196" s="76"/>
      <c r="P196" s="76"/>
      <c r="Q196" s="78"/>
      <c r="R196" s="70"/>
      <c r="S196" s="127"/>
      <c r="T196" s="70"/>
      <c r="U196" s="127"/>
      <c r="V196" s="70"/>
      <c r="W196" s="70"/>
      <c r="X196" s="70"/>
      <c r="Y196" s="70"/>
      <c r="Z196" s="71"/>
      <c r="AA196" s="71"/>
      <c r="AB196" s="72"/>
      <c r="AC196" s="72"/>
      <c r="AD196" s="72"/>
      <c r="AE196" s="72"/>
      <c r="AF196" s="73"/>
      <c r="AG196" s="72"/>
      <c r="AH196" s="72"/>
      <c r="AI196" s="73"/>
      <c r="AJ196" s="73"/>
      <c r="AK196" s="72"/>
      <c r="AL196" s="72"/>
      <c r="AM196" s="72"/>
      <c r="AN196" s="72"/>
      <c r="AO196" s="74"/>
      <c r="AP196" s="72"/>
      <c r="AQ196" s="72"/>
      <c r="AR196" s="72"/>
      <c r="AS196" s="72"/>
      <c r="AT196" s="72"/>
      <c r="AU196" s="72"/>
      <c r="AV196" s="72"/>
      <c r="AW196" s="72"/>
      <c r="AX196" s="72"/>
      <c r="AY196" s="72"/>
      <c r="AZ196" s="72"/>
      <c r="BA196" s="72"/>
      <c r="BB196" s="72"/>
      <c r="BC196" s="72"/>
      <c r="BD196" s="72"/>
      <c r="BE196" s="72"/>
      <c r="BF196" s="72"/>
      <c r="BG196" s="72"/>
      <c r="BH196" s="72"/>
      <c r="BI196" s="72"/>
      <c r="BJ196" s="72"/>
      <c r="BK196" s="72"/>
      <c r="BL196" s="72"/>
      <c r="BM196" s="72"/>
      <c r="BN196" s="72"/>
      <c r="BO196" s="72"/>
      <c r="BP196" s="72"/>
      <c r="BQ196" s="72"/>
      <c r="BR196" s="72"/>
      <c r="BS196" s="72"/>
      <c r="BT196" s="72"/>
      <c r="BU196" s="72"/>
      <c r="BV196" s="72"/>
      <c r="BW196" s="72"/>
      <c r="BX196" s="72"/>
      <c r="BY196" s="72"/>
      <c r="BZ196" s="72"/>
      <c r="CA196" s="72"/>
      <c r="CB196" s="72"/>
      <c r="CC196" s="72"/>
      <c r="CD196" s="72"/>
      <c r="CE196" s="72"/>
      <c r="CF196" s="72"/>
      <c r="CG196" s="72"/>
      <c r="CH196" s="72"/>
      <c r="CI196" s="72"/>
      <c r="CJ196" s="72"/>
      <c r="CK196" s="72"/>
      <c r="CL196" s="72"/>
      <c r="CM196" s="72"/>
    </row>
    <row r="197" spans="1:91" s="75" customFormat="1" ht="8.1" customHeight="1" thickBot="1" x14ac:dyDescent="0.4">
      <c r="A197" s="65"/>
      <c r="B197" s="76"/>
      <c r="C197" s="123"/>
      <c r="D197" s="76"/>
      <c r="E197" s="123"/>
      <c r="F197" s="74"/>
      <c r="G197" s="74"/>
      <c r="H197" s="74"/>
      <c r="I197" s="70"/>
      <c r="J197" s="76"/>
      <c r="K197" s="123"/>
      <c r="L197" s="76"/>
      <c r="M197" s="123"/>
      <c r="N197" s="74"/>
      <c r="O197" s="74"/>
      <c r="P197" s="74"/>
      <c r="Q197" s="70"/>
      <c r="R197" s="70"/>
      <c r="S197" s="127"/>
      <c r="T197" s="70"/>
      <c r="U197" s="127"/>
      <c r="V197" s="70"/>
      <c r="W197" s="70"/>
      <c r="X197" s="70"/>
      <c r="Y197" s="70"/>
      <c r="Z197" s="71"/>
      <c r="AA197" s="71"/>
      <c r="AB197" s="72"/>
      <c r="AC197" s="72"/>
      <c r="AD197" s="72"/>
      <c r="AE197" s="72"/>
      <c r="AF197" s="73"/>
      <c r="AG197" s="72"/>
      <c r="AH197" s="72"/>
      <c r="AI197" s="73"/>
      <c r="AJ197" s="73"/>
      <c r="AK197" s="72"/>
      <c r="AL197" s="72"/>
      <c r="AM197" s="72"/>
      <c r="AN197" s="72"/>
      <c r="AO197" s="74"/>
      <c r="AP197" s="72"/>
      <c r="AQ197" s="72"/>
      <c r="AR197" s="72"/>
      <c r="AS197" s="72"/>
      <c r="AT197" s="72"/>
      <c r="AU197" s="72"/>
      <c r="AV197" s="72"/>
      <c r="AW197" s="72"/>
      <c r="AX197" s="72"/>
      <c r="AY197" s="72"/>
      <c r="AZ197" s="72"/>
      <c r="BA197" s="72"/>
      <c r="BB197" s="72"/>
      <c r="BC197" s="72"/>
      <c r="BD197" s="72"/>
      <c r="BE197" s="72"/>
      <c r="BF197" s="72"/>
      <c r="BG197" s="72"/>
      <c r="BH197" s="72"/>
      <c r="BI197" s="72"/>
      <c r="BJ197" s="72"/>
      <c r="BK197" s="72"/>
      <c r="BL197" s="72"/>
      <c r="BM197" s="72"/>
      <c r="BN197" s="72"/>
      <c r="BO197" s="72"/>
      <c r="BP197" s="72"/>
      <c r="BQ197" s="72"/>
      <c r="BR197" s="72"/>
      <c r="BS197" s="72"/>
      <c r="BT197" s="72"/>
      <c r="BU197" s="72"/>
      <c r="BV197" s="72"/>
      <c r="BW197" s="72"/>
      <c r="BX197" s="72"/>
      <c r="BY197" s="72"/>
      <c r="BZ197" s="72"/>
      <c r="CA197" s="72"/>
      <c r="CB197" s="72"/>
      <c r="CC197" s="72"/>
      <c r="CD197" s="72"/>
      <c r="CE197" s="72"/>
      <c r="CF197" s="72"/>
      <c r="CG197" s="72"/>
      <c r="CH197" s="72"/>
      <c r="CI197" s="72"/>
      <c r="CJ197" s="72"/>
      <c r="CK197" s="72"/>
      <c r="CL197" s="72"/>
      <c r="CM197" s="72"/>
    </row>
    <row r="198" spans="1:91" ht="33" customHeight="1" thickBot="1" x14ac:dyDescent="0.4">
      <c r="A198" s="80" t="str">
        <f>IF(A193="QUARTAS-DE-FINAL","QUARTAS-DE-FINAL",IF(A196="QUARTAS-DE-FINAL C/ PÊNALTI","QUARTAS-DE-FINAL",""))</f>
        <v/>
      </c>
      <c r="B198" s="157" t="str">
        <f>IF($B$194="OK",IF($I$179="REPESCAGEM",Tabelas!$C$11,IF($I$179="OITAVAS-DE-FINAL",'Regras - Quartas'!C38)),"3º Colocado")</f>
        <v>Suíça</v>
      </c>
      <c r="C198" s="146">
        <v>0</v>
      </c>
      <c r="D198" s="67" t="s">
        <v>54</v>
      </c>
      <c r="E198" s="146">
        <v>0</v>
      </c>
      <c r="F198" s="68" t="str">
        <f>IF($B$194="OK",IF($I$179="REPESCAGEM",'Regras - Quartas'!$C$37,IF($I$179="OITAVAS-DE-FINAL",'Regras - Quartas'!C41))," ")</f>
        <v>Suécia</v>
      </c>
      <c r="G198" s="68">
        <f>C198-E198</f>
        <v>0</v>
      </c>
      <c r="H198" s="69">
        <f>E198-C198</f>
        <v>0</v>
      </c>
      <c r="I198" s="70"/>
      <c r="J198" s="66" t="str">
        <f>IF($B$194="OK",IF($I$179="REPESCAGEM",Tabelas!$C$12,IF($I$179="OITAVAS-DE-FINAL",'Regras - Quartas'!C39)),"4º Colocado")</f>
        <v>Polônia</v>
      </c>
      <c r="K198" s="146">
        <v>7</v>
      </c>
      <c r="L198" s="67" t="s">
        <v>54</v>
      </c>
      <c r="M198" s="146">
        <v>1</v>
      </c>
      <c r="N198" s="68" t="str">
        <f>IF($B$194="OK",IF($I$179="REPESCAGEM",'Regras - Quartas'!$C$36,IF($I$179="OITAVAS-DE-FINAL",'Regras - Quartas'!C40))," ")</f>
        <v>Noruega</v>
      </c>
      <c r="O198" s="68">
        <f>K198-M198</f>
        <v>6</v>
      </c>
      <c r="P198" s="69">
        <f>M198-K198</f>
        <v>-6</v>
      </c>
      <c r="Q198" s="70"/>
      <c r="R198" s="70"/>
      <c r="S198" s="127"/>
      <c r="T198" s="70"/>
      <c r="U198" s="127"/>
      <c r="V198" s="70"/>
      <c r="W198" s="70"/>
      <c r="X198" s="70"/>
      <c r="Y198" s="75"/>
      <c r="Z198" s="3"/>
      <c r="AB198" s="13"/>
      <c r="AC198" s="13"/>
      <c r="AD198" s="42"/>
      <c r="AE198" s="42"/>
      <c r="AF198" s="42"/>
      <c r="AG198" s="13"/>
      <c r="AH198" s="13"/>
      <c r="AI198" s="13"/>
      <c r="AJ198" s="12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</row>
    <row r="199" spans="1:91" s="75" customFormat="1" ht="33" hidden="1" customHeight="1" x14ac:dyDescent="0.35">
      <c r="A199" s="65"/>
      <c r="B199" s="76"/>
      <c r="C199" s="125"/>
      <c r="D199" s="156">
        <f>IF((E198)="","",IF(C198&gt;E198,1,IF(E198&gt;C198,2,IF($A$193="QUARTAS-DE-FINAL C/ PÊNALTI",3,IF($A$193="REPESCAGEM C/ PÊNALTI",3,1)))))</f>
        <v>3</v>
      </c>
      <c r="E199" s="125"/>
      <c r="F199" s="76"/>
      <c r="G199" s="76"/>
      <c r="H199" s="76"/>
      <c r="I199" s="78" t="s">
        <v>104</v>
      </c>
      <c r="J199" s="76"/>
      <c r="K199" s="125"/>
      <c r="L199" s="82">
        <f>IF((M198)="","",IF(K198&gt;M198,1,IF(M198&gt;K198,2,IF($A$193="QUARTAS-DE-FINAL C/ PÊNALTI",3,IF($A$193="REPESCAGEM C/ PÊNALTI",3,1)))))</f>
        <v>1</v>
      </c>
      <c r="M199" s="125"/>
      <c r="N199" s="76"/>
      <c r="O199" s="76"/>
      <c r="P199" s="76"/>
      <c r="Q199" s="78"/>
      <c r="R199" s="70"/>
      <c r="S199" s="127"/>
      <c r="T199" s="70"/>
      <c r="U199" s="127"/>
      <c r="V199" s="70"/>
      <c r="W199" s="70"/>
      <c r="X199" s="70"/>
      <c r="Y199" s="70"/>
      <c r="Z199" s="71"/>
      <c r="AA199" s="71"/>
      <c r="AB199" s="72"/>
      <c r="AC199" s="72"/>
      <c r="AD199" s="72"/>
      <c r="AE199" s="72"/>
      <c r="AF199" s="73"/>
      <c r="AG199" s="72"/>
      <c r="AH199" s="72"/>
      <c r="AI199" s="73"/>
      <c r="AJ199" s="73"/>
      <c r="AK199" s="72"/>
      <c r="AL199" s="72"/>
      <c r="AM199" s="72"/>
      <c r="AN199" s="72"/>
      <c r="AO199" s="74"/>
      <c r="AP199" s="72"/>
      <c r="AQ199" s="72"/>
      <c r="AR199" s="72"/>
      <c r="AS199" s="72"/>
      <c r="AT199" s="72"/>
      <c r="AU199" s="72"/>
      <c r="AV199" s="72"/>
      <c r="AW199" s="72"/>
      <c r="AX199" s="72"/>
      <c r="AY199" s="72"/>
      <c r="AZ199" s="72"/>
      <c r="BA199" s="72"/>
      <c r="BB199" s="72"/>
      <c r="BC199" s="72"/>
      <c r="BD199" s="72"/>
      <c r="BE199" s="72"/>
      <c r="BF199" s="72"/>
      <c r="BG199" s="72"/>
      <c r="BH199" s="72"/>
      <c r="BI199" s="72"/>
      <c r="BJ199" s="72"/>
      <c r="BK199" s="72"/>
      <c r="BL199" s="72"/>
      <c r="BM199" s="72"/>
      <c r="BN199" s="72"/>
      <c r="BO199" s="72"/>
      <c r="BP199" s="72"/>
      <c r="BQ199" s="72"/>
      <c r="BR199" s="72"/>
      <c r="BS199" s="72"/>
      <c r="BT199" s="72"/>
      <c r="BU199" s="72"/>
      <c r="BV199" s="72"/>
      <c r="BW199" s="72"/>
      <c r="BX199" s="72"/>
      <c r="BY199" s="72"/>
      <c r="BZ199" s="72"/>
      <c r="CA199" s="72"/>
      <c r="CB199" s="72"/>
      <c r="CC199" s="72"/>
      <c r="CD199" s="72"/>
      <c r="CE199" s="72"/>
      <c r="CF199" s="72"/>
      <c r="CG199" s="72"/>
      <c r="CH199" s="72"/>
      <c r="CI199" s="72"/>
      <c r="CJ199" s="72"/>
      <c r="CK199" s="72"/>
      <c r="CL199" s="72"/>
      <c r="CM199" s="72"/>
    </row>
    <row r="200" spans="1:91" s="75" customFormat="1" ht="8.1" customHeight="1" x14ac:dyDescent="0.35">
      <c r="A200" s="65"/>
      <c r="B200" s="76"/>
      <c r="C200" s="123"/>
      <c r="D200" s="76"/>
      <c r="E200" s="123"/>
      <c r="F200" s="74"/>
      <c r="G200" s="74"/>
      <c r="H200" s="74"/>
      <c r="I200" s="70"/>
      <c r="J200" s="76"/>
      <c r="K200" s="123"/>
      <c r="L200" s="76"/>
      <c r="M200" s="123"/>
      <c r="N200" s="74"/>
      <c r="O200" s="74"/>
      <c r="P200" s="74"/>
      <c r="Q200" s="70"/>
      <c r="R200" s="77"/>
      <c r="S200" s="131"/>
      <c r="T200" s="77"/>
      <c r="U200" s="131"/>
      <c r="V200" s="77"/>
      <c r="W200" s="77"/>
      <c r="X200" s="77"/>
      <c r="Y200" s="70"/>
      <c r="Z200" s="71"/>
      <c r="AA200" s="71"/>
      <c r="AB200" s="72"/>
      <c r="AC200" s="72"/>
      <c r="AD200" s="72"/>
      <c r="AE200" s="72"/>
      <c r="AF200" s="73"/>
      <c r="AG200" s="72"/>
      <c r="AH200" s="72"/>
      <c r="AI200" s="73"/>
      <c r="AJ200" s="73"/>
      <c r="AK200" s="72"/>
      <c r="AL200" s="72"/>
      <c r="AM200" s="72"/>
      <c r="AN200" s="72"/>
      <c r="AO200" s="74"/>
      <c r="AP200" s="72"/>
      <c r="AQ200" s="72"/>
      <c r="AR200" s="72"/>
      <c r="AS200" s="72"/>
      <c r="AT200" s="72"/>
      <c r="AU200" s="72"/>
      <c r="AV200" s="72"/>
      <c r="AW200" s="72"/>
      <c r="AX200" s="72"/>
      <c r="AY200" s="72"/>
      <c r="AZ200" s="72"/>
      <c r="BA200" s="72"/>
      <c r="BB200" s="72"/>
      <c r="BC200" s="72"/>
      <c r="BD200" s="72"/>
      <c r="BE200" s="72"/>
      <c r="BF200" s="72"/>
      <c r="BG200" s="72"/>
      <c r="BH200" s="72"/>
      <c r="BI200" s="72"/>
      <c r="BJ200" s="72"/>
      <c r="BK200" s="72"/>
      <c r="BL200" s="72"/>
      <c r="BM200" s="72"/>
      <c r="BN200" s="72"/>
      <c r="BO200" s="72"/>
      <c r="BP200" s="72"/>
      <c r="BQ200" s="72"/>
      <c r="BR200" s="72"/>
      <c r="BS200" s="72"/>
      <c r="BT200" s="72"/>
      <c r="BU200" s="72"/>
      <c r="BV200" s="72"/>
      <c r="BW200" s="72"/>
      <c r="BX200" s="72"/>
      <c r="BY200" s="72"/>
      <c r="BZ200" s="72"/>
      <c r="CA200" s="72"/>
      <c r="CB200" s="72"/>
      <c r="CC200" s="72"/>
      <c r="CD200" s="72"/>
      <c r="CE200" s="72"/>
      <c r="CF200" s="72"/>
      <c r="CG200" s="72"/>
      <c r="CH200" s="72"/>
      <c r="CI200" s="72"/>
      <c r="CJ200" s="72"/>
      <c r="CK200" s="72"/>
      <c r="CL200" s="72"/>
      <c r="CM200" s="72"/>
    </row>
    <row r="201" spans="1:91" s="75" customFormat="1" ht="8.1" customHeight="1" x14ac:dyDescent="0.35">
      <c r="A201" s="65"/>
      <c r="B201" s="76"/>
      <c r="C201" s="123"/>
      <c r="D201" s="76"/>
      <c r="E201" s="123"/>
      <c r="F201" s="74"/>
      <c r="G201" s="74"/>
      <c r="H201" s="74"/>
      <c r="I201" s="70"/>
      <c r="J201" s="76"/>
      <c r="K201" s="123"/>
      <c r="L201" s="76"/>
      <c r="M201" s="123"/>
      <c r="N201" s="74"/>
      <c r="O201" s="74"/>
      <c r="P201" s="74"/>
      <c r="Q201" s="70"/>
      <c r="R201" s="77"/>
      <c r="S201" s="131"/>
      <c r="T201" s="77"/>
      <c r="U201" s="131"/>
      <c r="V201" s="77"/>
      <c r="W201" s="77"/>
      <c r="X201" s="77"/>
      <c r="Y201" s="70"/>
      <c r="Z201" s="71"/>
      <c r="AA201" s="71"/>
      <c r="AB201" s="72"/>
      <c r="AC201" s="72"/>
      <c r="AD201" s="72"/>
      <c r="AE201" s="72"/>
      <c r="AF201" s="73"/>
      <c r="AG201" s="72"/>
      <c r="AH201" s="72"/>
      <c r="AI201" s="73"/>
      <c r="AJ201" s="73"/>
      <c r="AK201" s="72"/>
      <c r="AL201" s="72"/>
      <c r="AM201" s="72"/>
      <c r="AN201" s="72"/>
      <c r="AO201" s="74"/>
      <c r="AP201" s="72"/>
      <c r="AQ201" s="72"/>
      <c r="AR201" s="72"/>
      <c r="AS201" s="72"/>
      <c r="AT201" s="72"/>
      <c r="AU201" s="72"/>
      <c r="AV201" s="72"/>
      <c r="AW201" s="72"/>
      <c r="AX201" s="72"/>
      <c r="AY201" s="72"/>
      <c r="AZ201" s="72"/>
      <c r="BA201" s="72"/>
      <c r="BB201" s="72"/>
      <c r="BC201" s="72"/>
      <c r="BD201" s="72"/>
      <c r="BE201" s="72"/>
      <c r="BF201" s="72"/>
      <c r="BG201" s="72"/>
      <c r="BH201" s="72"/>
      <c r="BI201" s="72"/>
      <c r="BJ201" s="72"/>
      <c r="BK201" s="72"/>
      <c r="BL201" s="72"/>
      <c r="BM201" s="72"/>
      <c r="BN201" s="72"/>
      <c r="BO201" s="72"/>
      <c r="BP201" s="72"/>
      <c r="BQ201" s="72"/>
      <c r="BR201" s="72"/>
      <c r="BS201" s="72"/>
      <c r="BT201" s="72"/>
      <c r="BU201" s="72"/>
      <c r="BV201" s="72"/>
      <c r="BW201" s="72"/>
      <c r="BX201" s="72"/>
      <c r="BY201" s="72"/>
      <c r="BZ201" s="72"/>
      <c r="CA201" s="72"/>
      <c r="CB201" s="72"/>
      <c r="CC201" s="72"/>
      <c r="CD201" s="72"/>
      <c r="CE201" s="72"/>
      <c r="CF201" s="72"/>
      <c r="CG201" s="72"/>
      <c r="CH201" s="72"/>
      <c r="CI201" s="72"/>
      <c r="CJ201" s="72"/>
      <c r="CK201" s="72"/>
      <c r="CL201" s="72"/>
      <c r="CM201" s="72"/>
    </row>
    <row r="202" spans="1:91" s="5" customFormat="1" ht="45" customHeight="1" x14ac:dyDescent="0.7">
      <c r="A202" s="79" t="s">
        <v>107</v>
      </c>
      <c r="B202" s="6"/>
      <c r="C202" s="118"/>
      <c r="D202" s="7"/>
      <c r="E202" s="118"/>
      <c r="F202" s="6"/>
      <c r="G202" s="6"/>
      <c r="H202" s="6"/>
      <c r="I202" s="10" t="str">
        <f>IF(A202="REPESCAGEM","REPESCAGEM",IF(A202="REPESCAGEM C/ PÊNALTI","REPESCAGEM",IF(A202="SEMI-FINAL","SEMI-FINAL",IF(A202="SEMI-FINAL C/ PÊNALTI","SEMI-FINAL",""))))</f>
        <v>SEMI-FINAL</v>
      </c>
      <c r="J202" s="9"/>
      <c r="K202" s="118"/>
      <c r="L202" s="7"/>
      <c r="M202" s="118"/>
      <c r="N202" s="6"/>
      <c r="O202" s="6"/>
      <c r="P202" s="6"/>
      <c r="Q202" s="8"/>
      <c r="R202" s="70"/>
      <c r="S202" s="127"/>
      <c r="T202" s="70"/>
      <c r="U202" s="127"/>
      <c r="V202" s="70"/>
      <c r="W202" s="70"/>
      <c r="X202" s="70"/>
      <c r="Y202" s="8"/>
      <c r="Z202" s="8"/>
      <c r="AA202" s="8"/>
      <c r="AB202" s="8"/>
      <c r="AC202" s="8"/>
      <c r="AD202" s="8"/>
      <c r="AE202" s="8"/>
      <c r="AF202" s="41"/>
      <c r="AG202" s="8"/>
      <c r="AH202" s="8"/>
      <c r="AI202" s="41"/>
      <c r="AJ202" s="41"/>
      <c r="AK202" s="8"/>
      <c r="AL202" s="8"/>
      <c r="AM202" s="8"/>
      <c r="AN202" s="8"/>
      <c r="AO202" s="7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</row>
    <row r="203" spans="1:91" ht="29.1" customHeight="1" thickBot="1" x14ac:dyDescent="0.75">
      <c r="B203" s="81" t="str">
        <f>IF(M198="","","OK")</f>
        <v>OK</v>
      </c>
      <c r="I203" s="84"/>
      <c r="R203" s="70"/>
      <c r="S203" s="127"/>
      <c r="T203" s="70"/>
      <c r="U203" s="127"/>
      <c r="V203" s="70"/>
      <c r="W203" s="70"/>
      <c r="X203" s="70"/>
      <c r="Z203" s="8"/>
      <c r="AA203" s="8"/>
      <c r="AB203" s="13"/>
      <c r="AC203" s="13"/>
      <c r="AD203" s="13"/>
      <c r="AE203" s="13"/>
      <c r="AF203" s="42"/>
      <c r="AG203" s="13"/>
      <c r="AH203" s="13"/>
      <c r="AI203" s="42"/>
      <c r="AJ203" s="42"/>
      <c r="AK203" s="13"/>
      <c r="AL203" s="13"/>
      <c r="AM203" s="13"/>
      <c r="AN203" s="13"/>
      <c r="AO203" s="12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</row>
    <row r="204" spans="1:91" ht="33" customHeight="1" thickBot="1" x14ac:dyDescent="0.4">
      <c r="A204" s="80" t="str">
        <f>IF(A202="QUARTAS-DE-FINAL","QUARTAS-DE-FINAL",IF(A202="QUARTAS-DE-FINAL C/ PÊNALTI","QUARTAS-DE-FINAL",""))</f>
        <v/>
      </c>
      <c r="B204" s="66" t="str">
        <f>IF($B$203="OK",'Regras - Semi'!C36," ")</f>
        <v>Escócia</v>
      </c>
      <c r="C204" s="146">
        <v>0</v>
      </c>
      <c r="D204" s="67" t="s">
        <v>54</v>
      </c>
      <c r="E204" s="146">
        <v>0</v>
      </c>
      <c r="F204" s="68" t="str">
        <f>IF($B$203="OK",'Regras - Semi'!C39," ")</f>
        <v>Turquia</v>
      </c>
      <c r="G204" s="68">
        <f>C204-E204</f>
        <v>0</v>
      </c>
      <c r="H204" s="69">
        <f>E204-C204</f>
        <v>0</v>
      </c>
      <c r="I204" s="70"/>
      <c r="J204" s="66" t="str">
        <f>IF($B$203="OK",'Regras - Semi'!C37," ")</f>
        <v>Polônia</v>
      </c>
      <c r="K204" s="146">
        <v>0</v>
      </c>
      <c r="L204" s="67" t="s">
        <v>54</v>
      </c>
      <c r="M204" s="146">
        <v>2</v>
      </c>
      <c r="N204" s="68" t="str">
        <f>IF($B$203="OK",'Regras - Semi'!C38," ")</f>
        <v>Suíça</v>
      </c>
      <c r="O204" s="68">
        <f>K204-M204</f>
        <v>-2</v>
      </c>
      <c r="P204" s="69">
        <f>M204-K204</f>
        <v>2</v>
      </c>
      <c r="Q204" s="70"/>
      <c r="R204" s="70"/>
      <c r="S204" s="127"/>
      <c r="T204" s="70"/>
      <c r="U204" s="127"/>
      <c r="V204" s="70"/>
      <c r="W204" s="70"/>
      <c r="X204" s="70"/>
      <c r="Y204" s="75"/>
      <c r="Z204" s="3"/>
      <c r="AB204" s="13"/>
      <c r="AC204" s="13"/>
      <c r="AD204" s="42"/>
      <c r="AE204" s="42"/>
      <c r="AF204" s="42"/>
      <c r="AG204" s="13"/>
      <c r="AH204" s="13"/>
      <c r="AI204" s="13"/>
      <c r="AJ204" s="12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</row>
    <row r="205" spans="1:91" s="75" customFormat="1" ht="33" customHeight="1" x14ac:dyDescent="0.35">
      <c r="A205" s="65"/>
      <c r="B205" s="76"/>
      <c r="C205" s="125">
        <v>7</v>
      </c>
      <c r="D205" s="82">
        <f>IF((C204)="","",IF(C204&gt;E204,1,IF(E204&gt;C204,2,IF($A$202="SEMI-FINAL C/ PÊNALTI",3,IF($A$202="REPESCAGEM C/ PÊNALTI",3,1)))))</f>
        <v>3</v>
      </c>
      <c r="E205" s="125">
        <v>6</v>
      </c>
      <c r="F205" s="76"/>
      <c r="G205" s="76"/>
      <c r="H205" s="76"/>
      <c r="I205" s="78" t="s">
        <v>104</v>
      </c>
      <c r="J205" s="76"/>
      <c r="K205" s="125"/>
      <c r="L205" s="82">
        <f>IF((K204)="","",IF(K204&gt;M204,1,IF(M204&gt;K204,2,IF($A$202="SEMI-FINAL C/ PÊNALTI",3,IF($A$202="REPESCAGEM C/ PÊNALTI",3,1)))))</f>
        <v>2</v>
      </c>
      <c r="M205" s="125"/>
      <c r="N205" s="76"/>
      <c r="O205" s="76"/>
      <c r="P205" s="76"/>
      <c r="Q205" s="78"/>
      <c r="R205" s="70"/>
      <c r="S205" s="127"/>
      <c r="T205" s="70"/>
      <c r="U205" s="127"/>
      <c r="V205" s="70"/>
      <c r="W205" s="70"/>
      <c r="X205" s="70"/>
      <c r="Y205" s="70"/>
      <c r="Z205" s="71"/>
      <c r="AA205" s="71"/>
      <c r="AB205" s="72"/>
      <c r="AC205" s="72"/>
      <c r="AD205" s="72"/>
      <c r="AE205" s="72"/>
      <c r="AF205" s="73"/>
      <c r="AG205" s="72"/>
      <c r="AH205" s="72"/>
      <c r="AI205" s="73"/>
      <c r="AJ205" s="73"/>
      <c r="AK205" s="72"/>
      <c r="AL205" s="72"/>
      <c r="AM205" s="72"/>
      <c r="AN205" s="72"/>
      <c r="AO205" s="74"/>
      <c r="AP205" s="72"/>
      <c r="AQ205" s="72"/>
      <c r="AR205" s="72"/>
      <c r="AS205" s="72"/>
      <c r="AT205" s="72"/>
      <c r="AU205" s="72"/>
      <c r="AV205" s="72"/>
      <c r="AW205" s="72"/>
      <c r="AX205" s="72"/>
      <c r="AY205" s="72"/>
      <c r="AZ205" s="72"/>
      <c r="BA205" s="72"/>
      <c r="BB205" s="72"/>
      <c r="BC205" s="72"/>
      <c r="BD205" s="72"/>
      <c r="BE205" s="72"/>
      <c r="BF205" s="72"/>
      <c r="BG205" s="72"/>
      <c r="BH205" s="72"/>
      <c r="BI205" s="72"/>
      <c r="BJ205" s="72"/>
      <c r="BK205" s="72"/>
      <c r="BL205" s="72"/>
      <c r="BM205" s="72"/>
      <c r="BN205" s="72"/>
      <c r="BO205" s="72"/>
      <c r="BP205" s="72"/>
      <c r="BQ205" s="72"/>
      <c r="BR205" s="72"/>
      <c r="BS205" s="72"/>
      <c r="BT205" s="72"/>
      <c r="BU205" s="72"/>
      <c r="BV205" s="72"/>
      <c r="BW205" s="72"/>
      <c r="BX205" s="72"/>
      <c r="BY205" s="72"/>
      <c r="BZ205" s="72"/>
      <c r="CA205" s="72"/>
      <c r="CB205" s="72"/>
      <c r="CC205" s="72"/>
      <c r="CD205" s="72"/>
      <c r="CE205" s="72"/>
      <c r="CF205" s="72"/>
      <c r="CG205" s="72"/>
      <c r="CH205" s="72"/>
      <c r="CI205" s="72"/>
      <c r="CJ205" s="72"/>
      <c r="CK205" s="72"/>
      <c r="CL205" s="72"/>
      <c r="CM205" s="72"/>
    </row>
    <row r="206" spans="1:91" s="75" customFormat="1" ht="8.1" customHeight="1" x14ac:dyDescent="0.35">
      <c r="A206" s="65"/>
      <c r="B206" s="76"/>
      <c r="C206" s="123"/>
      <c r="D206" s="76"/>
      <c r="E206" s="123"/>
      <c r="F206" s="74"/>
      <c r="G206" s="74"/>
      <c r="H206" s="74"/>
      <c r="I206" s="70"/>
      <c r="J206" s="76"/>
      <c r="K206" s="123"/>
      <c r="L206" s="76"/>
      <c r="M206" s="123"/>
      <c r="N206" s="74"/>
      <c r="O206" s="74"/>
      <c r="P206" s="74"/>
      <c r="Q206" s="70"/>
      <c r="R206" s="70"/>
      <c r="S206" s="127"/>
      <c r="T206" s="70"/>
      <c r="U206" s="127"/>
      <c r="V206" s="70"/>
      <c r="W206" s="70"/>
      <c r="X206" s="70"/>
      <c r="Y206" s="70"/>
      <c r="Z206" s="71"/>
      <c r="AA206" s="71"/>
      <c r="AB206" s="72"/>
      <c r="AC206" s="72"/>
      <c r="AD206" s="72"/>
      <c r="AE206" s="72"/>
      <c r="AF206" s="73"/>
      <c r="AG206" s="72"/>
      <c r="AH206" s="72"/>
      <c r="AI206" s="73"/>
      <c r="AJ206" s="73"/>
      <c r="AK206" s="72"/>
      <c r="AL206" s="72"/>
      <c r="AM206" s="72"/>
      <c r="AN206" s="72"/>
      <c r="AO206" s="74"/>
      <c r="AP206" s="72"/>
      <c r="AQ206" s="72"/>
      <c r="AR206" s="72"/>
      <c r="AS206" s="72"/>
      <c r="AT206" s="72"/>
      <c r="AU206" s="72"/>
      <c r="AV206" s="72"/>
      <c r="AW206" s="72"/>
      <c r="AX206" s="72"/>
      <c r="AY206" s="72"/>
      <c r="AZ206" s="72"/>
      <c r="BA206" s="72"/>
      <c r="BB206" s="72"/>
      <c r="BC206" s="72"/>
      <c r="BD206" s="72"/>
      <c r="BE206" s="72"/>
      <c r="BF206" s="72"/>
      <c r="BG206" s="72"/>
      <c r="BH206" s="72"/>
      <c r="BI206" s="72"/>
      <c r="BJ206" s="72"/>
      <c r="BK206" s="72"/>
      <c r="BL206" s="72"/>
      <c r="BM206" s="72"/>
      <c r="BN206" s="72"/>
      <c r="BO206" s="72"/>
      <c r="BP206" s="72"/>
      <c r="BQ206" s="72"/>
      <c r="BR206" s="72"/>
      <c r="BS206" s="72"/>
      <c r="BT206" s="72"/>
      <c r="BU206" s="72"/>
      <c r="BV206" s="72"/>
      <c r="BW206" s="72"/>
      <c r="BX206" s="72"/>
      <c r="BY206" s="72"/>
      <c r="BZ206" s="72"/>
      <c r="CA206" s="72"/>
      <c r="CB206" s="72"/>
      <c r="CC206" s="72"/>
      <c r="CD206" s="72"/>
      <c r="CE206" s="72"/>
      <c r="CF206" s="72"/>
      <c r="CG206" s="72"/>
      <c r="CH206" s="72"/>
      <c r="CI206" s="72"/>
      <c r="CJ206" s="72"/>
      <c r="CK206" s="72"/>
      <c r="CL206" s="72"/>
      <c r="CM206" s="72"/>
    </row>
    <row r="207" spans="1:91" s="75" customFormat="1" ht="15.75" customHeight="1" x14ac:dyDescent="0.35">
      <c r="A207" s="65"/>
      <c r="B207" s="76"/>
      <c r="C207" s="123"/>
      <c r="D207" s="76"/>
      <c r="E207" s="123"/>
      <c r="F207" s="74"/>
      <c r="G207" s="74"/>
      <c r="H207" s="74"/>
      <c r="I207" s="70"/>
      <c r="J207" s="76"/>
      <c r="K207" s="123"/>
      <c r="L207" s="76"/>
      <c r="M207" s="123"/>
      <c r="N207" s="74"/>
      <c r="O207" s="74"/>
      <c r="P207" s="74"/>
      <c r="Q207" s="70"/>
      <c r="R207" s="70"/>
      <c r="S207" s="127"/>
      <c r="T207" s="70"/>
      <c r="U207" s="127"/>
      <c r="V207" s="70"/>
      <c r="W207" s="70"/>
      <c r="X207" s="70"/>
      <c r="Y207" s="70"/>
      <c r="Z207" s="71"/>
      <c r="AA207" s="71"/>
      <c r="AB207" s="72"/>
      <c r="AC207" s="72"/>
      <c r="AD207" s="72"/>
      <c r="AE207" s="72"/>
      <c r="AF207" s="73"/>
      <c r="AG207" s="72"/>
      <c r="AH207" s="72"/>
      <c r="AI207" s="73"/>
      <c r="AJ207" s="73"/>
      <c r="AK207" s="72"/>
      <c r="AL207" s="72"/>
      <c r="AM207" s="72"/>
      <c r="AN207" s="72"/>
      <c r="AO207" s="74"/>
      <c r="AP207" s="72"/>
      <c r="AQ207" s="72"/>
      <c r="AR207" s="72"/>
      <c r="AS207" s="72"/>
      <c r="AT207" s="72"/>
      <c r="AU207" s="72"/>
      <c r="AV207" s="72"/>
      <c r="AW207" s="72"/>
      <c r="AX207" s="72"/>
      <c r="AY207" s="72"/>
      <c r="AZ207" s="72"/>
      <c r="BA207" s="72"/>
      <c r="BB207" s="72"/>
      <c r="BC207" s="72"/>
      <c r="BD207" s="72"/>
      <c r="BE207" s="72"/>
      <c r="BF207" s="72"/>
      <c r="BG207" s="72"/>
      <c r="BH207" s="72"/>
      <c r="BI207" s="72"/>
      <c r="BJ207" s="72"/>
      <c r="BK207" s="72"/>
      <c r="BL207" s="72"/>
      <c r="BM207" s="72"/>
      <c r="BN207" s="72"/>
      <c r="BO207" s="72"/>
      <c r="BP207" s="72"/>
      <c r="BQ207" s="72"/>
      <c r="BR207" s="72"/>
      <c r="BS207" s="72"/>
      <c r="BT207" s="72"/>
      <c r="BU207" s="72"/>
      <c r="BV207" s="72"/>
      <c r="BW207" s="72"/>
      <c r="BX207" s="72"/>
      <c r="BY207" s="72"/>
      <c r="BZ207" s="72"/>
      <c r="CA207" s="72"/>
      <c r="CB207" s="72"/>
      <c r="CC207" s="72"/>
      <c r="CD207" s="72"/>
      <c r="CE207" s="72"/>
      <c r="CF207" s="72"/>
      <c r="CG207" s="72"/>
      <c r="CH207" s="72"/>
      <c r="CI207" s="72"/>
      <c r="CJ207" s="72"/>
      <c r="CK207" s="72"/>
      <c r="CL207" s="72"/>
      <c r="CM207" s="72"/>
    </row>
    <row r="208" spans="1:91" s="5" customFormat="1" ht="45" customHeight="1" x14ac:dyDescent="0.7">
      <c r="A208" s="79" t="s">
        <v>111</v>
      </c>
      <c r="B208" s="6"/>
      <c r="C208" s="126"/>
      <c r="D208" s="7" t="s">
        <v>110</v>
      </c>
      <c r="E208" s="119"/>
      <c r="F208" s="6"/>
      <c r="G208" s="6"/>
      <c r="H208" s="6"/>
      <c r="I208" s="84"/>
      <c r="J208" s="70"/>
      <c r="K208" s="127"/>
      <c r="L208" s="70"/>
      <c r="M208" s="127"/>
      <c r="N208" s="70"/>
      <c r="O208" s="70"/>
      <c r="P208" s="70"/>
      <c r="Q208" s="70"/>
      <c r="R208" s="70"/>
      <c r="S208" s="127"/>
      <c r="T208" s="70"/>
      <c r="U208" s="127"/>
      <c r="V208" s="70"/>
      <c r="W208" s="70"/>
      <c r="X208" s="70"/>
      <c r="Y208" s="8"/>
      <c r="Z208" s="8"/>
      <c r="AA208" s="8"/>
      <c r="AB208" s="8"/>
      <c r="AC208" s="8"/>
      <c r="AD208" s="8"/>
      <c r="AE208" s="8"/>
      <c r="AF208" s="41"/>
      <c r="AG208" s="8"/>
      <c r="AH208" s="8"/>
      <c r="AI208" s="41"/>
      <c r="AJ208" s="41"/>
      <c r="AK208" s="8"/>
      <c r="AL208" s="8"/>
      <c r="AM208" s="8"/>
      <c r="AN208" s="8"/>
      <c r="AO208" s="7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</row>
    <row r="209" spans="1:91" ht="29.1" customHeight="1" thickBot="1" x14ac:dyDescent="0.75">
      <c r="B209" s="81" t="str">
        <f>IF(M204="","","OK")</f>
        <v>OK</v>
      </c>
      <c r="I209" s="84"/>
      <c r="J209" s="3"/>
      <c r="K209" s="128"/>
      <c r="L209" s="3"/>
      <c r="M209" s="128"/>
      <c r="N209" s="3"/>
      <c r="O209" s="3"/>
      <c r="P209" s="3"/>
      <c r="Q209" s="3"/>
      <c r="R209" s="70"/>
      <c r="S209" s="127"/>
      <c r="T209" s="70"/>
      <c r="U209" s="127"/>
      <c r="V209" s="70"/>
      <c r="W209" s="70"/>
      <c r="X209" s="70"/>
      <c r="Z209" s="8"/>
      <c r="AA209" s="8"/>
      <c r="AB209" s="13"/>
      <c r="AC209" s="13"/>
      <c r="AD209" s="13"/>
      <c r="AE209" s="13"/>
      <c r="AF209" s="42"/>
      <c r="AG209" s="13"/>
      <c r="AH209" s="13"/>
      <c r="AI209" s="42"/>
      <c r="AJ209" s="42"/>
      <c r="AK209" s="13"/>
      <c r="AL209" s="13"/>
      <c r="AM209" s="13"/>
      <c r="AN209" s="13"/>
      <c r="AO209" s="12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</row>
    <row r="210" spans="1:91" ht="33" customHeight="1" thickBot="1" x14ac:dyDescent="0.4">
      <c r="A210" s="80" t="str">
        <f>IF(A208="QUARTAS-DE-FINAL","QUARTAS-DE-FINAL",IF(A208="QUARTAS-DE-FINAL C/ PÊNALTI","QUARTAS-DE-FINAL",""))</f>
        <v/>
      </c>
      <c r="B210" s="66" t="str">
        <f>IF(B209="OK",IF((C204+C205)&gt;(E204+E205),F204,B204)," ")</f>
        <v>Turquia</v>
      </c>
      <c r="C210" s="146">
        <v>2</v>
      </c>
      <c r="D210" s="67" t="s">
        <v>54</v>
      </c>
      <c r="E210" s="146">
        <v>2</v>
      </c>
      <c r="F210" s="68" t="str">
        <f>IF(B209="OK",IF((K204+K205)&gt;(M204+M205),N204,J204)," ")</f>
        <v>Polônia</v>
      </c>
      <c r="G210" s="68">
        <f>C210-E210</f>
        <v>0</v>
      </c>
      <c r="H210" s="69">
        <f>E210-C210</f>
        <v>0</v>
      </c>
      <c r="I210" s="70"/>
      <c r="J210" s="3"/>
      <c r="K210" s="128"/>
      <c r="L210" s="3"/>
      <c r="M210" s="128"/>
      <c r="N210" s="3"/>
      <c r="O210" s="3"/>
      <c r="P210" s="3"/>
      <c r="Q210" s="3"/>
      <c r="R210" s="70"/>
      <c r="S210" s="127"/>
      <c r="T210" s="70"/>
      <c r="U210" s="127"/>
      <c r="V210" s="70"/>
      <c r="W210" s="70"/>
      <c r="X210" s="70"/>
      <c r="Y210" s="75"/>
      <c r="Z210" s="3"/>
      <c r="AB210" s="13"/>
      <c r="AC210" s="13"/>
      <c r="AD210" s="42"/>
      <c r="AE210" s="42"/>
      <c r="AF210" s="42"/>
      <c r="AG210" s="13"/>
      <c r="AH210" s="13"/>
      <c r="AI210" s="13"/>
      <c r="AJ210" s="12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3"/>
      <c r="CL210" s="13"/>
      <c r="CM210" s="13"/>
    </row>
    <row r="211" spans="1:91" s="75" customFormat="1" ht="33" customHeight="1" x14ac:dyDescent="0.35">
      <c r="A211" s="65"/>
      <c r="B211" s="76"/>
      <c r="C211" s="125">
        <v>5</v>
      </c>
      <c r="D211" s="82">
        <f>IF((C210)="","",IF(C210&gt;E210,1,IF(E210&gt;C210,2,IF($A$208="FINAL C/ PÊNALTI",3,IF($A$208="FINAL C/ PÊNALTI",3,1)))))</f>
        <v>3</v>
      </c>
      <c r="E211" s="125">
        <v>4</v>
      </c>
      <c r="F211" s="76"/>
      <c r="G211" s="76"/>
      <c r="H211" s="76"/>
      <c r="I211" s="78" t="s">
        <v>104</v>
      </c>
      <c r="J211" s="76"/>
      <c r="K211" s="125"/>
      <c r="L211" s="82"/>
      <c r="M211" s="125"/>
      <c r="N211" s="76"/>
      <c r="O211" s="76"/>
      <c r="P211" s="76"/>
      <c r="Q211" s="78"/>
      <c r="R211" s="70"/>
      <c r="S211" s="127"/>
      <c r="T211" s="70"/>
      <c r="U211" s="127"/>
      <c r="V211" s="70"/>
      <c r="W211" s="70"/>
      <c r="X211" s="70"/>
      <c r="Y211" s="70"/>
      <c r="Z211" s="71"/>
      <c r="AA211" s="71"/>
      <c r="AB211" s="72"/>
      <c r="AC211" s="72"/>
      <c r="AD211" s="72"/>
      <c r="AE211" s="72"/>
      <c r="AF211" s="73"/>
      <c r="AG211" s="72"/>
      <c r="AH211" s="72"/>
      <c r="AI211" s="73"/>
      <c r="AJ211" s="73"/>
      <c r="AK211" s="72"/>
      <c r="AL211" s="72"/>
      <c r="AM211" s="72"/>
      <c r="AN211" s="72"/>
      <c r="AO211" s="74"/>
      <c r="AP211" s="72"/>
      <c r="AQ211" s="72"/>
      <c r="AR211" s="72"/>
      <c r="AS211" s="72"/>
      <c r="AT211" s="72"/>
      <c r="AU211" s="72"/>
      <c r="AV211" s="72"/>
      <c r="AW211" s="72"/>
      <c r="AX211" s="72"/>
      <c r="AY211" s="72"/>
      <c r="AZ211" s="72"/>
      <c r="BA211" s="72"/>
      <c r="BB211" s="72"/>
      <c r="BC211" s="72"/>
      <c r="BD211" s="72"/>
      <c r="BE211" s="72"/>
      <c r="BF211" s="72"/>
      <c r="BG211" s="72"/>
      <c r="BH211" s="72"/>
      <c r="BI211" s="72"/>
      <c r="BJ211" s="72"/>
      <c r="BK211" s="72"/>
      <c r="BL211" s="72"/>
      <c r="BM211" s="72"/>
      <c r="BN211" s="72"/>
      <c r="BO211" s="72"/>
      <c r="BP211" s="72"/>
      <c r="BQ211" s="72"/>
      <c r="BR211" s="72"/>
      <c r="BS211" s="72"/>
      <c r="BT211" s="72"/>
      <c r="BU211" s="72"/>
      <c r="BV211" s="72"/>
      <c r="BW211" s="72"/>
      <c r="BX211" s="72"/>
      <c r="BY211" s="72"/>
      <c r="BZ211" s="72"/>
      <c r="CA211" s="72"/>
      <c r="CB211" s="72"/>
      <c r="CC211" s="72"/>
      <c r="CD211" s="72"/>
      <c r="CE211" s="72"/>
      <c r="CF211" s="72"/>
      <c r="CG211" s="72"/>
      <c r="CH211" s="72"/>
      <c r="CI211" s="72"/>
      <c r="CJ211" s="72"/>
      <c r="CK211" s="72"/>
      <c r="CL211" s="72"/>
      <c r="CM211" s="72"/>
    </row>
    <row r="212" spans="1:91" s="75" customFormat="1" ht="8.1" customHeight="1" x14ac:dyDescent="0.35">
      <c r="A212" s="65"/>
      <c r="B212" s="76"/>
      <c r="C212" s="123"/>
      <c r="D212" s="76"/>
      <c r="E212" s="123"/>
      <c r="F212" s="74"/>
      <c r="G212" s="74"/>
      <c r="H212" s="74"/>
      <c r="I212" s="70"/>
      <c r="J212" s="76"/>
      <c r="K212" s="123"/>
      <c r="L212" s="76"/>
      <c r="M212" s="123"/>
      <c r="N212" s="74"/>
      <c r="O212" s="74"/>
      <c r="P212" s="74"/>
      <c r="Q212" s="70"/>
      <c r="R212" s="70"/>
      <c r="S212" s="127"/>
      <c r="T212" s="70"/>
      <c r="U212" s="127"/>
      <c r="V212" s="70"/>
      <c r="W212" s="70"/>
      <c r="X212" s="70"/>
      <c r="Y212" s="70"/>
      <c r="Z212" s="71"/>
      <c r="AA212" s="71"/>
      <c r="AB212" s="72"/>
      <c r="AC212" s="72"/>
      <c r="AD212" s="72"/>
      <c r="AE212" s="72"/>
      <c r="AF212" s="73"/>
      <c r="AG212" s="72"/>
      <c r="AH212" s="72"/>
      <c r="AI212" s="73"/>
      <c r="AJ212" s="73"/>
      <c r="AK212" s="72"/>
      <c r="AL212" s="72"/>
      <c r="AM212" s="72"/>
      <c r="AN212" s="72"/>
      <c r="AO212" s="74"/>
      <c r="AP212" s="72"/>
      <c r="AQ212" s="72"/>
      <c r="AR212" s="72"/>
      <c r="AS212" s="72"/>
      <c r="AT212" s="72"/>
      <c r="AU212" s="72"/>
      <c r="AV212" s="72"/>
      <c r="AW212" s="72"/>
      <c r="AX212" s="72"/>
      <c r="AY212" s="72"/>
      <c r="AZ212" s="72"/>
      <c r="BA212" s="72"/>
      <c r="BB212" s="72"/>
      <c r="BC212" s="72"/>
      <c r="BD212" s="72"/>
      <c r="BE212" s="72"/>
      <c r="BF212" s="72"/>
      <c r="BG212" s="72"/>
      <c r="BH212" s="72"/>
      <c r="BI212" s="72"/>
      <c r="BJ212" s="72"/>
      <c r="BK212" s="72"/>
      <c r="BL212" s="72"/>
      <c r="BM212" s="72"/>
      <c r="BN212" s="72"/>
      <c r="BO212" s="72"/>
      <c r="BP212" s="72"/>
      <c r="BQ212" s="72"/>
      <c r="BR212" s="72"/>
      <c r="BS212" s="72"/>
      <c r="BT212" s="72"/>
      <c r="BU212" s="72"/>
      <c r="BV212" s="72"/>
      <c r="BW212" s="72"/>
      <c r="BX212" s="72"/>
      <c r="BY212" s="72"/>
      <c r="BZ212" s="72"/>
      <c r="CA212" s="72"/>
      <c r="CB212" s="72"/>
      <c r="CC212" s="72"/>
      <c r="CD212" s="72"/>
      <c r="CE212" s="72"/>
      <c r="CF212" s="72"/>
      <c r="CG212" s="72"/>
      <c r="CH212" s="72"/>
      <c r="CI212" s="72"/>
      <c r="CJ212" s="72"/>
      <c r="CK212" s="72"/>
      <c r="CL212" s="72"/>
      <c r="CM212" s="72"/>
    </row>
    <row r="213" spans="1:91" s="75" customFormat="1" ht="33" customHeight="1" x14ac:dyDescent="0.7">
      <c r="A213" s="70"/>
      <c r="B213" s="9"/>
      <c r="C213" s="118"/>
      <c r="D213" s="7" t="s">
        <v>109</v>
      </c>
      <c r="E213" s="118"/>
      <c r="F213" s="6"/>
      <c r="G213" s="6"/>
      <c r="H213" s="6"/>
      <c r="I213" s="8"/>
      <c r="J213" s="77"/>
      <c r="K213" s="124"/>
      <c r="L213" s="74"/>
      <c r="M213" s="124"/>
      <c r="N213" s="77"/>
      <c r="O213" s="77"/>
      <c r="P213" s="77"/>
      <c r="Q213" s="72"/>
      <c r="R213" s="70"/>
      <c r="S213" s="129"/>
      <c r="T213" s="71"/>
      <c r="U213" s="134"/>
      <c r="AA213" s="72"/>
      <c r="AB213" s="72"/>
      <c r="AC213" s="72"/>
      <c r="AD213" s="73"/>
      <c r="AE213" s="73"/>
      <c r="AF213" s="73"/>
      <c r="AG213" s="72"/>
      <c r="AH213" s="72"/>
      <c r="AI213" s="72"/>
      <c r="AJ213" s="74"/>
      <c r="AK213" s="72"/>
      <c r="AL213" s="72"/>
      <c r="AM213" s="72"/>
      <c r="AN213" s="72"/>
      <c r="AO213" s="72"/>
      <c r="AP213" s="72"/>
      <c r="AQ213" s="72"/>
      <c r="AR213" s="72"/>
      <c r="AS213" s="72"/>
      <c r="AT213" s="72"/>
      <c r="AU213" s="72"/>
      <c r="AV213" s="72"/>
      <c r="AW213" s="72"/>
      <c r="AX213" s="72"/>
      <c r="AY213" s="72"/>
      <c r="AZ213" s="72"/>
      <c r="BA213" s="72"/>
      <c r="BB213" s="72"/>
      <c r="BC213" s="72"/>
      <c r="BD213" s="72"/>
      <c r="BE213" s="72"/>
      <c r="BF213" s="72"/>
      <c r="BG213" s="72"/>
      <c r="BH213" s="72"/>
      <c r="BI213" s="72"/>
      <c r="BJ213" s="72"/>
      <c r="BK213" s="72"/>
      <c r="BL213" s="72"/>
      <c r="BM213" s="72"/>
      <c r="BN213" s="72"/>
      <c r="BO213" s="72"/>
      <c r="BP213" s="72"/>
      <c r="BQ213" s="72"/>
      <c r="BR213" s="72"/>
      <c r="BS213" s="72"/>
      <c r="BT213" s="72"/>
      <c r="BU213" s="72"/>
      <c r="BV213" s="72"/>
      <c r="BW213" s="72"/>
      <c r="BX213" s="72"/>
      <c r="BY213" s="72"/>
      <c r="BZ213" s="72"/>
      <c r="CA213" s="72"/>
      <c r="CB213" s="72"/>
      <c r="CC213" s="72"/>
      <c r="CD213" s="72"/>
      <c r="CE213" s="72"/>
      <c r="CF213" s="72"/>
      <c r="CG213" s="72"/>
      <c r="CH213" s="72"/>
      <c r="CI213" s="72"/>
      <c r="CJ213" s="72"/>
      <c r="CK213" s="72"/>
      <c r="CL213" s="72"/>
      <c r="CM213" s="72"/>
    </row>
    <row r="214" spans="1:91" s="75" customFormat="1" ht="33" customHeight="1" thickBot="1" x14ac:dyDescent="0.4">
      <c r="A214" s="70"/>
      <c r="B214" s="11"/>
      <c r="C214" s="119"/>
      <c r="D214" s="12"/>
      <c r="E214" s="119"/>
      <c r="F214" s="11"/>
      <c r="G214" s="11"/>
      <c r="H214" s="11"/>
      <c r="I214" s="13"/>
      <c r="J214" s="77"/>
      <c r="K214" s="124"/>
      <c r="L214" s="74"/>
      <c r="M214" s="124"/>
      <c r="N214" s="77"/>
      <c r="O214" s="77"/>
      <c r="P214" s="77"/>
      <c r="Q214" s="72"/>
      <c r="R214" s="70"/>
      <c r="S214" s="129"/>
      <c r="T214" s="71"/>
      <c r="U214" s="134"/>
      <c r="AA214" s="72"/>
      <c r="AB214" s="72"/>
      <c r="AC214" s="72"/>
      <c r="AD214" s="73"/>
      <c r="AE214" s="73"/>
      <c r="AF214" s="73"/>
      <c r="AG214" s="72"/>
      <c r="AH214" s="72"/>
      <c r="AI214" s="72"/>
      <c r="AJ214" s="74"/>
      <c r="AK214" s="72"/>
      <c r="AL214" s="72"/>
      <c r="AM214" s="72"/>
      <c r="AN214" s="72"/>
      <c r="AO214" s="72"/>
      <c r="AP214" s="72"/>
      <c r="AQ214" s="72"/>
      <c r="AR214" s="72"/>
      <c r="AS214" s="72"/>
      <c r="AT214" s="72"/>
      <c r="AU214" s="72"/>
      <c r="AV214" s="72"/>
      <c r="AW214" s="72"/>
      <c r="AX214" s="72"/>
      <c r="AY214" s="72"/>
      <c r="AZ214" s="72"/>
      <c r="BA214" s="72"/>
      <c r="BB214" s="72"/>
      <c r="BC214" s="72"/>
      <c r="BD214" s="72"/>
      <c r="BE214" s="72"/>
      <c r="BF214" s="72"/>
      <c r="BG214" s="72"/>
      <c r="BH214" s="72"/>
      <c r="BI214" s="72"/>
      <c r="BJ214" s="72"/>
      <c r="BK214" s="72"/>
      <c r="BL214" s="72"/>
      <c r="BM214" s="72"/>
      <c r="BN214" s="72"/>
      <c r="BO214" s="72"/>
      <c r="BP214" s="72"/>
      <c r="BQ214" s="72"/>
      <c r="BR214" s="72"/>
      <c r="BS214" s="72"/>
      <c r="BT214" s="72"/>
      <c r="BU214" s="72"/>
      <c r="BV214" s="72"/>
      <c r="BW214" s="72"/>
      <c r="BX214" s="72"/>
      <c r="BY214" s="72"/>
      <c r="BZ214" s="72"/>
      <c r="CA214" s="72"/>
      <c r="CB214" s="72"/>
      <c r="CC214" s="72"/>
      <c r="CD214" s="72"/>
      <c r="CE214" s="72"/>
      <c r="CF214" s="72"/>
      <c r="CG214" s="72"/>
      <c r="CH214" s="72"/>
      <c r="CI214" s="72"/>
      <c r="CJ214" s="72"/>
      <c r="CK214" s="72"/>
      <c r="CL214" s="72"/>
      <c r="CM214" s="72"/>
    </row>
    <row r="215" spans="1:91" s="75" customFormat="1" ht="33" customHeight="1" thickBot="1" x14ac:dyDescent="0.4">
      <c r="A215" s="70"/>
      <c r="B215" s="66" t="str">
        <f>IF(B209="OK",IF((C204+C205)&lt;(E204+E205),F204,B204)," ")</f>
        <v>Escócia</v>
      </c>
      <c r="C215" s="146">
        <v>1</v>
      </c>
      <c r="D215" s="67" t="s">
        <v>54</v>
      </c>
      <c r="E215" s="146">
        <v>2</v>
      </c>
      <c r="F215" s="68" t="str">
        <f>IF(B209="OK",IF((K204+K205)&lt;(M204+M205),N204,J204)," ")</f>
        <v>Suíça</v>
      </c>
      <c r="G215" s="68">
        <f>C215-E215</f>
        <v>-1</v>
      </c>
      <c r="H215" s="69">
        <f>E215-C215</f>
        <v>1</v>
      </c>
      <c r="I215" s="70"/>
      <c r="J215" s="77"/>
      <c r="K215" s="124"/>
      <c r="L215" s="74"/>
      <c r="M215" s="124"/>
      <c r="N215" s="77"/>
      <c r="O215" s="77"/>
      <c r="P215" s="77"/>
      <c r="Q215" s="72"/>
      <c r="R215" s="70"/>
      <c r="S215" s="129"/>
      <c r="T215" s="71"/>
      <c r="U215" s="134"/>
      <c r="AA215" s="72"/>
      <c r="AB215" s="72"/>
      <c r="AC215" s="72"/>
      <c r="AD215" s="73"/>
      <c r="AE215" s="73"/>
      <c r="AF215" s="73"/>
      <c r="AG215" s="72"/>
      <c r="AH215" s="72"/>
      <c r="AI215" s="72"/>
      <c r="AJ215" s="74"/>
      <c r="AK215" s="72"/>
      <c r="AL215" s="72"/>
      <c r="AM215" s="72"/>
      <c r="AN215" s="72"/>
      <c r="AO215" s="72"/>
      <c r="AP215" s="72"/>
      <c r="AQ215" s="72"/>
      <c r="AR215" s="72"/>
      <c r="AS215" s="72"/>
      <c r="AT215" s="72"/>
      <c r="AU215" s="72"/>
      <c r="AV215" s="72"/>
      <c r="AW215" s="72"/>
      <c r="AX215" s="72"/>
      <c r="AY215" s="72"/>
      <c r="AZ215" s="72"/>
      <c r="BA215" s="72"/>
      <c r="BB215" s="72"/>
      <c r="BC215" s="72"/>
      <c r="BD215" s="72"/>
      <c r="BE215" s="72"/>
      <c r="BF215" s="72"/>
      <c r="BG215" s="72"/>
      <c r="BH215" s="72"/>
      <c r="BI215" s="72"/>
      <c r="BJ215" s="72"/>
      <c r="BK215" s="72"/>
      <c r="BL215" s="72"/>
      <c r="BM215" s="72"/>
      <c r="BN215" s="72"/>
      <c r="BO215" s="72"/>
      <c r="BP215" s="72"/>
      <c r="BQ215" s="72"/>
      <c r="BR215" s="72"/>
      <c r="BS215" s="72"/>
      <c r="BT215" s="72"/>
      <c r="BU215" s="72"/>
      <c r="BV215" s="72"/>
      <c r="BW215" s="72"/>
      <c r="BX215" s="72"/>
      <c r="BY215" s="72"/>
      <c r="BZ215" s="72"/>
      <c r="CA215" s="72"/>
      <c r="CB215" s="72"/>
      <c r="CC215" s="72"/>
      <c r="CD215" s="72"/>
      <c r="CE215" s="72"/>
      <c r="CF215" s="72"/>
      <c r="CG215" s="72"/>
      <c r="CH215" s="72"/>
      <c r="CI215" s="72"/>
      <c r="CJ215" s="72"/>
      <c r="CK215" s="72"/>
      <c r="CL215" s="72"/>
      <c r="CM215" s="72"/>
    </row>
    <row r="216" spans="1:91" s="75" customFormat="1" ht="33" customHeight="1" x14ac:dyDescent="0.35">
      <c r="A216" s="70"/>
      <c r="B216" s="77"/>
      <c r="C216" s="125"/>
      <c r="D216" s="82">
        <f>IF((C215)="","",IF(C215&gt;E215,1,IF(E215&gt;C215,2,IF($A$208="FINAL C/ PÊNALTI",3,IF($A$208="FINAL C/ PÊNALTI",3,1)))))</f>
        <v>2</v>
      </c>
      <c r="E216" s="125"/>
      <c r="F216" s="77"/>
      <c r="G216" s="77"/>
      <c r="H216" s="77"/>
      <c r="I216" s="72"/>
      <c r="J216" s="77"/>
      <c r="K216" s="124"/>
      <c r="L216" s="74"/>
      <c r="M216" s="124"/>
      <c r="N216" s="77"/>
      <c r="O216" s="77"/>
      <c r="P216" s="77"/>
      <c r="Q216" s="72"/>
      <c r="R216" s="70"/>
      <c r="S216" s="129"/>
      <c r="T216" s="71"/>
      <c r="U216" s="134"/>
      <c r="AA216" s="72"/>
      <c r="AB216" s="72"/>
      <c r="AC216" s="72"/>
      <c r="AD216" s="73"/>
      <c r="AE216" s="73"/>
      <c r="AF216" s="73"/>
      <c r="AG216" s="72"/>
      <c r="AH216" s="72"/>
      <c r="AI216" s="72"/>
      <c r="AJ216" s="74"/>
      <c r="AK216" s="72"/>
      <c r="AL216" s="72"/>
      <c r="AM216" s="72"/>
      <c r="AN216" s="72"/>
      <c r="AO216" s="72"/>
      <c r="AP216" s="72"/>
      <c r="AQ216" s="72"/>
      <c r="AR216" s="72"/>
      <c r="AS216" s="72"/>
      <c r="AT216" s="72"/>
      <c r="AU216" s="72"/>
      <c r="AV216" s="72"/>
      <c r="AW216" s="72"/>
      <c r="AX216" s="72"/>
      <c r="AY216" s="72"/>
      <c r="AZ216" s="72"/>
      <c r="BA216" s="72"/>
      <c r="BB216" s="72"/>
      <c r="BC216" s="72"/>
      <c r="BD216" s="72"/>
      <c r="BE216" s="72"/>
      <c r="BF216" s="72"/>
      <c r="BG216" s="72"/>
      <c r="BH216" s="72"/>
      <c r="BI216" s="72"/>
      <c r="BJ216" s="72"/>
      <c r="BK216" s="72"/>
      <c r="BL216" s="72"/>
      <c r="BM216" s="72"/>
      <c r="BN216" s="72"/>
      <c r="BO216" s="72"/>
      <c r="BP216" s="72"/>
      <c r="BQ216" s="72"/>
      <c r="BR216" s="72"/>
      <c r="BS216" s="72"/>
      <c r="BT216" s="72"/>
      <c r="BU216" s="72"/>
      <c r="BV216" s="72"/>
      <c r="BW216" s="72"/>
      <c r="BX216" s="72"/>
      <c r="BY216" s="72"/>
      <c r="BZ216" s="72"/>
      <c r="CA216" s="72"/>
      <c r="CB216" s="72"/>
      <c r="CC216" s="72"/>
      <c r="CD216" s="72"/>
      <c r="CE216" s="72"/>
      <c r="CF216" s="72"/>
      <c r="CG216" s="72"/>
      <c r="CH216" s="72"/>
      <c r="CI216" s="72"/>
      <c r="CJ216" s="72"/>
      <c r="CK216" s="72"/>
      <c r="CL216" s="72"/>
      <c r="CM216" s="72"/>
    </row>
    <row r="217" spans="1:91" s="75" customFormat="1" ht="33" customHeight="1" x14ac:dyDescent="0.35">
      <c r="A217" s="70"/>
      <c r="B217" s="77"/>
      <c r="C217" s="124"/>
      <c r="D217" s="74"/>
      <c r="E217" s="124"/>
      <c r="F217" s="77"/>
      <c r="G217" s="77"/>
      <c r="H217" s="77"/>
      <c r="I217" s="72"/>
      <c r="J217" s="77"/>
      <c r="K217" s="124"/>
      <c r="L217" s="74"/>
      <c r="M217" s="124"/>
      <c r="N217" s="77"/>
      <c r="O217" s="77"/>
      <c r="P217" s="77"/>
      <c r="Q217" s="72"/>
      <c r="R217" s="70"/>
      <c r="S217" s="129"/>
      <c r="T217" s="71"/>
      <c r="U217" s="134"/>
      <c r="AA217" s="72"/>
      <c r="AB217" s="72"/>
      <c r="AC217" s="72"/>
      <c r="AD217" s="73"/>
      <c r="AE217" s="73"/>
      <c r="AF217" s="73"/>
      <c r="AG217" s="72"/>
      <c r="AH217" s="72"/>
      <c r="AI217" s="72"/>
      <c r="AJ217" s="74"/>
      <c r="AK217" s="72"/>
      <c r="AL217" s="72"/>
      <c r="AM217" s="72"/>
      <c r="AN217" s="72"/>
      <c r="AO217" s="72"/>
      <c r="AP217" s="72"/>
      <c r="AQ217" s="72"/>
      <c r="AR217" s="72"/>
      <c r="AS217" s="72"/>
      <c r="AT217" s="72"/>
      <c r="AU217" s="72"/>
      <c r="AV217" s="72"/>
      <c r="AW217" s="72"/>
      <c r="AX217" s="72"/>
      <c r="AY217" s="72"/>
      <c r="AZ217" s="72"/>
      <c r="BA217" s="72"/>
      <c r="BB217" s="72"/>
      <c r="BC217" s="72"/>
      <c r="BD217" s="72"/>
      <c r="BE217" s="72"/>
      <c r="BF217" s="72"/>
      <c r="BG217" s="72"/>
      <c r="BH217" s="72"/>
      <c r="BI217" s="72"/>
      <c r="BJ217" s="72"/>
      <c r="BK217" s="72"/>
      <c r="BL217" s="72"/>
      <c r="BM217" s="72"/>
      <c r="BN217" s="72"/>
      <c r="BO217" s="72"/>
      <c r="BP217" s="72"/>
      <c r="BQ217" s="72"/>
      <c r="BR217" s="72"/>
      <c r="BS217" s="72"/>
      <c r="BT217" s="72"/>
      <c r="BU217" s="72"/>
      <c r="BV217" s="72"/>
      <c r="BW217" s="72"/>
      <c r="BX217" s="72"/>
      <c r="BY217" s="72"/>
      <c r="BZ217" s="72"/>
      <c r="CA217" s="72"/>
      <c r="CB217" s="72"/>
      <c r="CC217" s="72"/>
      <c r="CD217" s="72"/>
      <c r="CE217" s="72"/>
      <c r="CF217" s="72"/>
      <c r="CG217" s="72"/>
      <c r="CH217" s="72"/>
      <c r="CI217" s="72"/>
      <c r="CJ217" s="72"/>
      <c r="CK217" s="72"/>
      <c r="CL217" s="72"/>
      <c r="CM217" s="72"/>
    </row>
    <row r="218" spans="1:91" s="75" customFormat="1" ht="33" customHeight="1" x14ac:dyDescent="0.35">
      <c r="A218" s="70"/>
      <c r="B218" s="77"/>
      <c r="C218" s="124"/>
      <c r="D218" s="74"/>
      <c r="E218" s="124"/>
      <c r="F218" s="77"/>
      <c r="G218" s="77"/>
      <c r="H218" s="77"/>
      <c r="I218" s="72"/>
      <c r="J218" s="77"/>
      <c r="K218" s="124"/>
      <c r="L218" s="74"/>
      <c r="M218" s="124"/>
      <c r="N218" s="77"/>
      <c r="O218" s="77"/>
      <c r="P218" s="77"/>
      <c r="Q218" s="72"/>
      <c r="R218" s="70"/>
      <c r="S218" s="129"/>
      <c r="T218" s="71"/>
      <c r="U218" s="134"/>
      <c r="AA218" s="72"/>
      <c r="AB218" s="72"/>
      <c r="AC218" s="72"/>
      <c r="AD218" s="73"/>
      <c r="AE218" s="73"/>
      <c r="AF218" s="73"/>
      <c r="AG218" s="72"/>
      <c r="AH218" s="72"/>
      <c r="AI218" s="72"/>
      <c r="AJ218" s="74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  <c r="BC218" s="72"/>
      <c r="BD218" s="72"/>
      <c r="BE218" s="72"/>
      <c r="BF218" s="72"/>
      <c r="BG218" s="72"/>
      <c r="BH218" s="72"/>
      <c r="BI218" s="72"/>
      <c r="BJ218" s="72"/>
      <c r="BK218" s="72"/>
      <c r="BL218" s="72"/>
      <c r="BM218" s="72"/>
      <c r="BN218" s="72"/>
      <c r="BO218" s="72"/>
      <c r="BP218" s="72"/>
      <c r="BQ218" s="72"/>
      <c r="BR218" s="72"/>
      <c r="BS218" s="72"/>
      <c r="BT218" s="72"/>
      <c r="BU218" s="72"/>
      <c r="BV218" s="72"/>
      <c r="BW218" s="72"/>
      <c r="BX218" s="72"/>
      <c r="BY218" s="72"/>
      <c r="BZ218" s="72"/>
      <c r="CA218" s="72"/>
      <c r="CB218" s="72"/>
      <c r="CC218" s="72"/>
      <c r="CD218" s="72"/>
      <c r="CE218" s="72"/>
      <c r="CF218" s="72"/>
      <c r="CG218" s="72"/>
      <c r="CH218" s="72"/>
      <c r="CI218" s="72"/>
      <c r="CJ218" s="72"/>
      <c r="CK218" s="72"/>
      <c r="CL218" s="72"/>
      <c r="CM218" s="72"/>
    </row>
    <row r="219" spans="1:91" s="75" customFormat="1" ht="33" customHeight="1" x14ac:dyDescent="0.35">
      <c r="A219" s="70"/>
      <c r="B219" s="77"/>
      <c r="C219" s="124"/>
      <c r="D219" s="74"/>
      <c r="E219" s="124"/>
      <c r="F219" s="77"/>
      <c r="G219" s="77"/>
      <c r="H219" s="77"/>
      <c r="I219" s="72"/>
      <c r="J219" s="77"/>
      <c r="K219" s="124"/>
      <c r="L219" s="74"/>
      <c r="M219" s="124"/>
      <c r="N219" s="77"/>
      <c r="O219" s="77"/>
      <c r="P219" s="77"/>
      <c r="Q219" s="72"/>
      <c r="R219" s="70"/>
      <c r="S219" s="129"/>
      <c r="T219" s="71"/>
      <c r="U219" s="134"/>
      <c r="AA219" s="72"/>
      <c r="AB219" s="72"/>
      <c r="AC219" s="72"/>
      <c r="AD219" s="73"/>
      <c r="AE219" s="73"/>
      <c r="AF219" s="73"/>
      <c r="AG219" s="72"/>
      <c r="AH219" s="72"/>
      <c r="AI219" s="72"/>
      <c r="AJ219" s="74"/>
      <c r="AK219" s="72"/>
      <c r="AL219" s="72"/>
      <c r="AM219" s="72"/>
      <c r="AN219" s="72"/>
      <c r="AO219" s="72"/>
      <c r="AP219" s="72"/>
      <c r="AQ219" s="72"/>
      <c r="AR219" s="72"/>
      <c r="AS219" s="72"/>
      <c r="AT219" s="72"/>
      <c r="AU219" s="72"/>
      <c r="AV219" s="72"/>
      <c r="AW219" s="72"/>
      <c r="AX219" s="72"/>
      <c r="AY219" s="72"/>
      <c r="AZ219" s="72"/>
      <c r="BA219" s="72"/>
      <c r="BB219" s="72"/>
      <c r="BC219" s="72"/>
      <c r="BD219" s="72"/>
      <c r="BE219" s="72"/>
      <c r="BF219" s="72"/>
      <c r="BG219" s="72"/>
      <c r="BH219" s="72"/>
      <c r="BI219" s="72"/>
      <c r="BJ219" s="72"/>
      <c r="BK219" s="72"/>
      <c r="BL219" s="72"/>
      <c r="BM219" s="72"/>
      <c r="BN219" s="72"/>
      <c r="BO219" s="72"/>
      <c r="BP219" s="72"/>
      <c r="BQ219" s="72"/>
      <c r="BR219" s="72"/>
      <c r="BS219" s="72"/>
      <c r="BT219" s="72"/>
      <c r="BU219" s="72"/>
      <c r="BV219" s="72"/>
      <c r="BW219" s="72"/>
      <c r="BX219" s="72"/>
      <c r="BY219" s="72"/>
      <c r="BZ219" s="72"/>
      <c r="CA219" s="72"/>
      <c r="CB219" s="72"/>
      <c r="CC219" s="72"/>
      <c r="CD219" s="72"/>
      <c r="CE219" s="72"/>
      <c r="CF219" s="72"/>
      <c r="CG219" s="72"/>
      <c r="CH219" s="72"/>
      <c r="CI219" s="72"/>
      <c r="CJ219" s="72"/>
      <c r="CK219" s="72"/>
      <c r="CL219" s="72"/>
      <c r="CM219" s="72"/>
    </row>
    <row r="220" spans="1:91" s="75" customFormat="1" ht="33" customHeight="1" x14ac:dyDescent="0.35">
      <c r="A220" s="70"/>
      <c r="B220" s="77"/>
      <c r="C220" s="124"/>
      <c r="D220" s="74"/>
      <c r="E220" s="124"/>
      <c r="F220" s="77"/>
      <c r="G220" s="77"/>
      <c r="H220" s="77"/>
      <c r="I220" s="72"/>
      <c r="J220" s="77"/>
      <c r="K220" s="124"/>
      <c r="L220" s="74"/>
      <c r="M220" s="124"/>
      <c r="N220" s="77"/>
      <c r="O220" s="77"/>
      <c r="P220" s="77"/>
      <c r="Q220" s="72"/>
      <c r="R220" s="70"/>
      <c r="S220" s="129"/>
      <c r="T220" s="71"/>
      <c r="U220" s="134"/>
      <c r="AA220" s="72"/>
      <c r="AB220" s="72"/>
      <c r="AC220" s="72"/>
      <c r="AD220" s="73"/>
      <c r="AE220" s="73"/>
      <c r="AF220" s="73"/>
      <c r="AG220" s="72"/>
      <c r="AH220" s="72"/>
      <c r="AI220" s="72"/>
      <c r="AJ220" s="74"/>
      <c r="AK220" s="72"/>
      <c r="AL220" s="72"/>
      <c r="AM220" s="72"/>
      <c r="AN220" s="72"/>
      <c r="AO220" s="72"/>
      <c r="AP220" s="72"/>
      <c r="AQ220" s="72"/>
      <c r="AR220" s="72"/>
      <c r="AS220" s="72"/>
      <c r="AT220" s="72"/>
      <c r="AU220" s="72"/>
      <c r="AV220" s="72"/>
      <c r="AW220" s="72"/>
      <c r="AX220" s="72"/>
      <c r="AY220" s="72"/>
      <c r="AZ220" s="72"/>
      <c r="BA220" s="72"/>
      <c r="BB220" s="72"/>
      <c r="BC220" s="72"/>
      <c r="BD220" s="72"/>
      <c r="BE220" s="72"/>
      <c r="BF220" s="72"/>
      <c r="BG220" s="72"/>
      <c r="BH220" s="72"/>
      <c r="BI220" s="72"/>
      <c r="BJ220" s="72"/>
      <c r="BK220" s="72"/>
      <c r="BL220" s="72"/>
      <c r="BM220" s="72"/>
      <c r="BN220" s="72"/>
      <c r="BO220" s="72"/>
      <c r="BP220" s="72"/>
      <c r="BQ220" s="72"/>
      <c r="BR220" s="72"/>
      <c r="BS220" s="72"/>
      <c r="BT220" s="72"/>
      <c r="BU220" s="72"/>
      <c r="BV220" s="72"/>
      <c r="BW220" s="72"/>
      <c r="BX220" s="72"/>
      <c r="BY220" s="72"/>
      <c r="BZ220" s="72"/>
      <c r="CA220" s="72"/>
      <c r="CB220" s="72"/>
      <c r="CC220" s="72"/>
      <c r="CD220" s="72"/>
      <c r="CE220" s="72"/>
      <c r="CF220" s="72"/>
      <c r="CG220" s="72"/>
      <c r="CH220" s="72"/>
      <c r="CI220" s="72"/>
      <c r="CJ220" s="72"/>
      <c r="CK220" s="72"/>
      <c r="CL220" s="72"/>
      <c r="CM220" s="72"/>
    </row>
    <row r="221" spans="1:91" s="75" customFormat="1" ht="33" customHeight="1" x14ac:dyDescent="0.35">
      <c r="A221" s="70"/>
      <c r="B221" s="77"/>
      <c r="C221" s="124"/>
      <c r="D221" s="74"/>
      <c r="E221" s="124"/>
      <c r="F221" s="77"/>
      <c r="G221" s="77"/>
      <c r="H221" s="77"/>
      <c r="I221" s="72"/>
      <c r="J221" s="77"/>
      <c r="K221" s="124"/>
      <c r="L221" s="74"/>
      <c r="M221" s="124"/>
      <c r="N221" s="77"/>
      <c r="O221" s="77"/>
      <c r="P221" s="77"/>
      <c r="Q221" s="72"/>
      <c r="R221" s="70"/>
      <c r="S221" s="129"/>
      <c r="T221" s="71"/>
      <c r="U221" s="134"/>
      <c r="AA221" s="72"/>
      <c r="AB221" s="72"/>
      <c r="AC221" s="72"/>
      <c r="AD221" s="73"/>
      <c r="AE221" s="73"/>
      <c r="AF221" s="73"/>
      <c r="AG221" s="72"/>
      <c r="AH221" s="72"/>
      <c r="AI221" s="72"/>
      <c r="AJ221" s="74"/>
      <c r="AK221" s="72"/>
      <c r="AL221" s="72"/>
      <c r="AM221" s="72"/>
      <c r="AN221" s="72"/>
      <c r="AO221" s="72"/>
      <c r="AP221" s="72"/>
      <c r="AQ221" s="72"/>
      <c r="AR221" s="72"/>
      <c r="AS221" s="72"/>
      <c r="AT221" s="72"/>
      <c r="AU221" s="72"/>
      <c r="AV221" s="72"/>
      <c r="AW221" s="72"/>
      <c r="AX221" s="72"/>
      <c r="AY221" s="72"/>
      <c r="AZ221" s="72"/>
      <c r="BA221" s="72"/>
      <c r="BB221" s="72"/>
      <c r="BC221" s="72"/>
      <c r="BD221" s="72"/>
      <c r="BE221" s="72"/>
      <c r="BF221" s="72"/>
      <c r="BG221" s="72"/>
      <c r="BH221" s="72"/>
      <c r="BI221" s="72"/>
      <c r="BJ221" s="72"/>
      <c r="BK221" s="72"/>
      <c r="BL221" s="72"/>
      <c r="BM221" s="72"/>
      <c r="BN221" s="72"/>
      <c r="BO221" s="72"/>
      <c r="BP221" s="72"/>
      <c r="BQ221" s="72"/>
      <c r="BR221" s="72"/>
      <c r="BS221" s="72"/>
      <c r="BT221" s="72"/>
      <c r="BU221" s="72"/>
      <c r="BV221" s="72"/>
      <c r="BW221" s="72"/>
      <c r="BX221" s="72"/>
      <c r="BY221" s="72"/>
      <c r="BZ221" s="72"/>
      <c r="CA221" s="72"/>
      <c r="CB221" s="72"/>
      <c r="CC221" s="72"/>
      <c r="CD221" s="72"/>
      <c r="CE221" s="72"/>
      <c r="CF221" s="72"/>
      <c r="CG221" s="72"/>
      <c r="CH221" s="72"/>
      <c r="CI221" s="72"/>
      <c r="CJ221" s="72"/>
      <c r="CK221" s="72"/>
      <c r="CL221" s="72"/>
      <c r="CM221" s="72"/>
    </row>
    <row r="222" spans="1:91" s="75" customFormat="1" ht="33" customHeight="1" x14ac:dyDescent="0.35">
      <c r="A222" s="70"/>
      <c r="B222" s="77"/>
      <c r="C222" s="124"/>
      <c r="D222" s="74"/>
      <c r="E222" s="124"/>
      <c r="F222" s="77"/>
      <c r="G222" s="77"/>
      <c r="H222" s="77"/>
      <c r="I222" s="72"/>
      <c r="J222" s="77"/>
      <c r="K222" s="124"/>
      <c r="L222" s="74"/>
      <c r="M222" s="124"/>
      <c r="N222" s="77"/>
      <c r="O222" s="77"/>
      <c r="P222" s="77"/>
      <c r="Q222" s="72"/>
      <c r="R222" s="70"/>
      <c r="S222" s="129"/>
      <c r="T222" s="71"/>
      <c r="U222" s="134"/>
      <c r="AA222" s="72"/>
      <c r="AB222" s="72"/>
      <c r="AC222" s="72"/>
      <c r="AD222" s="73"/>
      <c r="AE222" s="73"/>
      <c r="AF222" s="73"/>
      <c r="AG222" s="72"/>
      <c r="AH222" s="72"/>
      <c r="AI222" s="72"/>
      <c r="AJ222" s="74"/>
      <c r="AK222" s="72"/>
      <c r="AL222" s="72"/>
      <c r="AM222" s="72"/>
      <c r="AN222" s="72"/>
      <c r="AO222" s="72"/>
      <c r="AP222" s="72"/>
      <c r="AQ222" s="72"/>
      <c r="AR222" s="72"/>
      <c r="AS222" s="72"/>
      <c r="AT222" s="72"/>
      <c r="AU222" s="72"/>
      <c r="AV222" s="72"/>
      <c r="AW222" s="72"/>
      <c r="AX222" s="72"/>
      <c r="AY222" s="72"/>
      <c r="AZ222" s="72"/>
      <c r="BA222" s="72"/>
      <c r="BB222" s="72"/>
      <c r="BC222" s="72"/>
      <c r="BD222" s="72"/>
      <c r="BE222" s="72"/>
      <c r="BF222" s="72"/>
      <c r="BG222" s="72"/>
      <c r="BH222" s="72"/>
      <c r="BI222" s="72"/>
      <c r="BJ222" s="72"/>
      <c r="BK222" s="72"/>
      <c r="BL222" s="72"/>
      <c r="BM222" s="72"/>
      <c r="BN222" s="72"/>
      <c r="BO222" s="72"/>
      <c r="BP222" s="72"/>
      <c r="BQ222" s="72"/>
      <c r="BR222" s="72"/>
      <c r="BS222" s="72"/>
      <c r="BT222" s="72"/>
      <c r="BU222" s="72"/>
      <c r="BV222" s="72"/>
      <c r="BW222" s="72"/>
      <c r="BX222" s="72"/>
      <c r="BY222" s="72"/>
      <c r="BZ222" s="72"/>
      <c r="CA222" s="72"/>
      <c r="CB222" s="72"/>
      <c r="CC222" s="72"/>
      <c r="CD222" s="72"/>
      <c r="CE222" s="72"/>
      <c r="CF222" s="72"/>
      <c r="CG222" s="72"/>
      <c r="CH222" s="72"/>
      <c r="CI222" s="72"/>
      <c r="CJ222" s="72"/>
      <c r="CK222" s="72"/>
      <c r="CL222" s="72"/>
      <c r="CM222" s="72"/>
    </row>
    <row r="223" spans="1:91" s="75" customFormat="1" ht="33" customHeight="1" x14ac:dyDescent="0.35">
      <c r="A223" s="70"/>
      <c r="B223" s="77"/>
      <c r="C223" s="124"/>
      <c r="D223" s="74"/>
      <c r="E223" s="124"/>
      <c r="F223" s="77"/>
      <c r="G223" s="77"/>
      <c r="H223" s="77"/>
      <c r="I223" s="72"/>
      <c r="J223" s="77"/>
      <c r="K223" s="124"/>
      <c r="L223" s="74"/>
      <c r="M223" s="124"/>
      <c r="N223" s="77"/>
      <c r="O223" s="77"/>
      <c r="P223" s="77"/>
      <c r="Q223" s="72"/>
      <c r="R223" s="70"/>
      <c r="S223" s="129"/>
      <c r="T223" s="71"/>
      <c r="U223" s="134"/>
      <c r="AA223" s="72"/>
      <c r="AB223" s="72"/>
      <c r="AC223" s="72"/>
      <c r="AD223" s="73"/>
      <c r="AE223" s="73"/>
      <c r="AF223" s="73"/>
      <c r="AG223" s="72"/>
      <c r="AH223" s="72"/>
      <c r="AI223" s="72"/>
      <c r="AJ223" s="74"/>
      <c r="AK223" s="72"/>
      <c r="AL223" s="72"/>
      <c r="AM223" s="72"/>
      <c r="AN223" s="72"/>
      <c r="AO223" s="72"/>
      <c r="AP223" s="72"/>
      <c r="AQ223" s="72"/>
      <c r="AR223" s="72"/>
      <c r="AS223" s="72"/>
      <c r="AT223" s="72"/>
      <c r="AU223" s="72"/>
      <c r="AV223" s="72"/>
      <c r="AW223" s="72"/>
      <c r="AX223" s="72"/>
      <c r="AY223" s="72"/>
      <c r="AZ223" s="72"/>
      <c r="BA223" s="72"/>
      <c r="BB223" s="72"/>
      <c r="BC223" s="72"/>
      <c r="BD223" s="72"/>
      <c r="BE223" s="72"/>
      <c r="BF223" s="72"/>
      <c r="BG223" s="72"/>
      <c r="BH223" s="72"/>
      <c r="BI223" s="72"/>
      <c r="BJ223" s="72"/>
      <c r="BK223" s="72"/>
      <c r="BL223" s="72"/>
      <c r="BM223" s="72"/>
      <c r="BN223" s="72"/>
      <c r="BO223" s="72"/>
      <c r="BP223" s="72"/>
      <c r="BQ223" s="72"/>
      <c r="BR223" s="72"/>
      <c r="BS223" s="72"/>
      <c r="BT223" s="72"/>
      <c r="BU223" s="72"/>
      <c r="BV223" s="72"/>
      <c r="BW223" s="72"/>
      <c r="BX223" s="72"/>
      <c r="BY223" s="72"/>
      <c r="BZ223" s="72"/>
      <c r="CA223" s="72"/>
      <c r="CB223" s="72"/>
      <c r="CC223" s="72"/>
      <c r="CD223" s="72"/>
      <c r="CE223" s="72"/>
      <c r="CF223" s="72"/>
      <c r="CG223" s="72"/>
      <c r="CH223" s="72"/>
      <c r="CI223" s="72"/>
      <c r="CJ223" s="72"/>
      <c r="CK223" s="72"/>
      <c r="CL223" s="72"/>
      <c r="CM223" s="72"/>
    </row>
    <row r="224" spans="1:91" s="75" customFormat="1" ht="33" customHeight="1" x14ac:dyDescent="0.35">
      <c r="A224" s="70"/>
      <c r="B224" s="77"/>
      <c r="C224" s="124"/>
      <c r="D224" s="74"/>
      <c r="E224" s="124"/>
      <c r="F224" s="77"/>
      <c r="G224" s="77"/>
      <c r="H224" s="77"/>
      <c r="I224" s="72"/>
      <c r="J224" s="77"/>
      <c r="K224" s="124"/>
      <c r="L224" s="74"/>
      <c r="M224" s="124"/>
      <c r="N224" s="77"/>
      <c r="O224" s="77"/>
      <c r="P224" s="77"/>
      <c r="Q224" s="72"/>
      <c r="R224" s="70"/>
      <c r="S224" s="129"/>
      <c r="T224" s="71"/>
      <c r="U224" s="134"/>
      <c r="AA224" s="72"/>
      <c r="AB224" s="72"/>
      <c r="AC224" s="72"/>
      <c r="AD224" s="73"/>
      <c r="AE224" s="73"/>
      <c r="AF224" s="73"/>
      <c r="AG224" s="72"/>
      <c r="AH224" s="72"/>
      <c r="AI224" s="72"/>
      <c r="AJ224" s="74"/>
      <c r="AK224" s="72"/>
      <c r="AL224" s="72"/>
      <c r="AM224" s="72"/>
      <c r="AN224" s="72"/>
      <c r="AO224" s="72"/>
      <c r="AP224" s="72"/>
      <c r="AQ224" s="72"/>
      <c r="AR224" s="72"/>
      <c r="AS224" s="72"/>
      <c r="AT224" s="72"/>
      <c r="AU224" s="72"/>
      <c r="AV224" s="72"/>
      <c r="AW224" s="72"/>
      <c r="AX224" s="72"/>
      <c r="AY224" s="72"/>
      <c r="AZ224" s="72"/>
      <c r="BA224" s="72"/>
      <c r="BB224" s="72"/>
      <c r="BC224" s="72"/>
      <c r="BD224" s="72"/>
      <c r="BE224" s="72"/>
      <c r="BF224" s="72"/>
      <c r="BG224" s="72"/>
      <c r="BH224" s="72"/>
      <c r="BI224" s="72"/>
      <c r="BJ224" s="72"/>
      <c r="BK224" s="72"/>
      <c r="BL224" s="72"/>
      <c r="BM224" s="72"/>
      <c r="BN224" s="72"/>
      <c r="BO224" s="72"/>
      <c r="BP224" s="72"/>
      <c r="BQ224" s="72"/>
      <c r="BR224" s="72"/>
      <c r="BS224" s="72"/>
      <c r="BT224" s="72"/>
      <c r="BU224" s="72"/>
      <c r="BV224" s="72"/>
      <c r="BW224" s="72"/>
      <c r="BX224" s="72"/>
      <c r="BY224" s="72"/>
      <c r="BZ224" s="72"/>
      <c r="CA224" s="72"/>
      <c r="CB224" s="72"/>
      <c r="CC224" s="72"/>
      <c r="CD224" s="72"/>
      <c r="CE224" s="72"/>
      <c r="CF224" s="72"/>
      <c r="CG224" s="72"/>
      <c r="CH224" s="72"/>
      <c r="CI224" s="72"/>
      <c r="CJ224" s="72"/>
      <c r="CK224" s="72"/>
      <c r="CL224" s="72"/>
      <c r="CM224" s="72"/>
    </row>
    <row r="225" spans="1:91" s="75" customFormat="1" ht="33" customHeight="1" x14ac:dyDescent="0.35">
      <c r="A225" s="70"/>
      <c r="B225" s="77"/>
      <c r="C225" s="124"/>
      <c r="D225" s="74"/>
      <c r="E225" s="124"/>
      <c r="F225" s="77"/>
      <c r="G225" s="77"/>
      <c r="H225" s="77"/>
      <c r="I225" s="72"/>
      <c r="J225" s="77"/>
      <c r="K225" s="124"/>
      <c r="L225" s="74"/>
      <c r="M225" s="124"/>
      <c r="N225" s="77"/>
      <c r="O225" s="77"/>
      <c r="P225" s="77"/>
      <c r="Q225" s="72"/>
      <c r="R225" s="70"/>
      <c r="S225" s="129"/>
      <c r="T225" s="71"/>
      <c r="U225" s="134"/>
      <c r="AA225" s="72"/>
      <c r="AB225" s="72"/>
      <c r="AC225" s="72"/>
      <c r="AD225" s="73"/>
      <c r="AE225" s="73"/>
      <c r="AF225" s="73"/>
      <c r="AG225" s="72"/>
      <c r="AH225" s="72"/>
      <c r="AI225" s="72"/>
      <c r="AJ225" s="74"/>
      <c r="AK225" s="72"/>
      <c r="AL225" s="72"/>
      <c r="AM225" s="72"/>
      <c r="AN225" s="72"/>
      <c r="AO225" s="72"/>
      <c r="AP225" s="72"/>
      <c r="AQ225" s="72"/>
      <c r="AR225" s="72"/>
      <c r="AS225" s="72"/>
      <c r="AT225" s="72"/>
      <c r="AU225" s="72"/>
      <c r="AV225" s="72"/>
      <c r="AW225" s="72"/>
      <c r="AX225" s="72"/>
      <c r="AY225" s="72"/>
      <c r="AZ225" s="72"/>
      <c r="BA225" s="72"/>
      <c r="BB225" s="72"/>
      <c r="BC225" s="72"/>
      <c r="BD225" s="72"/>
      <c r="BE225" s="72"/>
      <c r="BF225" s="72"/>
      <c r="BG225" s="72"/>
      <c r="BH225" s="72"/>
      <c r="BI225" s="72"/>
      <c r="BJ225" s="72"/>
      <c r="BK225" s="72"/>
      <c r="BL225" s="72"/>
      <c r="BM225" s="72"/>
      <c r="BN225" s="72"/>
      <c r="BO225" s="72"/>
      <c r="BP225" s="72"/>
      <c r="BQ225" s="72"/>
      <c r="BR225" s="72"/>
      <c r="BS225" s="72"/>
      <c r="BT225" s="72"/>
      <c r="BU225" s="72"/>
      <c r="BV225" s="72"/>
      <c r="BW225" s="72"/>
      <c r="BX225" s="72"/>
      <c r="BY225" s="72"/>
      <c r="BZ225" s="72"/>
      <c r="CA225" s="72"/>
      <c r="CB225" s="72"/>
      <c r="CC225" s="72"/>
      <c r="CD225" s="72"/>
      <c r="CE225" s="72"/>
      <c r="CF225" s="72"/>
      <c r="CG225" s="72"/>
      <c r="CH225" s="72"/>
      <c r="CI225" s="72"/>
      <c r="CJ225" s="72"/>
      <c r="CK225" s="72"/>
      <c r="CL225" s="72"/>
      <c r="CM225" s="72"/>
    </row>
    <row r="226" spans="1:91" s="75" customFormat="1" ht="33" customHeight="1" x14ac:dyDescent="0.35">
      <c r="A226" s="70"/>
      <c r="B226" s="77"/>
      <c r="C226" s="124"/>
      <c r="D226" s="74"/>
      <c r="E226" s="124"/>
      <c r="F226" s="77"/>
      <c r="G226" s="77"/>
      <c r="H226" s="77"/>
      <c r="I226" s="72"/>
      <c r="J226" s="77"/>
      <c r="K226" s="124"/>
      <c r="L226" s="74"/>
      <c r="M226" s="124"/>
      <c r="N226" s="77"/>
      <c r="O226" s="77"/>
      <c r="P226" s="77"/>
      <c r="Q226" s="72"/>
      <c r="R226" s="70"/>
      <c r="S226" s="129"/>
      <c r="T226" s="71"/>
      <c r="U226" s="134"/>
      <c r="AA226" s="72"/>
      <c r="AB226" s="72"/>
      <c r="AC226" s="72"/>
      <c r="AD226" s="73"/>
      <c r="AE226" s="73"/>
      <c r="AF226" s="73"/>
      <c r="AG226" s="72"/>
      <c r="AH226" s="72"/>
      <c r="AI226" s="72"/>
      <c r="AJ226" s="74"/>
      <c r="AK226" s="72"/>
      <c r="AL226" s="72"/>
      <c r="AM226" s="72"/>
      <c r="AN226" s="72"/>
      <c r="AO226" s="72"/>
      <c r="AP226" s="72"/>
      <c r="AQ226" s="72"/>
      <c r="AR226" s="72"/>
      <c r="AS226" s="72"/>
      <c r="AT226" s="72"/>
      <c r="AU226" s="72"/>
      <c r="AV226" s="72"/>
      <c r="AW226" s="72"/>
      <c r="AX226" s="72"/>
      <c r="AY226" s="72"/>
      <c r="AZ226" s="72"/>
      <c r="BA226" s="72"/>
      <c r="BB226" s="72"/>
      <c r="BC226" s="72"/>
      <c r="BD226" s="72"/>
      <c r="BE226" s="72"/>
      <c r="BF226" s="72"/>
      <c r="BG226" s="72"/>
      <c r="BH226" s="72"/>
      <c r="BI226" s="72"/>
      <c r="BJ226" s="72"/>
      <c r="BK226" s="72"/>
      <c r="BL226" s="72"/>
      <c r="BM226" s="72"/>
      <c r="BN226" s="72"/>
      <c r="BO226" s="72"/>
      <c r="BP226" s="72"/>
      <c r="BQ226" s="72"/>
      <c r="BR226" s="72"/>
      <c r="BS226" s="72"/>
      <c r="BT226" s="72"/>
      <c r="BU226" s="72"/>
      <c r="BV226" s="72"/>
      <c r="BW226" s="72"/>
      <c r="BX226" s="72"/>
      <c r="BY226" s="72"/>
      <c r="BZ226" s="72"/>
      <c r="CA226" s="72"/>
      <c r="CB226" s="72"/>
      <c r="CC226" s="72"/>
      <c r="CD226" s="72"/>
      <c r="CE226" s="72"/>
      <c r="CF226" s="72"/>
      <c r="CG226" s="72"/>
      <c r="CH226" s="72"/>
      <c r="CI226" s="72"/>
      <c r="CJ226" s="72"/>
      <c r="CK226" s="72"/>
      <c r="CL226" s="72"/>
      <c r="CM226" s="72"/>
    </row>
    <row r="227" spans="1:91" s="75" customFormat="1" ht="33" customHeight="1" x14ac:dyDescent="0.35">
      <c r="A227" s="70"/>
      <c r="B227" s="77"/>
      <c r="C227" s="124"/>
      <c r="D227" s="74"/>
      <c r="E227" s="124"/>
      <c r="F227" s="77"/>
      <c r="G227" s="77"/>
      <c r="H227" s="77"/>
      <c r="I227" s="72"/>
      <c r="J227" s="77"/>
      <c r="K227" s="124"/>
      <c r="L227" s="74"/>
      <c r="M227" s="124"/>
      <c r="N227" s="77"/>
      <c r="O227" s="77"/>
      <c r="P227" s="77"/>
      <c r="Q227" s="72"/>
      <c r="R227" s="70"/>
      <c r="S227" s="129"/>
      <c r="T227" s="71"/>
      <c r="U227" s="134"/>
      <c r="AA227" s="72"/>
      <c r="AB227" s="72"/>
      <c r="AC227" s="72"/>
      <c r="AD227" s="73"/>
      <c r="AE227" s="73"/>
      <c r="AF227" s="73"/>
      <c r="AG227" s="72"/>
      <c r="AH227" s="72"/>
      <c r="AI227" s="72"/>
      <c r="AJ227" s="74"/>
      <c r="AK227" s="72"/>
      <c r="AL227" s="72"/>
      <c r="AM227" s="72"/>
      <c r="AN227" s="72"/>
      <c r="AO227" s="72"/>
      <c r="AP227" s="72"/>
      <c r="AQ227" s="72"/>
      <c r="AR227" s="72"/>
      <c r="AS227" s="72"/>
      <c r="AT227" s="72"/>
      <c r="AU227" s="72"/>
      <c r="AV227" s="72"/>
      <c r="AW227" s="72"/>
      <c r="AX227" s="72"/>
      <c r="AY227" s="72"/>
      <c r="AZ227" s="72"/>
      <c r="BA227" s="72"/>
      <c r="BB227" s="72"/>
      <c r="BC227" s="72"/>
      <c r="BD227" s="72"/>
      <c r="BE227" s="72"/>
      <c r="BF227" s="72"/>
      <c r="BG227" s="72"/>
      <c r="BH227" s="72"/>
      <c r="BI227" s="72"/>
      <c r="BJ227" s="72"/>
      <c r="BK227" s="72"/>
      <c r="BL227" s="72"/>
      <c r="BM227" s="72"/>
      <c r="BN227" s="72"/>
      <c r="BO227" s="72"/>
      <c r="BP227" s="72"/>
      <c r="BQ227" s="72"/>
      <c r="BR227" s="72"/>
      <c r="BS227" s="72"/>
      <c r="BT227" s="72"/>
      <c r="BU227" s="72"/>
      <c r="BV227" s="72"/>
      <c r="BW227" s="72"/>
      <c r="BX227" s="72"/>
      <c r="BY227" s="72"/>
      <c r="BZ227" s="72"/>
      <c r="CA227" s="72"/>
      <c r="CB227" s="72"/>
      <c r="CC227" s="72"/>
      <c r="CD227" s="72"/>
      <c r="CE227" s="72"/>
      <c r="CF227" s="72"/>
      <c r="CG227" s="72"/>
      <c r="CH227" s="72"/>
      <c r="CI227" s="72"/>
      <c r="CJ227" s="72"/>
      <c r="CK227" s="72"/>
      <c r="CL227" s="72"/>
      <c r="CM227" s="72"/>
    </row>
    <row r="228" spans="1:91" s="75" customFormat="1" ht="33" customHeight="1" x14ac:dyDescent="0.35">
      <c r="A228" s="70"/>
      <c r="B228" s="77"/>
      <c r="C228" s="124"/>
      <c r="D228" s="74"/>
      <c r="E228" s="124"/>
      <c r="F228" s="77"/>
      <c r="G228" s="77"/>
      <c r="H228" s="77"/>
      <c r="I228" s="72"/>
      <c r="J228" s="77"/>
      <c r="K228" s="124"/>
      <c r="L228" s="74"/>
      <c r="M228" s="124"/>
      <c r="N228" s="77"/>
      <c r="O228" s="77"/>
      <c r="P228" s="77"/>
      <c r="Q228" s="72"/>
      <c r="R228" s="70"/>
      <c r="S228" s="129"/>
      <c r="T228" s="71"/>
      <c r="U228" s="134"/>
      <c r="AA228" s="72"/>
      <c r="AB228" s="72"/>
      <c r="AC228" s="72"/>
      <c r="AD228" s="73"/>
      <c r="AE228" s="73"/>
      <c r="AF228" s="73"/>
      <c r="AG228" s="72"/>
      <c r="AH228" s="72"/>
      <c r="AI228" s="72"/>
      <c r="AJ228" s="74"/>
      <c r="AK228" s="72"/>
      <c r="AL228" s="72"/>
      <c r="AM228" s="72"/>
      <c r="AN228" s="72"/>
      <c r="AO228" s="72"/>
      <c r="AP228" s="72"/>
      <c r="AQ228" s="72"/>
      <c r="AR228" s="72"/>
      <c r="AS228" s="72"/>
      <c r="AT228" s="72"/>
      <c r="AU228" s="72"/>
      <c r="AV228" s="72"/>
      <c r="AW228" s="72"/>
      <c r="AX228" s="72"/>
      <c r="AY228" s="72"/>
      <c r="AZ228" s="72"/>
      <c r="BA228" s="72"/>
      <c r="BB228" s="72"/>
      <c r="BC228" s="72"/>
      <c r="BD228" s="72"/>
      <c r="BE228" s="72"/>
      <c r="BF228" s="72"/>
      <c r="BG228" s="72"/>
      <c r="BH228" s="72"/>
      <c r="BI228" s="72"/>
      <c r="BJ228" s="72"/>
      <c r="BK228" s="72"/>
      <c r="BL228" s="72"/>
      <c r="BM228" s="72"/>
      <c r="BN228" s="72"/>
      <c r="BO228" s="72"/>
      <c r="BP228" s="72"/>
      <c r="BQ228" s="72"/>
      <c r="BR228" s="72"/>
      <c r="BS228" s="72"/>
      <c r="BT228" s="72"/>
      <c r="BU228" s="72"/>
      <c r="BV228" s="72"/>
      <c r="BW228" s="72"/>
      <c r="BX228" s="72"/>
      <c r="BY228" s="72"/>
      <c r="BZ228" s="72"/>
      <c r="CA228" s="72"/>
      <c r="CB228" s="72"/>
      <c r="CC228" s="72"/>
      <c r="CD228" s="72"/>
      <c r="CE228" s="72"/>
      <c r="CF228" s="72"/>
      <c r="CG228" s="72"/>
      <c r="CH228" s="72"/>
      <c r="CI228" s="72"/>
      <c r="CJ228" s="72"/>
      <c r="CK228" s="72"/>
      <c r="CL228" s="72"/>
      <c r="CM228" s="72"/>
    </row>
    <row r="229" spans="1:91" s="75" customFormat="1" ht="33" customHeight="1" x14ac:dyDescent="0.35">
      <c r="A229" s="70"/>
      <c r="B229" s="77"/>
      <c r="C229" s="124"/>
      <c r="D229" s="74"/>
      <c r="E229" s="124"/>
      <c r="F229" s="77"/>
      <c r="G229" s="77"/>
      <c r="H229" s="77"/>
      <c r="I229" s="72"/>
      <c r="J229" s="77"/>
      <c r="K229" s="124"/>
      <c r="L229" s="74"/>
      <c r="M229" s="124"/>
      <c r="N229" s="77"/>
      <c r="O229" s="77"/>
      <c r="P229" s="77"/>
      <c r="Q229" s="72"/>
      <c r="R229" s="70"/>
      <c r="S229" s="129"/>
      <c r="T229" s="71"/>
      <c r="U229" s="134"/>
      <c r="AA229" s="72"/>
      <c r="AB229" s="72"/>
      <c r="AC229" s="72"/>
      <c r="AD229" s="73"/>
      <c r="AE229" s="73"/>
      <c r="AF229" s="73"/>
      <c r="AG229" s="72"/>
      <c r="AH229" s="72"/>
      <c r="AI229" s="72"/>
      <c r="AJ229" s="74"/>
      <c r="AK229" s="72"/>
      <c r="AL229" s="72"/>
      <c r="AM229" s="72"/>
      <c r="AN229" s="72"/>
      <c r="AO229" s="72"/>
      <c r="AP229" s="72"/>
      <c r="AQ229" s="72"/>
      <c r="AR229" s="72"/>
      <c r="AS229" s="72"/>
      <c r="AT229" s="72"/>
      <c r="AU229" s="72"/>
      <c r="AV229" s="72"/>
      <c r="AW229" s="72"/>
      <c r="AX229" s="72"/>
      <c r="AY229" s="72"/>
      <c r="AZ229" s="72"/>
      <c r="BA229" s="72"/>
      <c r="BB229" s="72"/>
      <c r="BC229" s="72"/>
      <c r="BD229" s="72"/>
      <c r="BE229" s="72"/>
      <c r="BF229" s="72"/>
      <c r="BG229" s="72"/>
      <c r="BH229" s="72"/>
      <c r="BI229" s="72"/>
      <c r="BJ229" s="72"/>
      <c r="BK229" s="72"/>
      <c r="BL229" s="72"/>
      <c r="BM229" s="72"/>
      <c r="BN229" s="72"/>
      <c r="BO229" s="72"/>
      <c r="BP229" s="72"/>
      <c r="BQ229" s="72"/>
      <c r="BR229" s="72"/>
      <c r="BS229" s="72"/>
      <c r="BT229" s="72"/>
      <c r="BU229" s="72"/>
      <c r="BV229" s="72"/>
      <c r="BW229" s="72"/>
      <c r="BX229" s="72"/>
      <c r="BY229" s="72"/>
      <c r="BZ229" s="72"/>
      <c r="CA229" s="72"/>
      <c r="CB229" s="72"/>
      <c r="CC229" s="72"/>
      <c r="CD229" s="72"/>
      <c r="CE229" s="72"/>
      <c r="CF229" s="72"/>
      <c r="CG229" s="72"/>
      <c r="CH229" s="72"/>
      <c r="CI229" s="72"/>
      <c r="CJ229" s="72"/>
      <c r="CK229" s="72"/>
      <c r="CL229" s="72"/>
      <c r="CM229" s="72"/>
    </row>
    <row r="230" spans="1:91" s="75" customFormat="1" ht="33" customHeight="1" x14ac:dyDescent="0.35">
      <c r="A230" s="70"/>
      <c r="B230" s="77"/>
      <c r="C230" s="124"/>
      <c r="D230" s="74"/>
      <c r="E230" s="124"/>
      <c r="F230" s="77"/>
      <c r="G230" s="77"/>
      <c r="H230" s="77"/>
      <c r="I230" s="72"/>
      <c r="J230" s="77"/>
      <c r="K230" s="124"/>
      <c r="L230" s="74"/>
      <c r="M230" s="124"/>
      <c r="N230" s="77"/>
      <c r="O230" s="77"/>
      <c r="P230" s="77"/>
      <c r="Q230" s="72"/>
      <c r="R230" s="70"/>
      <c r="S230" s="129"/>
      <c r="T230" s="71"/>
      <c r="U230" s="134"/>
      <c r="AA230" s="72"/>
      <c r="AB230" s="72"/>
      <c r="AC230" s="72"/>
      <c r="AD230" s="73"/>
      <c r="AE230" s="73"/>
      <c r="AF230" s="73"/>
      <c r="AG230" s="72"/>
      <c r="AH230" s="72"/>
      <c r="AI230" s="72"/>
      <c r="AJ230" s="74"/>
      <c r="AK230" s="72"/>
      <c r="AL230" s="72"/>
      <c r="AM230" s="72"/>
      <c r="AN230" s="72"/>
      <c r="AO230" s="72"/>
      <c r="AP230" s="72"/>
      <c r="AQ230" s="72"/>
      <c r="AR230" s="72"/>
      <c r="AS230" s="72"/>
      <c r="AT230" s="72"/>
      <c r="AU230" s="72"/>
      <c r="AV230" s="72"/>
      <c r="AW230" s="72"/>
      <c r="AX230" s="72"/>
      <c r="AY230" s="72"/>
      <c r="AZ230" s="72"/>
      <c r="BA230" s="72"/>
      <c r="BB230" s="72"/>
      <c r="BC230" s="72"/>
      <c r="BD230" s="72"/>
      <c r="BE230" s="72"/>
      <c r="BF230" s="72"/>
      <c r="BG230" s="72"/>
      <c r="BH230" s="72"/>
      <c r="BI230" s="72"/>
      <c r="BJ230" s="72"/>
      <c r="BK230" s="72"/>
      <c r="BL230" s="72"/>
      <c r="BM230" s="72"/>
      <c r="BN230" s="72"/>
      <c r="BO230" s="72"/>
      <c r="BP230" s="72"/>
      <c r="BQ230" s="72"/>
      <c r="BR230" s="72"/>
      <c r="BS230" s="72"/>
      <c r="BT230" s="72"/>
      <c r="BU230" s="72"/>
      <c r="BV230" s="72"/>
      <c r="BW230" s="72"/>
      <c r="BX230" s="72"/>
      <c r="BY230" s="72"/>
      <c r="BZ230" s="72"/>
      <c r="CA230" s="72"/>
      <c r="CB230" s="72"/>
      <c r="CC230" s="72"/>
      <c r="CD230" s="72"/>
      <c r="CE230" s="72"/>
      <c r="CF230" s="72"/>
      <c r="CG230" s="72"/>
      <c r="CH230" s="72"/>
      <c r="CI230" s="72"/>
      <c r="CJ230" s="72"/>
      <c r="CK230" s="72"/>
      <c r="CL230" s="72"/>
      <c r="CM230" s="72"/>
    </row>
    <row r="231" spans="1:91" s="75" customFormat="1" ht="33" customHeight="1" x14ac:dyDescent="0.35">
      <c r="A231" s="70"/>
      <c r="B231" s="77"/>
      <c r="C231" s="124"/>
      <c r="D231" s="74"/>
      <c r="E231" s="124"/>
      <c r="F231" s="77"/>
      <c r="G231" s="77"/>
      <c r="H231" s="77"/>
      <c r="I231" s="72"/>
      <c r="J231" s="77"/>
      <c r="K231" s="124"/>
      <c r="L231" s="74"/>
      <c r="M231" s="124"/>
      <c r="N231" s="77"/>
      <c r="O231" s="77"/>
      <c r="P231" s="77"/>
      <c r="Q231" s="72"/>
      <c r="R231" s="70"/>
      <c r="S231" s="129"/>
      <c r="T231" s="71"/>
      <c r="U231" s="134"/>
      <c r="AA231" s="72"/>
      <c r="AB231" s="72"/>
      <c r="AC231" s="72"/>
      <c r="AD231" s="73"/>
      <c r="AE231" s="73"/>
      <c r="AF231" s="73"/>
      <c r="AG231" s="72"/>
      <c r="AH231" s="72"/>
      <c r="AI231" s="72"/>
      <c r="AJ231" s="74"/>
      <c r="AK231" s="72"/>
      <c r="AL231" s="72"/>
      <c r="AM231" s="72"/>
      <c r="AN231" s="72"/>
      <c r="AO231" s="72"/>
      <c r="AP231" s="72"/>
      <c r="AQ231" s="72"/>
      <c r="AR231" s="72"/>
      <c r="AS231" s="72"/>
      <c r="AT231" s="72"/>
      <c r="AU231" s="72"/>
      <c r="AV231" s="72"/>
      <c r="AW231" s="72"/>
      <c r="AX231" s="72"/>
      <c r="AY231" s="72"/>
      <c r="AZ231" s="72"/>
      <c r="BA231" s="72"/>
      <c r="BB231" s="72"/>
      <c r="BC231" s="72"/>
      <c r="BD231" s="72"/>
      <c r="BE231" s="72"/>
      <c r="BF231" s="72"/>
      <c r="BG231" s="72"/>
      <c r="BH231" s="72"/>
      <c r="BI231" s="72"/>
      <c r="BJ231" s="72"/>
      <c r="BK231" s="72"/>
      <c r="BL231" s="72"/>
      <c r="BM231" s="72"/>
      <c r="BN231" s="72"/>
      <c r="BO231" s="72"/>
      <c r="BP231" s="72"/>
      <c r="BQ231" s="72"/>
      <c r="BR231" s="72"/>
      <c r="BS231" s="72"/>
      <c r="BT231" s="72"/>
      <c r="BU231" s="72"/>
      <c r="BV231" s="72"/>
      <c r="BW231" s="72"/>
      <c r="BX231" s="72"/>
      <c r="BY231" s="72"/>
      <c r="BZ231" s="72"/>
      <c r="CA231" s="72"/>
      <c r="CB231" s="72"/>
      <c r="CC231" s="72"/>
      <c r="CD231" s="72"/>
      <c r="CE231" s="72"/>
      <c r="CF231" s="72"/>
      <c r="CG231" s="72"/>
      <c r="CH231" s="72"/>
      <c r="CI231" s="72"/>
      <c r="CJ231" s="72"/>
      <c r="CK231" s="72"/>
      <c r="CL231" s="72"/>
      <c r="CM231" s="72"/>
    </row>
    <row r="232" spans="1:91" s="75" customFormat="1" ht="33" customHeight="1" x14ac:dyDescent="0.35">
      <c r="A232" s="70"/>
      <c r="B232" s="77"/>
      <c r="C232" s="124"/>
      <c r="D232" s="74"/>
      <c r="E232" s="124"/>
      <c r="F232" s="77"/>
      <c r="G232" s="77"/>
      <c r="H232" s="77"/>
      <c r="I232" s="72"/>
      <c r="J232" s="77"/>
      <c r="K232" s="124"/>
      <c r="L232" s="74"/>
      <c r="M232" s="124"/>
      <c r="N232" s="77"/>
      <c r="O232" s="77"/>
      <c r="P232" s="77"/>
      <c r="Q232" s="72"/>
      <c r="R232" s="70"/>
      <c r="S232" s="129"/>
      <c r="T232" s="71"/>
      <c r="U232" s="134"/>
      <c r="AA232" s="72"/>
      <c r="AB232" s="72"/>
      <c r="AC232" s="72"/>
      <c r="AD232" s="73"/>
      <c r="AE232" s="73"/>
      <c r="AF232" s="73"/>
      <c r="AG232" s="72"/>
      <c r="AH232" s="72"/>
      <c r="AI232" s="72"/>
      <c r="AJ232" s="74"/>
      <c r="AK232" s="72"/>
      <c r="AL232" s="72"/>
      <c r="AM232" s="72"/>
      <c r="AN232" s="72"/>
      <c r="AO232" s="72"/>
      <c r="AP232" s="72"/>
      <c r="AQ232" s="72"/>
      <c r="AR232" s="72"/>
      <c r="AS232" s="72"/>
      <c r="AT232" s="72"/>
      <c r="AU232" s="72"/>
      <c r="AV232" s="72"/>
      <c r="AW232" s="72"/>
      <c r="AX232" s="72"/>
      <c r="AY232" s="72"/>
      <c r="AZ232" s="72"/>
      <c r="BA232" s="72"/>
      <c r="BB232" s="72"/>
      <c r="BC232" s="72"/>
      <c r="BD232" s="72"/>
      <c r="BE232" s="72"/>
      <c r="BF232" s="72"/>
      <c r="BG232" s="72"/>
      <c r="BH232" s="72"/>
      <c r="BI232" s="72"/>
      <c r="BJ232" s="72"/>
      <c r="BK232" s="72"/>
      <c r="BL232" s="72"/>
      <c r="BM232" s="72"/>
      <c r="BN232" s="72"/>
      <c r="BO232" s="72"/>
      <c r="BP232" s="72"/>
      <c r="BQ232" s="72"/>
      <c r="BR232" s="72"/>
      <c r="BS232" s="72"/>
      <c r="BT232" s="72"/>
      <c r="BU232" s="72"/>
      <c r="BV232" s="72"/>
      <c r="BW232" s="72"/>
      <c r="BX232" s="72"/>
      <c r="BY232" s="72"/>
      <c r="BZ232" s="72"/>
      <c r="CA232" s="72"/>
      <c r="CB232" s="72"/>
      <c r="CC232" s="72"/>
      <c r="CD232" s="72"/>
      <c r="CE232" s="72"/>
      <c r="CF232" s="72"/>
      <c r="CG232" s="72"/>
      <c r="CH232" s="72"/>
      <c r="CI232" s="72"/>
      <c r="CJ232" s="72"/>
      <c r="CK232" s="72"/>
      <c r="CL232" s="72"/>
      <c r="CM232" s="72"/>
    </row>
    <row r="233" spans="1:91" s="75" customFormat="1" ht="33" customHeight="1" x14ac:dyDescent="0.35">
      <c r="A233" s="70"/>
      <c r="B233" s="77"/>
      <c r="C233" s="124"/>
      <c r="D233" s="74"/>
      <c r="E233" s="124"/>
      <c r="F233" s="77"/>
      <c r="G233" s="77"/>
      <c r="H233" s="77"/>
      <c r="I233" s="72"/>
      <c r="J233" s="77"/>
      <c r="K233" s="124"/>
      <c r="L233" s="74"/>
      <c r="M233" s="124"/>
      <c r="N233" s="77"/>
      <c r="O233" s="77"/>
      <c r="P233" s="77"/>
      <c r="Q233" s="72"/>
      <c r="R233" s="70"/>
      <c r="S233" s="129"/>
      <c r="T233" s="71"/>
      <c r="U233" s="134"/>
      <c r="AA233" s="72"/>
      <c r="AB233" s="72"/>
      <c r="AC233" s="72"/>
      <c r="AD233" s="73"/>
      <c r="AE233" s="73"/>
      <c r="AF233" s="73"/>
      <c r="AG233" s="72"/>
      <c r="AH233" s="72"/>
      <c r="AI233" s="72"/>
      <c r="AJ233" s="74"/>
      <c r="AK233" s="72"/>
      <c r="AL233" s="72"/>
      <c r="AM233" s="72"/>
      <c r="AN233" s="72"/>
      <c r="AO233" s="72"/>
      <c r="AP233" s="72"/>
      <c r="AQ233" s="72"/>
      <c r="AR233" s="72"/>
      <c r="AS233" s="72"/>
      <c r="AT233" s="72"/>
      <c r="AU233" s="72"/>
      <c r="AV233" s="72"/>
      <c r="AW233" s="72"/>
      <c r="AX233" s="72"/>
      <c r="AY233" s="72"/>
      <c r="AZ233" s="72"/>
      <c r="BA233" s="72"/>
      <c r="BB233" s="72"/>
      <c r="BC233" s="72"/>
      <c r="BD233" s="72"/>
      <c r="BE233" s="72"/>
      <c r="BF233" s="72"/>
      <c r="BG233" s="72"/>
      <c r="BH233" s="72"/>
      <c r="BI233" s="72"/>
      <c r="BJ233" s="72"/>
      <c r="BK233" s="72"/>
      <c r="BL233" s="72"/>
      <c r="BM233" s="72"/>
      <c r="BN233" s="72"/>
      <c r="BO233" s="72"/>
      <c r="BP233" s="72"/>
      <c r="BQ233" s="72"/>
      <c r="BR233" s="72"/>
      <c r="BS233" s="72"/>
      <c r="BT233" s="72"/>
      <c r="BU233" s="72"/>
      <c r="BV233" s="72"/>
      <c r="BW233" s="72"/>
      <c r="BX233" s="72"/>
      <c r="BY233" s="72"/>
      <c r="BZ233" s="72"/>
      <c r="CA233" s="72"/>
      <c r="CB233" s="72"/>
      <c r="CC233" s="72"/>
      <c r="CD233" s="72"/>
      <c r="CE233" s="72"/>
      <c r="CF233" s="72"/>
      <c r="CG233" s="72"/>
      <c r="CH233" s="72"/>
      <c r="CI233" s="72"/>
      <c r="CJ233" s="72"/>
      <c r="CK233" s="72"/>
      <c r="CL233" s="72"/>
      <c r="CM233" s="72"/>
    </row>
    <row r="234" spans="1:91" s="75" customFormat="1" ht="33" customHeight="1" x14ac:dyDescent="0.35">
      <c r="A234" s="70"/>
      <c r="B234" s="77"/>
      <c r="C234" s="124"/>
      <c r="D234" s="74"/>
      <c r="E234" s="124"/>
      <c r="F234" s="77"/>
      <c r="G234" s="77"/>
      <c r="H234" s="77"/>
      <c r="I234" s="72"/>
      <c r="J234" s="77"/>
      <c r="K234" s="124"/>
      <c r="L234" s="74"/>
      <c r="M234" s="124"/>
      <c r="N234" s="77"/>
      <c r="O234" s="77"/>
      <c r="P234" s="77"/>
      <c r="Q234" s="72"/>
      <c r="R234" s="70"/>
      <c r="S234" s="129"/>
      <c r="T234" s="71"/>
      <c r="U234" s="134"/>
      <c r="AA234" s="72"/>
      <c r="AB234" s="72"/>
      <c r="AC234" s="72"/>
      <c r="AD234" s="73"/>
      <c r="AE234" s="73"/>
      <c r="AF234" s="73"/>
      <c r="AG234" s="72"/>
      <c r="AH234" s="72"/>
      <c r="AI234" s="72"/>
      <c r="AJ234" s="74"/>
      <c r="AK234" s="72"/>
      <c r="AL234" s="72"/>
      <c r="AM234" s="72"/>
      <c r="AN234" s="72"/>
      <c r="AO234" s="72"/>
      <c r="AP234" s="72"/>
      <c r="AQ234" s="72"/>
      <c r="AR234" s="72"/>
      <c r="AS234" s="72"/>
      <c r="AT234" s="72"/>
      <c r="AU234" s="72"/>
      <c r="AV234" s="72"/>
      <c r="AW234" s="72"/>
      <c r="AX234" s="72"/>
      <c r="AY234" s="72"/>
      <c r="AZ234" s="72"/>
      <c r="BA234" s="72"/>
      <c r="BB234" s="72"/>
      <c r="BC234" s="72"/>
      <c r="BD234" s="72"/>
      <c r="BE234" s="72"/>
      <c r="BF234" s="72"/>
      <c r="BG234" s="72"/>
      <c r="BH234" s="72"/>
      <c r="BI234" s="72"/>
      <c r="BJ234" s="72"/>
      <c r="BK234" s="72"/>
      <c r="BL234" s="72"/>
      <c r="BM234" s="72"/>
      <c r="BN234" s="72"/>
      <c r="BO234" s="72"/>
      <c r="BP234" s="72"/>
      <c r="BQ234" s="72"/>
      <c r="BR234" s="72"/>
      <c r="BS234" s="72"/>
      <c r="BT234" s="72"/>
      <c r="BU234" s="72"/>
      <c r="BV234" s="72"/>
      <c r="BW234" s="72"/>
      <c r="BX234" s="72"/>
      <c r="BY234" s="72"/>
      <c r="BZ234" s="72"/>
      <c r="CA234" s="72"/>
      <c r="CB234" s="72"/>
      <c r="CC234" s="72"/>
      <c r="CD234" s="72"/>
      <c r="CE234" s="72"/>
      <c r="CF234" s="72"/>
      <c r="CG234" s="72"/>
      <c r="CH234" s="72"/>
      <c r="CI234" s="72"/>
      <c r="CJ234" s="72"/>
      <c r="CK234" s="72"/>
      <c r="CL234" s="72"/>
      <c r="CM234" s="72"/>
    </row>
    <row r="235" spans="1:91" s="75" customFormat="1" ht="33" customHeight="1" x14ac:dyDescent="0.35">
      <c r="A235" s="70"/>
      <c r="B235" s="77"/>
      <c r="C235" s="124"/>
      <c r="D235" s="74"/>
      <c r="E235" s="124"/>
      <c r="F235" s="77"/>
      <c r="G235" s="77"/>
      <c r="H235" s="77"/>
      <c r="I235" s="72"/>
      <c r="J235" s="77"/>
      <c r="K235" s="124"/>
      <c r="L235" s="74"/>
      <c r="M235" s="124"/>
      <c r="N235" s="77"/>
      <c r="O235" s="77"/>
      <c r="P235" s="77"/>
      <c r="Q235" s="72"/>
      <c r="R235" s="70"/>
      <c r="S235" s="129"/>
      <c r="T235" s="71"/>
      <c r="U235" s="134"/>
      <c r="AA235" s="72"/>
      <c r="AB235" s="72"/>
      <c r="AC235" s="72"/>
      <c r="AD235" s="73"/>
      <c r="AE235" s="73"/>
      <c r="AF235" s="73"/>
      <c r="AG235" s="72"/>
      <c r="AH235" s="72"/>
      <c r="AI235" s="72"/>
      <c r="AJ235" s="74"/>
      <c r="AK235" s="72"/>
      <c r="AL235" s="72"/>
      <c r="AM235" s="72"/>
      <c r="AN235" s="72"/>
      <c r="AO235" s="72"/>
      <c r="AP235" s="72"/>
      <c r="AQ235" s="72"/>
      <c r="AR235" s="72"/>
      <c r="AS235" s="72"/>
      <c r="AT235" s="72"/>
      <c r="AU235" s="72"/>
      <c r="AV235" s="72"/>
      <c r="AW235" s="72"/>
      <c r="AX235" s="72"/>
      <c r="AY235" s="72"/>
      <c r="AZ235" s="72"/>
      <c r="BA235" s="72"/>
      <c r="BB235" s="72"/>
      <c r="BC235" s="72"/>
      <c r="BD235" s="72"/>
      <c r="BE235" s="72"/>
      <c r="BF235" s="72"/>
      <c r="BG235" s="72"/>
      <c r="BH235" s="72"/>
      <c r="BI235" s="72"/>
      <c r="BJ235" s="72"/>
      <c r="BK235" s="72"/>
      <c r="BL235" s="72"/>
      <c r="BM235" s="72"/>
      <c r="BN235" s="72"/>
      <c r="BO235" s="72"/>
      <c r="BP235" s="72"/>
      <c r="BQ235" s="72"/>
      <c r="BR235" s="72"/>
      <c r="BS235" s="72"/>
      <c r="BT235" s="72"/>
      <c r="BU235" s="72"/>
      <c r="BV235" s="72"/>
      <c r="BW235" s="72"/>
      <c r="BX235" s="72"/>
      <c r="BY235" s="72"/>
      <c r="BZ235" s="72"/>
      <c r="CA235" s="72"/>
      <c r="CB235" s="72"/>
      <c r="CC235" s="72"/>
      <c r="CD235" s="72"/>
      <c r="CE235" s="72"/>
      <c r="CF235" s="72"/>
      <c r="CG235" s="72"/>
      <c r="CH235" s="72"/>
      <c r="CI235" s="72"/>
      <c r="CJ235" s="72"/>
      <c r="CK235" s="72"/>
      <c r="CL235" s="72"/>
      <c r="CM235" s="72"/>
    </row>
    <row r="236" spans="1:91" s="75" customFormat="1" ht="33" customHeight="1" x14ac:dyDescent="0.35">
      <c r="A236" s="70"/>
      <c r="B236" s="77"/>
      <c r="C236" s="124"/>
      <c r="D236" s="74"/>
      <c r="E236" s="124"/>
      <c r="F236" s="77"/>
      <c r="G236" s="77"/>
      <c r="H236" s="77"/>
      <c r="I236" s="72"/>
      <c r="J236" s="77"/>
      <c r="K236" s="124"/>
      <c r="L236" s="74"/>
      <c r="M236" s="124"/>
      <c r="N236" s="77"/>
      <c r="O236" s="77"/>
      <c r="P236" s="77"/>
      <c r="Q236" s="72"/>
      <c r="R236" s="70"/>
      <c r="S236" s="129"/>
      <c r="T236" s="71"/>
      <c r="U236" s="134"/>
      <c r="AA236" s="72"/>
      <c r="AB236" s="72"/>
      <c r="AC236" s="72"/>
      <c r="AD236" s="73"/>
      <c r="AE236" s="73"/>
      <c r="AF236" s="73"/>
      <c r="AG236" s="72"/>
      <c r="AH236" s="72"/>
      <c r="AI236" s="72"/>
      <c r="AJ236" s="74"/>
      <c r="AK236" s="72"/>
      <c r="AL236" s="72"/>
      <c r="AM236" s="72"/>
      <c r="AN236" s="72"/>
      <c r="AO236" s="72"/>
      <c r="AP236" s="72"/>
      <c r="AQ236" s="72"/>
      <c r="AR236" s="72"/>
      <c r="AS236" s="72"/>
      <c r="AT236" s="72"/>
      <c r="AU236" s="72"/>
      <c r="AV236" s="72"/>
      <c r="AW236" s="72"/>
      <c r="AX236" s="72"/>
      <c r="AY236" s="72"/>
      <c r="AZ236" s="72"/>
      <c r="BA236" s="72"/>
      <c r="BB236" s="72"/>
      <c r="BC236" s="72"/>
      <c r="BD236" s="72"/>
      <c r="BE236" s="72"/>
      <c r="BF236" s="72"/>
      <c r="BG236" s="72"/>
      <c r="BH236" s="72"/>
      <c r="BI236" s="72"/>
      <c r="BJ236" s="72"/>
      <c r="BK236" s="72"/>
      <c r="BL236" s="72"/>
      <c r="BM236" s="72"/>
      <c r="BN236" s="72"/>
      <c r="BO236" s="72"/>
      <c r="BP236" s="72"/>
      <c r="BQ236" s="72"/>
      <c r="BR236" s="72"/>
      <c r="BS236" s="72"/>
      <c r="BT236" s="72"/>
      <c r="BU236" s="72"/>
      <c r="BV236" s="72"/>
      <c r="BW236" s="72"/>
      <c r="BX236" s="72"/>
      <c r="BY236" s="72"/>
      <c r="BZ236" s="72"/>
      <c r="CA236" s="72"/>
      <c r="CB236" s="72"/>
      <c r="CC236" s="72"/>
      <c r="CD236" s="72"/>
      <c r="CE236" s="72"/>
      <c r="CF236" s="72"/>
      <c r="CG236" s="72"/>
      <c r="CH236" s="72"/>
      <c r="CI236" s="72"/>
      <c r="CJ236" s="72"/>
      <c r="CK236" s="72"/>
      <c r="CL236" s="72"/>
      <c r="CM236" s="72"/>
    </row>
    <row r="237" spans="1:91" s="75" customFormat="1" ht="33" customHeight="1" x14ac:dyDescent="0.35">
      <c r="A237" s="70"/>
      <c r="B237" s="77"/>
      <c r="C237" s="124"/>
      <c r="D237" s="74"/>
      <c r="E237" s="124"/>
      <c r="F237" s="77"/>
      <c r="G237" s="77"/>
      <c r="H237" s="77"/>
      <c r="I237" s="72"/>
      <c r="J237" s="77"/>
      <c r="K237" s="124"/>
      <c r="L237" s="74"/>
      <c r="M237" s="124"/>
      <c r="N237" s="77"/>
      <c r="O237" s="77"/>
      <c r="P237" s="77"/>
      <c r="Q237" s="72"/>
      <c r="R237" s="70"/>
      <c r="S237" s="129"/>
      <c r="T237" s="71"/>
      <c r="U237" s="134"/>
      <c r="AA237" s="72"/>
      <c r="AB237" s="72"/>
      <c r="AC237" s="72"/>
      <c r="AD237" s="73"/>
      <c r="AE237" s="73"/>
      <c r="AF237" s="73"/>
      <c r="AG237" s="72"/>
      <c r="AH237" s="72"/>
      <c r="AI237" s="72"/>
      <c r="AJ237" s="74"/>
      <c r="AK237" s="72"/>
      <c r="AL237" s="72"/>
      <c r="AM237" s="72"/>
      <c r="AN237" s="72"/>
      <c r="AO237" s="72"/>
      <c r="AP237" s="72"/>
      <c r="AQ237" s="72"/>
      <c r="AR237" s="72"/>
      <c r="AS237" s="72"/>
      <c r="AT237" s="72"/>
      <c r="AU237" s="72"/>
      <c r="AV237" s="72"/>
      <c r="AW237" s="72"/>
      <c r="AX237" s="72"/>
      <c r="AY237" s="72"/>
      <c r="AZ237" s="72"/>
      <c r="BA237" s="72"/>
      <c r="BB237" s="72"/>
      <c r="BC237" s="72"/>
      <c r="BD237" s="72"/>
      <c r="BE237" s="72"/>
      <c r="BF237" s="72"/>
      <c r="BG237" s="72"/>
      <c r="BH237" s="72"/>
      <c r="BI237" s="72"/>
      <c r="BJ237" s="72"/>
      <c r="BK237" s="72"/>
      <c r="BL237" s="72"/>
      <c r="BM237" s="72"/>
      <c r="BN237" s="72"/>
      <c r="BO237" s="72"/>
      <c r="BP237" s="72"/>
      <c r="BQ237" s="72"/>
      <c r="BR237" s="72"/>
      <c r="BS237" s="72"/>
      <c r="BT237" s="72"/>
      <c r="BU237" s="72"/>
      <c r="BV237" s="72"/>
      <c r="BW237" s="72"/>
      <c r="BX237" s="72"/>
      <c r="BY237" s="72"/>
      <c r="BZ237" s="72"/>
      <c r="CA237" s="72"/>
      <c r="CB237" s="72"/>
      <c r="CC237" s="72"/>
      <c r="CD237" s="72"/>
      <c r="CE237" s="72"/>
      <c r="CF237" s="72"/>
      <c r="CG237" s="72"/>
      <c r="CH237" s="72"/>
      <c r="CI237" s="72"/>
      <c r="CJ237" s="72"/>
      <c r="CK237" s="72"/>
      <c r="CL237" s="72"/>
      <c r="CM237" s="72"/>
    </row>
    <row r="238" spans="1:91" s="75" customFormat="1" ht="33" customHeight="1" x14ac:dyDescent="0.35">
      <c r="A238" s="70"/>
      <c r="B238" s="77"/>
      <c r="C238" s="124"/>
      <c r="D238" s="74"/>
      <c r="E238" s="124"/>
      <c r="F238" s="77"/>
      <c r="G238" s="77"/>
      <c r="H238" s="77"/>
      <c r="I238" s="72"/>
      <c r="J238" s="77"/>
      <c r="K238" s="124"/>
      <c r="L238" s="74"/>
      <c r="M238" s="124"/>
      <c r="N238" s="77"/>
      <c r="O238" s="77"/>
      <c r="P238" s="77"/>
      <c r="Q238" s="72"/>
      <c r="R238" s="70"/>
      <c r="S238" s="129"/>
      <c r="T238" s="71"/>
      <c r="U238" s="134"/>
      <c r="AA238" s="72"/>
      <c r="AB238" s="72"/>
      <c r="AC238" s="72"/>
      <c r="AD238" s="73"/>
      <c r="AE238" s="73"/>
      <c r="AF238" s="73"/>
      <c r="AG238" s="72"/>
      <c r="AH238" s="72"/>
      <c r="AI238" s="72"/>
      <c r="AJ238" s="74"/>
      <c r="AK238" s="72"/>
      <c r="AL238" s="72"/>
      <c r="AM238" s="72"/>
      <c r="AN238" s="72"/>
      <c r="AO238" s="72"/>
      <c r="AP238" s="72"/>
      <c r="AQ238" s="72"/>
      <c r="AR238" s="72"/>
      <c r="AS238" s="72"/>
      <c r="AT238" s="72"/>
      <c r="AU238" s="72"/>
      <c r="AV238" s="72"/>
      <c r="AW238" s="72"/>
      <c r="AX238" s="72"/>
      <c r="AY238" s="72"/>
      <c r="AZ238" s="72"/>
      <c r="BA238" s="72"/>
      <c r="BB238" s="72"/>
      <c r="BC238" s="72"/>
      <c r="BD238" s="72"/>
      <c r="BE238" s="72"/>
      <c r="BF238" s="72"/>
      <c r="BG238" s="72"/>
      <c r="BH238" s="72"/>
      <c r="BI238" s="72"/>
      <c r="BJ238" s="72"/>
      <c r="BK238" s="72"/>
      <c r="BL238" s="72"/>
      <c r="BM238" s="72"/>
      <c r="BN238" s="72"/>
      <c r="BO238" s="72"/>
      <c r="BP238" s="72"/>
      <c r="BQ238" s="72"/>
      <c r="BR238" s="72"/>
      <c r="BS238" s="72"/>
      <c r="BT238" s="72"/>
      <c r="BU238" s="72"/>
      <c r="BV238" s="72"/>
      <c r="BW238" s="72"/>
      <c r="BX238" s="72"/>
      <c r="BY238" s="72"/>
      <c r="BZ238" s="72"/>
      <c r="CA238" s="72"/>
      <c r="CB238" s="72"/>
      <c r="CC238" s="72"/>
      <c r="CD238" s="72"/>
      <c r="CE238" s="72"/>
      <c r="CF238" s="72"/>
      <c r="CG238" s="72"/>
      <c r="CH238" s="72"/>
      <c r="CI238" s="72"/>
      <c r="CJ238" s="72"/>
      <c r="CK238" s="72"/>
      <c r="CL238" s="72"/>
      <c r="CM238" s="72"/>
    </row>
    <row r="239" spans="1:91" s="75" customFormat="1" ht="33" customHeight="1" x14ac:dyDescent="0.35">
      <c r="A239" s="70"/>
      <c r="B239" s="77"/>
      <c r="C239" s="124"/>
      <c r="D239" s="74"/>
      <c r="E239" s="124"/>
      <c r="F239" s="77"/>
      <c r="G239" s="77"/>
      <c r="H239" s="77"/>
      <c r="I239" s="72"/>
      <c r="J239" s="77"/>
      <c r="K239" s="124"/>
      <c r="L239" s="74"/>
      <c r="M239" s="124"/>
      <c r="N239" s="77"/>
      <c r="O239" s="77"/>
      <c r="P239" s="77"/>
      <c r="Q239" s="72"/>
      <c r="R239" s="70"/>
      <c r="S239" s="129"/>
      <c r="T239" s="71"/>
      <c r="U239" s="134"/>
      <c r="AA239" s="72"/>
      <c r="AB239" s="72"/>
      <c r="AC239" s="72"/>
      <c r="AD239" s="73"/>
      <c r="AE239" s="73"/>
      <c r="AF239" s="73"/>
      <c r="AG239" s="72"/>
      <c r="AH239" s="72"/>
      <c r="AI239" s="72"/>
      <c r="AJ239" s="74"/>
      <c r="AK239" s="72"/>
      <c r="AL239" s="72"/>
      <c r="AM239" s="72"/>
      <c r="AN239" s="72"/>
      <c r="AO239" s="72"/>
      <c r="AP239" s="72"/>
      <c r="AQ239" s="72"/>
      <c r="AR239" s="72"/>
      <c r="AS239" s="72"/>
      <c r="AT239" s="72"/>
      <c r="AU239" s="72"/>
      <c r="AV239" s="72"/>
      <c r="AW239" s="72"/>
      <c r="AX239" s="72"/>
      <c r="AY239" s="72"/>
      <c r="AZ239" s="72"/>
      <c r="BA239" s="72"/>
      <c r="BB239" s="72"/>
      <c r="BC239" s="72"/>
      <c r="BD239" s="72"/>
      <c r="BE239" s="72"/>
      <c r="BF239" s="72"/>
      <c r="BG239" s="72"/>
      <c r="BH239" s="72"/>
      <c r="BI239" s="72"/>
      <c r="BJ239" s="72"/>
      <c r="BK239" s="72"/>
      <c r="BL239" s="72"/>
      <c r="BM239" s="72"/>
      <c r="BN239" s="72"/>
      <c r="BO239" s="72"/>
      <c r="BP239" s="72"/>
      <c r="BQ239" s="72"/>
      <c r="BR239" s="72"/>
      <c r="BS239" s="72"/>
      <c r="BT239" s="72"/>
      <c r="BU239" s="72"/>
      <c r="BV239" s="72"/>
      <c r="BW239" s="72"/>
      <c r="BX239" s="72"/>
      <c r="BY239" s="72"/>
      <c r="BZ239" s="72"/>
      <c r="CA239" s="72"/>
      <c r="CB239" s="72"/>
      <c r="CC239" s="72"/>
      <c r="CD239" s="72"/>
      <c r="CE239" s="72"/>
      <c r="CF239" s="72"/>
      <c r="CG239" s="72"/>
      <c r="CH239" s="72"/>
      <c r="CI239" s="72"/>
      <c r="CJ239" s="72"/>
      <c r="CK239" s="72"/>
      <c r="CL239" s="72"/>
      <c r="CM239" s="72"/>
    </row>
    <row r="240" spans="1:91" s="75" customFormat="1" ht="33" customHeight="1" x14ac:dyDescent="0.35">
      <c r="A240" s="70"/>
      <c r="B240" s="77"/>
      <c r="C240" s="124"/>
      <c r="D240" s="74"/>
      <c r="E240" s="124"/>
      <c r="F240" s="77"/>
      <c r="G240" s="77"/>
      <c r="H240" s="77"/>
      <c r="I240" s="72"/>
      <c r="J240" s="77"/>
      <c r="K240" s="124"/>
      <c r="L240" s="74"/>
      <c r="M240" s="124"/>
      <c r="N240" s="77"/>
      <c r="O240" s="77"/>
      <c r="P240" s="77"/>
      <c r="Q240" s="72"/>
      <c r="R240" s="70"/>
      <c r="S240" s="129"/>
      <c r="T240" s="71"/>
      <c r="U240" s="134"/>
      <c r="AA240" s="72"/>
      <c r="AB240" s="72"/>
      <c r="AC240" s="72"/>
      <c r="AD240" s="73"/>
      <c r="AE240" s="73"/>
      <c r="AF240" s="73"/>
      <c r="AG240" s="72"/>
      <c r="AH240" s="72"/>
      <c r="AI240" s="72"/>
      <c r="AJ240" s="74"/>
      <c r="AK240" s="72"/>
      <c r="AL240" s="72"/>
      <c r="AM240" s="72"/>
      <c r="AN240" s="72"/>
      <c r="AO240" s="72"/>
      <c r="AP240" s="72"/>
      <c r="AQ240" s="72"/>
      <c r="AR240" s="72"/>
      <c r="AS240" s="72"/>
      <c r="AT240" s="72"/>
      <c r="AU240" s="72"/>
      <c r="AV240" s="72"/>
      <c r="AW240" s="72"/>
      <c r="AX240" s="72"/>
      <c r="AY240" s="72"/>
      <c r="AZ240" s="72"/>
      <c r="BA240" s="72"/>
      <c r="BB240" s="72"/>
      <c r="BC240" s="72"/>
      <c r="BD240" s="72"/>
      <c r="BE240" s="72"/>
      <c r="BF240" s="72"/>
      <c r="BG240" s="72"/>
      <c r="BH240" s="72"/>
      <c r="BI240" s="72"/>
      <c r="BJ240" s="72"/>
      <c r="BK240" s="72"/>
      <c r="BL240" s="72"/>
      <c r="BM240" s="72"/>
      <c r="BN240" s="72"/>
      <c r="BO240" s="72"/>
      <c r="BP240" s="72"/>
      <c r="BQ240" s="72"/>
      <c r="BR240" s="72"/>
      <c r="BS240" s="72"/>
      <c r="BT240" s="72"/>
      <c r="BU240" s="72"/>
      <c r="BV240" s="72"/>
      <c r="BW240" s="72"/>
      <c r="BX240" s="72"/>
      <c r="BY240" s="72"/>
      <c r="BZ240" s="72"/>
      <c r="CA240" s="72"/>
      <c r="CB240" s="72"/>
      <c r="CC240" s="72"/>
      <c r="CD240" s="72"/>
      <c r="CE240" s="72"/>
      <c r="CF240" s="72"/>
      <c r="CG240" s="72"/>
      <c r="CH240" s="72"/>
      <c r="CI240" s="72"/>
      <c r="CJ240" s="72"/>
      <c r="CK240" s="72"/>
      <c r="CL240" s="72"/>
      <c r="CM240" s="72"/>
    </row>
    <row r="241" spans="1:91" s="75" customFormat="1" ht="33" customHeight="1" x14ac:dyDescent="0.35">
      <c r="A241" s="70"/>
      <c r="B241" s="77"/>
      <c r="C241" s="124"/>
      <c r="D241" s="74"/>
      <c r="E241" s="124"/>
      <c r="F241" s="77"/>
      <c r="G241" s="77"/>
      <c r="H241" s="77"/>
      <c r="I241" s="72"/>
      <c r="J241" s="77"/>
      <c r="K241" s="124"/>
      <c r="L241" s="74"/>
      <c r="M241" s="124"/>
      <c r="N241" s="77"/>
      <c r="O241" s="77"/>
      <c r="P241" s="77"/>
      <c r="Q241" s="72"/>
      <c r="R241" s="70"/>
      <c r="S241" s="129"/>
      <c r="T241" s="71"/>
      <c r="U241" s="134"/>
      <c r="AA241" s="72"/>
      <c r="AB241" s="72"/>
      <c r="AC241" s="72"/>
      <c r="AD241" s="73"/>
      <c r="AE241" s="73"/>
      <c r="AF241" s="73"/>
      <c r="AG241" s="72"/>
      <c r="AH241" s="72"/>
      <c r="AI241" s="72"/>
      <c r="AJ241" s="74"/>
      <c r="AK241" s="72"/>
      <c r="AL241" s="72"/>
      <c r="AM241" s="72"/>
      <c r="AN241" s="72"/>
      <c r="AO241" s="72"/>
      <c r="AP241" s="72"/>
      <c r="AQ241" s="72"/>
      <c r="AR241" s="72"/>
      <c r="AS241" s="72"/>
      <c r="AT241" s="72"/>
      <c r="AU241" s="72"/>
      <c r="AV241" s="72"/>
      <c r="AW241" s="72"/>
      <c r="AX241" s="72"/>
      <c r="AY241" s="72"/>
      <c r="AZ241" s="72"/>
      <c r="BA241" s="72"/>
      <c r="BB241" s="72"/>
      <c r="BC241" s="72"/>
      <c r="BD241" s="72"/>
      <c r="BE241" s="72"/>
      <c r="BF241" s="72"/>
      <c r="BG241" s="72"/>
      <c r="BH241" s="72"/>
      <c r="BI241" s="72"/>
      <c r="BJ241" s="72"/>
      <c r="BK241" s="72"/>
      <c r="BL241" s="72"/>
      <c r="BM241" s="72"/>
      <c r="BN241" s="72"/>
      <c r="BO241" s="72"/>
      <c r="BP241" s="72"/>
      <c r="BQ241" s="72"/>
      <c r="BR241" s="72"/>
      <c r="BS241" s="72"/>
      <c r="BT241" s="72"/>
      <c r="BU241" s="72"/>
      <c r="BV241" s="72"/>
      <c r="BW241" s="72"/>
      <c r="BX241" s="72"/>
      <c r="BY241" s="72"/>
      <c r="BZ241" s="72"/>
      <c r="CA241" s="72"/>
      <c r="CB241" s="72"/>
      <c r="CC241" s="72"/>
      <c r="CD241" s="72"/>
      <c r="CE241" s="72"/>
      <c r="CF241" s="72"/>
      <c r="CG241" s="72"/>
      <c r="CH241" s="72"/>
      <c r="CI241" s="72"/>
      <c r="CJ241" s="72"/>
      <c r="CK241" s="72"/>
      <c r="CL241" s="72"/>
      <c r="CM241" s="72"/>
    </row>
    <row r="242" spans="1:91" s="75" customFormat="1" ht="33" customHeight="1" x14ac:dyDescent="0.35">
      <c r="A242" s="70"/>
      <c r="B242" s="77"/>
      <c r="C242" s="124"/>
      <c r="D242" s="74"/>
      <c r="E242" s="124"/>
      <c r="F242" s="77"/>
      <c r="G242" s="77"/>
      <c r="H242" s="77"/>
      <c r="I242" s="72"/>
      <c r="J242" s="77"/>
      <c r="K242" s="124"/>
      <c r="L242" s="74"/>
      <c r="M242" s="124"/>
      <c r="N242" s="77"/>
      <c r="O242" s="77"/>
      <c r="P242" s="77"/>
      <c r="Q242" s="72"/>
      <c r="R242" s="70"/>
      <c r="S242" s="129"/>
      <c r="T242" s="71"/>
      <c r="U242" s="134"/>
      <c r="AA242" s="72"/>
      <c r="AB242" s="72"/>
      <c r="AC242" s="72"/>
      <c r="AD242" s="73"/>
      <c r="AE242" s="73"/>
      <c r="AF242" s="73"/>
      <c r="AG242" s="72"/>
      <c r="AH242" s="72"/>
      <c r="AI242" s="72"/>
      <c r="AJ242" s="74"/>
      <c r="AK242" s="72"/>
      <c r="AL242" s="72"/>
      <c r="AM242" s="72"/>
      <c r="AN242" s="72"/>
      <c r="AO242" s="72"/>
      <c r="AP242" s="72"/>
      <c r="AQ242" s="72"/>
      <c r="AR242" s="72"/>
      <c r="AS242" s="72"/>
      <c r="AT242" s="72"/>
      <c r="AU242" s="72"/>
      <c r="AV242" s="72"/>
      <c r="AW242" s="72"/>
      <c r="AX242" s="72"/>
      <c r="AY242" s="72"/>
      <c r="AZ242" s="72"/>
      <c r="BA242" s="72"/>
      <c r="BB242" s="72"/>
      <c r="BC242" s="72"/>
      <c r="BD242" s="72"/>
      <c r="BE242" s="72"/>
      <c r="BF242" s="72"/>
      <c r="BG242" s="72"/>
      <c r="BH242" s="72"/>
      <c r="BI242" s="72"/>
      <c r="BJ242" s="72"/>
      <c r="BK242" s="72"/>
      <c r="BL242" s="72"/>
      <c r="BM242" s="72"/>
      <c r="BN242" s="72"/>
      <c r="BO242" s="72"/>
      <c r="BP242" s="72"/>
      <c r="BQ242" s="72"/>
      <c r="BR242" s="72"/>
      <c r="BS242" s="72"/>
      <c r="BT242" s="72"/>
      <c r="BU242" s="72"/>
      <c r="BV242" s="72"/>
      <c r="BW242" s="72"/>
      <c r="BX242" s="72"/>
      <c r="BY242" s="72"/>
      <c r="BZ242" s="72"/>
      <c r="CA242" s="72"/>
      <c r="CB242" s="72"/>
      <c r="CC242" s="72"/>
      <c r="CD242" s="72"/>
      <c r="CE242" s="72"/>
      <c r="CF242" s="72"/>
      <c r="CG242" s="72"/>
      <c r="CH242" s="72"/>
      <c r="CI242" s="72"/>
      <c r="CJ242" s="72"/>
      <c r="CK242" s="72"/>
      <c r="CL242" s="72"/>
      <c r="CM242" s="72"/>
    </row>
    <row r="243" spans="1:91" s="75" customFormat="1" ht="33" customHeight="1" x14ac:dyDescent="0.35">
      <c r="A243" s="70"/>
      <c r="B243" s="77"/>
      <c r="C243" s="124"/>
      <c r="D243" s="74"/>
      <c r="E243" s="124"/>
      <c r="F243" s="77"/>
      <c r="G243" s="77"/>
      <c r="H243" s="77"/>
      <c r="I243" s="72"/>
      <c r="J243" s="77"/>
      <c r="K243" s="124"/>
      <c r="L243" s="74"/>
      <c r="M243" s="124"/>
      <c r="N243" s="77"/>
      <c r="O243" s="77"/>
      <c r="P243" s="77"/>
      <c r="Q243" s="72"/>
      <c r="R243" s="70"/>
      <c r="S243" s="129"/>
      <c r="T243" s="71"/>
      <c r="U243" s="134"/>
      <c r="AA243" s="72"/>
      <c r="AB243" s="72"/>
      <c r="AC243" s="72"/>
      <c r="AD243" s="73"/>
      <c r="AE243" s="73"/>
      <c r="AF243" s="73"/>
      <c r="AG243" s="72"/>
      <c r="AH243" s="72"/>
      <c r="AI243" s="72"/>
      <c r="AJ243" s="74"/>
      <c r="AK243" s="72"/>
      <c r="AL243" s="72"/>
      <c r="AM243" s="72"/>
      <c r="AN243" s="72"/>
      <c r="AO243" s="72"/>
      <c r="AP243" s="72"/>
      <c r="AQ243" s="72"/>
      <c r="AR243" s="72"/>
      <c r="AS243" s="72"/>
      <c r="AT243" s="72"/>
      <c r="AU243" s="72"/>
      <c r="AV243" s="72"/>
      <c r="AW243" s="72"/>
      <c r="AX243" s="72"/>
      <c r="AY243" s="72"/>
      <c r="AZ243" s="72"/>
      <c r="BA243" s="72"/>
      <c r="BB243" s="72"/>
      <c r="BC243" s="72"/>
      <c r="BD243" s="72"/>
      <c r="BE243" s="72"/>
      <c r="BF243" s="72"/>
      <c r="BG243" s="72"/>
      <c r="BH243" s="72"/>
      <c r="BI243" s="72"/>
      <c r="BJ243" s="72"/>
      <c r="BK243" s="72"/>
      <c r="BL243" s="72"/>
      <c r="BM243" s="72"/>
      <c r="BN243" s="72"/>
      <c r="BO243" s="72"/>
      <c r="BP243" s="72"/>
      <c r="BQ243" s="72"/>
      <c r="BR243" s="72"/>
      <c r="BS243" s="72"/>
      <c r="BT243" s="72"/>
      <c r="BU243" s="72"/>
      <c r="BV243" s="72"/>
      <c r="BW243" s="72"/>
      <c r="BX243" s="72"/>
      <c r="BY243" s="72"/>
      <c r="BZ243" s="72"/>
      <c r="CA243" s="72"/>
      <c r="CB243" s="72"/>
      <c r="CC243" s="72"/>
      <c r="CD243" s="72"/>
      <c r="CE243" s="72"/>
      <c r="CF243" s="72"/>
      <c r="CG243" s="72"/>
      <c r="CH243" s="72"/>
      <c r="CI243" s="72"/>
      <c r="CJ243" s="72"/>
      <c r="CK243" s="72"/>
      <c r="CL243" s="72"/>
      <c r="CM243" s="72"/>
    </row>
    <row r="244" spans="1:91" s="75" customFormat="1" ht="33" customHeight="1" x14ac:dyDescent="0.35">
      <c r="A244" s="70"/>
      <c r="B244" s="77"/>
      <c r="C244" s="124"/>
      <c r="D244" s="74"/>
      <c r="E244" s="124"/>
      <c r="F244" s="77"/>
      <c r="G244" s="77"/>
      <c r="H244" s="77"/>
      <c r="I244" s="72"/>
      <c r="J244" s="77"/>
      <c r="K244" s="124"/>
      <c r="L244" s="74"/>
      <c r="M244" s="124"/>
      <c r="N244" s="77"/>
      <c r="O244" s="77"/>
      <c r="P244" s="77"/>
      <c r="Q244" s="72"/>
      <c r="R244" s="70"/>
      <c r="S244" s="129"/>
      <c r="T244" s="71"/>
      <c r="U244" s="134"/>
      <c r="AA244" s="72"/>
      <c r="AB244" s="72"/>
      <c r="AC244" s="72"/>
      <c r="AD244" s="73"/>
      <c r="AE244" s="73"/>
      <c r="AF244" s="73"/>
      <c r="AG244" s="72"/>
      <c r="AH244" s="72"/>
      <c r="AI244" s="72"/>
      <c r="AJ244" s="74"/>
      <c r="AK244" s="72"/>
      <c r="AL244" s="72"/>
      <c r="AM244" s="72"/>
      <c r="AN244" s="72"/>
      <c r="AO244" s="72"/>
      <c r="AP244" s="72"/>
      <c r="AQ244" s="72"/>
      <c r="AR244" s="72"/>
      <c r="AS244" s="72"/>
      <c r="AT244" s="72"/>
      <c r="AU244" s="72"/>
      <c r="AV244" s="72"/>
      <c r="AW244" s="72"/>
      <c r="AX244" s="72"/>
      <c r="AY244" s="72"/>
      <c r="AZ244" s="72"/>
      <c r="BA244" s="72"/>
      <c r="BB244" s="72"/>
      <c r="BC244" s="72"/>
      <c r="BD244" s="72"/>
      <c r="BE244" s="72"/>
      <c r="BF244" s="72"/>
      <c r="BG244" s="72"/>
      <c r="BH244" s="72"/>
      <c r="BI244" s="72"/>
      <c r="BJ244" s="72"/>
      <c r="BK244" s="72"/>
      <c r="BL244" s="72"/>
      <c r="BM244" s="72"/>
      <c r="BN244" s="72"/>
      <c r="BO244" s="72"/>
      <c r="BP244" s="72"/>
      <c r="BQ244" s="72"/>
      <c r="BR244" s="72"/>
      <c r="BS244" s="72"/>
      <c r="BT244" s="72"/>
      <c r="BU244" s="72"/>
      <c r="BV244" s="72"/>
      <c r="BW244" s="72"/>
      <c r="BX244" s="72"/>
      <c r="BY244" s="72"/>
      <c r="BZ244" s="72"/>
      <c r="CA244" s="72"/>
      <c r="CB244" s="72"/>
      <c r="CC244" s="72"/>
      <c r="CD244" s="72"/>
      <c r="CE244" s="72"/>
      <c r="CF244" s="72"/>
      <c r="CG244" s="72"/>
      <c r="CH244" s="72"/>
      <c r="CI244" s="72"/>
      <c r="CJ244" s="72"/>
      <c r="CK244" s="72"/>
      <c r="CL244" s="72"/>
      <c r="CM244" s="72"/>
    </row>
    <row r="245" spans="1:91" s="75" customFormat="1" ht="33" customHeight="1" x14ac:dyDescent="0.35">
      <c r="A245" s="70"/>
      <c r="B245" s="77"/>
      <c r="C245" s="124"/>
      <c r="D245" s="74"/>
      <c r="E245" s="124"/>
      <c r="F245" s="77"/>
      <c r="G245" s="77"/>
      <c r="H245" s="77"/>
      <c r="I245" s="72"/>
      <c r="J245" s="77"/>
      <c r="K245" s="124"/>
      <c r="L245" s="74"/>
      <c r="M245" s="124"/>
      <c r="N245" s="77"/>
      <c r="O245" s="77"/>
      <c r="P245" s="77"/>
      <c r="Q245" s="72"/>
      <c r="R245" s="70"/>
      <c r="S245" s="129"/>
      <c r="T245" s="71"/>
      <c r="U245" s="134"/>
      <c r="AA245" s="72"/>
      <c r="AB245" s="72"/>
      <c r="AC245" s="72"/>
      <c r="AD245" s="73"/>
      <c r="AE245" s="73"/>
      <c r="AF245" s="73"/>
      <c r="AG245" s="72"/>
      <c r="AH245" s="72"/>
      <c r="AI245" s="72"/>
      <c r="AJ245" s="74"/>
      <c r="AK245" s="72"/>
      <c r="AL245" s="72"/>
      <c r="AM245" s="72"/>
      <c r="AN245" s="72"/>
      <c r="AO245" s="72"/>
      <c r="AP245" s="72"/>
      <c r="AQ245" s="72"/>
      <c r="AR245" s="72"/>
      <c r="AS245" s="72"/>
      <c r="AT245" s="72"/>
      <c r="AU245" s="72"/>
      <c r="AV245" s="72"/>
      <c r="AW245" s="72"/>
      <c r="AX245" s="72"/>
      <c r="AY245" s="72"/>
      <c r="AZ245" s="72"/>
      <c r="BA245" s="72"/>
      <c r="BB245" s="72"/>
      <c r="BC245" s="72"/>
      <c r="BD245" s="72"/>
      <c r="BE245" s="72"/>
      <c r="BF245" s="72"/>
      <c r="BG245" s="72"/>
      <c r="BH245" s="72"/>
      <c r="BI245" s="72"/>
      <c r="BJ245" s="72"/>
      <c r="BK245" s="72"/>
      <c r="BL245" s="72"/>
      <c r="BM245" s="72"/>
      <c r="BN245" s="72"/>
      <c r="BO245" s="72"/>
      <c r="BP245" s="72"/>
      <c r="BQ245" s="72"/>
      <c r="BR245" s="72"/>
      <c r="BS245" s="72"/>
      <c r="BT245" s="72"/>
      <c r="BU245" s="72"/>
      <c r="BV245" s="72"/>
      <c r="BW245" s="72"/>
      <c r="BX245" s="72"/>
      <c r="BY245" s="72"/>
      <c r="BZ245" s="72"/>
      <c r="CA245" s="72"/>
      <c r="CB245" s="72"/>
      <c r="CC245" s="72"/>
      <c r="CD245" s="72"/>
      <c r="CE245" s="72"/>
      <c r="CF245" s="72"/>
      <c r="CG245" s="72"/>
      <c r="CH245" s="72"/>
      <c r="CI245" s="72"/>
      <c r="CJ245" s="72"/>
      <c r="CK245" s="72"/>
      <c r="CL245" s="72"/>
      <c r="CM245" s="72"/>
    </row>
    <row r="246" spans="1:91" s="75" customFormat="1" ht="33" customHeight="1" x14ac:dyDescent="0.35">
      <c r="A246" s="70"/>
      <c r="B246" s="77"/>
      <c r="C246" s="124"/>
      <c r="D246" s="74"/>
      <c r="E246" s="124"/>
      <c r="F246" s="77"/>
      <c r="G246" s="77"/>
      <c r="H246" s="77"/>
      <c r="I246" s="72"/>
      <c r="J246" s="77"/>
      <c r="K246" s="124"/>
      <c r="L246" s="74"/>
      <c r="M246" s="124"/>
      <c r="N246" s="77"/>
      <c r="O246" s="77"/>
      <c r="P246" s="77"/>
      <c r="Q246" s="72"/>
      <c r="R246" s="70"/>
      <c r="S246" s="129"/>
      <c r="T246" s="71"/>
      <c r="U246" s="134"/>
      <c r="AA246" s="72"/>
      <c r="AB246" s="72"/>
      <c r="AC246" s="72"/>
      <c r="AD246" s="73"/>
      <c r="AE246" s="73"/>
      <c r="AF246" s="73"/>
      <c r="AG246" s="72"/>
      <c r="AH246" s="72"/>
      <c r="AI246" s="72"/>
      <c r="AJ246" s="74"/>
      <c r="AK246" s="72"/>
      <c r="AL246" s="72"/>
      <c r="AM246" s="72"/>
      <c r="AN246" s="72"/>
      <c r="AO246" s="72"/>
      <c r="AP246" s="72"/>
      <c r="AQ246" s="72"/>
      <c r="AR246" s="72"/>
      <c r="AS246" s="72"/>
      <c r="AT246" s="72"/>
      <c r="AU246" s="72"/>
      <c r="AV246" s="72"/>
      <c r="AW246" s="72"/>
      <c r="AX246" s="72"/>
      <c r="AY246" s="72"/>
      <c r="AZ246" s="72"/>
      <c r="BA246" s="72"/>
      <c r="BB246" s="72"/>
      <c r="BC246" s="72"/>
      <c r="BD246" s="72"/>
      <c r="BE246" s="72"/>
      <c r="BF246" s="72"/>
      <c r="BG246" s="72"/>
      <c r="BH246" s="72"/>
      <c r="BI246" s="72"/>
      <c r="BJ246" s="72"/>
      <c r="BK246" s="72"/>
      <c r="BL246" s="72"/>
      <c r="BM246" s="72"/>
      <c r="BN246" s="72"/>
      <c r="BO246" s="72"/>
      <c r="BP246" s="72"/>
      <c r="BQ246" s="72"/>
      <c r="BR246" s="72"/>
      <c r="BS246" s="72"/>
      <c r="BT246" s="72"/>
      <c r="BU246" s="72"/>
      <c r="BV246" s="72"/>
      <c r="BW246" s="72"/>
      <c r="BX246" s="72"/>
      <c r="BY246" s="72"/>
      <c r="BZ246" s="72"/>
      <c r="CA246" s="72"/>
      <c r="CB246" s="72"/>
      <c r="CC246" s="72"/>
      <c r="CD246" s="72"/>
      <c r="CE246" s="72"/>
      <c r="CF246" s="72"/>
      <c r="CG246" s="72"/>
      <c r="CH246" s="72"/>
      <c r="CI246" s="72"/>
      <c r="CJ246" s="72"/>
      <c r="CK246" s="72"/>
      <c r="CL246" s="72"/>
      <c r="CM246" s="72"/>
    </row>
    <row r="247" spans="1:91" s="75" customFormat="1" ht="33" customHeight="1" x14ac:dyDescent="0.35">
      <c r="A247" s="70"/>
      <c r="B247" s="77"/>
      <c r="C247" s="124"/>
      <c r="D247" s="74"/>
      <c r="E247" s="124"/>
      <c r="F247" s="77"/>
      <c r="G247" s="77"/>
      <c r="H247" s="77"/>
      <c r="I247" s="72"/>
      <c r="J247" s="77"/>
      <c r="K247" s="124"/>
      <c r="L247" s="74"/>
      <c r="M247" s="124"/>
      <c r="N247" s="77"/>
      <c r="O247" s="77"/>
      <c r="P247" s="77"/>
      <c r="Q247" s="72"/>
      <c r="R247" s="70"/>
      <c r="S247" s="129"/>
      <c r="T247" s="71"/>
      <c r="U247" s="134"/>
      <c r="AA247" s="72"/>
      <c r="AB247" s="72"/>
      <c r="AC247" s="72"/>
      <c r="AD247" s="73"/>
      <c r="AE247" s="73"/>
      <c r="AF247" s="73"/>
      <c r="AG247" s="72"/>
      <c r="AH247" s="72"/>
      <c r="AI247" s="72"/>
      <c r="AJ247" s="74"/>
      <c r="AK247" s="72"/>
      <c r="AL247" s="72"/>
      <c r="AM247" s="72"/>
      <c r="AN247" s="72"/>
      <c r="AO247" s="72"/>
      <c r="AP247" s="72"/>
      <c r="AQ247" s="72"/>
      <c r="AR247" s="72"/>
      <c r="AS247" s="72"/>
      <c r="AT247" s="72"/>
      <c r="AU247" s="72"/>
      <c r="AV247" s="72"/>
      <c r="AW247" s="72"/>
      <c r="AX247" s="72"/>
      <c r="AY247" s="72"/>
      <c r="AZ247" s="72"/>
      <c r="BA247" s="72"/>
      <c r="BB247" s="72"/>
      <c r="BC247" s="72"/>
      <c r="BD247" s="72"/>
      <c r="BE247" s="72"/>
      <c r="BF247" s="72"/>
      <c r="BG247" s="72"/>
      <c r="BH247" s="72"/>
      <c r="BI247" s="72"/>
      <c r="BJ247" s="72"/>
      <c r="BK247" s="72"/>
      <c r="BL247" s="72"/>
      <c r="BM247" s="72"/>
      <c r="BN247" s="72"/>
      <c r="BO247" s="72"/>
      <c r="BP247" s="72"/>
      <c r="BQ247" s="72"/>
      <c r="BR247" s="72"/>
      <c r="BS247" s="72"/>
      <c r="BT247" s="72"/>
      <c r="BU247" s="72"/>
      <c r="BV247" s="72"/>
      <c r="BW247" s="72"/>
      <c r="BX247" s="72"/>
      <c r="BY247" s="72"/>
      <c r="BZ247" s="72"/>
      <c r="CA247" s="72"/>
      <c r="CB247" s="72"/>
      <c r="CC247" s="72"/>
      <c r="CD247" s="72"/>
      <c r="CE247" s="72"/>
      <c r="CF247" s="72"/>
      <c r="CG247" s="72"/>
      <c r="CH247" s="72"/>
      <c r="CI247" s="72"/>
      <c r="CJ247" s="72"/>
      <c r="CK247" s="72"/>
      <c r="CL247" s="72"/>
      <c r="CM247" s="72"/>
    </row>
    <row r="248" spans="1:91" s="75" customFormat="1" ht="33" customHeight="1" x14ac:dyDescent="0.35">
      <c r="A248" s="70"/>
      <c r="B248" s="77"/>
      <c r="C248" s="124"/>
      <c r="D248" s="74"/>
      <c r="E248" s="124"/>
      <c r="F248" s="77"/>
      <c r="G248" s="77"/>
      <c r="H248" s="77"/>
      <c r="I248" s="72"/>
      <c r="J248" s="77"/>
      <c r="K248" s="124"/>
      <c r="L248" s="74"/>
      <c r="M248" s="124"/>
      <c r="N248" s="77"/>
      <c r="O248" s="77"/>
      <c r="P248" s="77"/>
      <c r="Q248" s="72"/>
      <c r="R248" s="70"/>
      <c r="S248" s="129"/>
      <c r="T248" s="71"/>
      <c r="U248" s="134"/>
      <c r="AA248" s="72"/>
      <c r="AB248" s="72"/>
      <c r="AC248" s="72"/>
      <c r="AD248" s="73"/>
      <c r="AE248" s="73"/>
      <c r="AF248" s="73"/>
      <c r="AG248" s="72"/>
      <c r="AH248" s="72"/>
      <c r="AI248" s="72"/>
      <c r="AJ248" s="74"/>
      <c r="AK248" s="72"/>
      <c r="AL248" s="72"/>
      <c r="AM248" s="72"/>
      <c r="AN248" s="72"/>
      <c r="AO248" s="72"/>
      <c r="AP248" s="72"/>
      <c r="AQ248" s="72"/>
      <c r="AR248" s="72"/>
      <c r="AS248" s="72"/>
      <c r="AT248" s="72"/>
      <c r="AU248" s="72"/>
      <c r="AV248" s="72"/>
      <c r="AW248" s="72"/>
      <c r="AX248" s="72"/>
      <c r="AY248" s="72"/>
      <c r="AZ248" s="72"/>
      <c r="BA248" s="72"/>
      <c r="BB248" s="72"/>
      <c r="BC248" s="72"/>
      <c r="BD248" s="72"/>
      <c r="BE248" s="72"/>
      <c r="BF248" s="72"/>
      <c r="BG248" s="72"/>
      <c r="BH248" s="72"/>
      <c r="BI248" s="72"/>
      <c r="BJ248" s="72"/>
      <c r="BK248" s="72"/>
      <c r="BL248" s="72"/>
      <c r="BM248" s="72"/>
      <c r="BN248" s="72"/>
      <c r="BO248" s="72"/>
      <c r="BP248" s="72"/>
      <c r="BQ248" s="72"/>
      <c r="BR248" s="72"/>
      <c r="BS248" s="72"/>
      <c r="BT248" s="72"/>
      <c r="BU248" s="72"/>
      <c r="BV248" s="72"/>
      <c r="BW248" s="72"/>
      <c r="BX248" s="72"/>
      <c r="BY248" s="72"/>
      <c r="BZ248" s="72"/>
      <c r="CA248" s="72"/>
      <c r="CB248" s="72"/>
      <c r="CC248" s="72"/>
      <c r="CD248" s="72"/>
      <c r="CE248" s="72"/>
      <c r="CF248" s="72"/>
      <c r="CG248" s="72"/>
      <c r="CH248" s="72"/>
      <c r="CI248" s="72"/>
      <c r="CJ248" s="72"/>
      <c r="CK248" s="72"/>
      <c r="CL248" s="72"/>
      <c r="CM248" s="72"/>
    </row>
    <row r="249" spans="1:91" s="75" customFormat="1" ht="33" customHeight="1" x14ac:dyDescent="0.35">
      <c r="A249" s="70"/>
      <c r="B249" s="77"/>
      <c r="C249" s="124"/>
      <c r="D249" s="74"/>
      <c r="E249" s="124"/>
      <c r="F249" s="77"/>
      <c r="G249" s="77"/>
      <c r="H249" s="77"/>
      <c r="I249" s="72"/>
      <c r="J249" s="77"/>
      <c r="K249" s="124"/>
      <c r="L249" s="74"/>
      <c r="M249" s="124"/>
      <c r="N249" s="77"/>
      <c r="O249" s="77"/>
      <c r="P249" s="77"/>
      <c r="Q249" s="72"/>
      <c r="R249" s="70"/>
      <c r="S249" s="129"/>
      <c r="T249" s="71"/>
      <c r="U249" s="134"/>
      <c r="AA249" s="72"/>
      <c r="AB249" s="72"/>
      <c r="AC249" s="72"/>
      <c r="AD249" s="73"/>
      <c r="AE249" s="73"/>
      <c r="AF249" s="73"/>
      <c r="AG249" s="72"/>
      <c r="AH249" s="72"/>
      <c r="AI249" s="72"/>
      <c r="AJ249" s="74"/>
      <c r="AK249" s="72"/>
      <c r="AL249" s="72"/>
      <c r="AM249" s="72"/>
      <c r="AN249" s="72"/>
      <c r="AO249" s="72"/>
      <c r="AP249" s="72"/>
      <c r="AQ249" s="72"/>
      <c r="AR249" s="72"/>
      <c r="AS249" s="72"/>
      <c r="AT249" s="72"/>
      <c r="AU249" s="72"/>
      <c r="AV249" s="72"/>
      <c r="AW249" s="72"/>
      <c r="AX249" s="72"/>
      <c r="AY249" s="72"/>
      <c r="AZ249" s="72"/>
      <c r="BA249" s="72"/>
      <c r="BB249" s="72"/>
      <c r="BC249" s="72"/>
      <c r="BD249" s="72"/>
      <c r="BE249" s="72"/>
      <c r="BF249" s="72"/>
      <c r="BG249" s="72"/>
      <c r="BH249" s="72"/>
      <c r="BI249" s="72"/>
      <c r="BJ249" s="72"/>
      <c r="BK249" s="72"/>
      <c r="BL249" s="72"/>
      <c r="BM249" s="72"/>
      <c r="BN249" s="72"/>
      <c r="BO249" s="72"/>
      <c r="BP249" s="72"/>
      <c r="BQ249" s="72"/>
      <c r="BR249" s="72"/>
      <c r="BS249" s="72"/>
      <c r="BT249" s="72"/>
      <c r="BU249" s="72"/>
      <c r="BV249" s="72"/>
      <c r="BW249" s="72"/>
      <c r="BX249" s="72"/>
      <c r="BY249" s="72"/>
      <c r="BZ249" s="72"/>
      <c r="CA249" s="72"/>
      <c r="CB249" s="72"/>
      <c r="CC249" s="72"/>
      <c r="CD249" s="72"/>
      <c r="CE249" s="72"/>
      <c r="CF249" s="72"/>
      <c r="CG249" s="72"/>
      <c r="CH249" s="72"/>
      <c r="CI249" s="72"/>
      <c r="CJ249" s="72"/>
      <c r="CK249" s="72"/>
      <c r="CL249" s="72"/>
      <c r="CM249" s="72"/>
    </row>
    <row r="250" spans="1:91" s="75" customFormat="1" ht="33" customHeight="1" x14ac:dyDescent="0.35">
      <c r="A250" s="70"/>
      <c r="B250" s="77"/>
      <c r="C250" s="124"/>
      <c r="D250" s="74"/>
      <c r="E250" s="124"/>
      <c r="F250" s="77"/>
      <c r="G250" s="77"/>
      <c r="H250" s="77"/>
      <c r="I250" s="72"/>
      <c r="J250" s="77"/>
      <c r="K250" s="124"/>
      <c r="L250" s="74"/>
      <c r="M250" s="124"/>
      <c r="N250" s="77"/>
      <c r="O250" s="77"/>
      <c r="P250" s="77"/>
      <c r="Q250" s="72"/>
      <c r="R250" s="70"/>
      <c r="S250" s="129"/>
      <c r="T250" s="71"/>
      <c r="U250" s="134"/>
      <c r="AA250" s="72"/>
      <c r="AB250" s="72"/>
      <c r="AC250" s="72"/>
      <c r="AD250" s="73"/>
      <c r="AE250" s="73"/>
      <c r="AF250" s="73"/>
      <c r="AG250" s="72"/>
      <c r="AH250" s="72"/>
      <c r="AI250" s="72"/>
      <c r="AJ250" s="74"/>
      <c r="AK250" s="72"/>
      <c r="AL250" s="72"/>
      <c r="AM250" s="72"/>
      <c r="AN250" s="72"/>
      <c r="AO250" s="72"/>
      <c r="AP250" s="72"/>
      <c r="AQ250" s="72"/>
      <c r="AR250" s="72"/>
      <c r="AS250" s="72"/>
      <c r="AT250" s="72"/>
      <c r="AU250" s="72"/>
      <c r="AV250" s="72"/>
      <c r="AW250" s="72"/>
      <c r="AX250" s="72"/>
      <c r="AY250" s="72"/>
      <c r="AZ250" s="72"/>
      <c r="BA250" s="72"/>
      <c r="BB250" s="72"/>
      <c r="BC250" s="72"/>
      <c r="BD250" s="72"/>
      <c r="BE250" s="72"/>
      <c r="BF250" s="72"/>
      <c r="BG250" s="72"/>
      <c r="BH250" s="72"/>
      <c r="BI250" s="72"/>
      <c r="BJ250" s="72"/>
      <c r="BK250" s="72"/>
      <c r="BL250" s="72"/>
      <c r="BM250" s="72"/>
      <c r="BN250" s="72"/>
      <c r="BO250" s="72"/>
      <c r="BP250" s="72"/>
      <c r="BQ250" s="72"/>
      <c r="BR250" s="72"/>
      <c r="BS250" s="72"/>
      <c r="BT250" s="72"/>
      <c r="BU250" s="72"/>
      <c r="BV250" s="72"/>
      <c r="BW250" s="72"/>
      <c r="BX250" s="72"/>
      <c r="BY250" s="72"/>
      <c r="BZ250" s="72"/>
      <c r="CA250" s="72"/>
      <c r="CB250" s="72"/>
      <c r="CC250" s="72"/>
      <c r="CD250" s="72"/>
      <c r="CE250" s="72"/>
      <c r="CF250" s="72"/>
      <c r="CG250" s="72"/>
      <c r="CH250" s="72"/>
      <c r="CI250" s="72"/>
      <c r="CJ250" s="72"/>
      <c r="CK250" s="72"/>
      <c r="CL250" s="72"/>
      <c r="CM250" s="72"/>
    </row>
    <row r="251" spans="1:91" s="75" customFormat="1" ht="33" customHeight="1" x14ac:dyDescent="0.35">
      <c r="A251" s="70"/>
      <c r="B251" s="77"/>
      <c r="C251" s="124"/>
      <c r="D251" s="74"/>
      <c r="E251" s="124"/>
      <c r="F251" s="77"/>
      <c r="G251" s="77"/>
      <c r="H251" s="77"/>
      <c r="I251" s="72"/>
      <c r="J251" s="77"/>
      <c r="K251" s="124"/>
      <c r="L251" s="74"/>
      <c r="M251" s="124"/>
      <c r="N251" s="77"/>
      <c r="O251" s="77"/>
      <c r="P251" s="77"/>
      <c r="Q251" s="72"/>
      <c r="R251" s="70"/>
      <c r="S251" s="129"/>
      <c r="T251" s="71"/>
      <c r="U251" s="134"/>
      <c r="AA251" s="72"/>
      <c r="AB251" s="72"/>
      <c r="AC251" s="72"/>
      <c r="AD251" s="73"/>
      <c r="AE251" s="73"/>
      <c r="AF251" s="73"/>
      <c r="AG251" s="72"/>
      <c r="AH251" s="72"/>
      <c r="AI251" s="72"/>
      <c r="AJ251" s="74"/>
      <c r="AK251" s="72"/>
      <c r="AL251" s="72"/>
      <c r="AM251" s="72"/>
      <c r="AN251" s="72"/>
      <c r="AO251" s="72"/>
      <c r="AP251" s="72"/>
      <c r="AQ251" s="72"/>
      <c r="AR251" s="72"/>
      <c r="AS251" s="72"/>
      <c r="AT251" s="72"/>
      <c r="AU251" s="72"/>
      <c r="AV251" s="72"/>
      <c r="AW251" s="72"/>
      <c r="AX251" s="72"/>
      <c r="AY251" s="72"/>
      <c r="AZ251" s="72"/>
      <c r="BA251" s="72"/>
      <c r="BB251" s="72"/>
      <c r="BC251" s="72"/>
      <c r="BD251" s="72"/>
      <c r="BE251" s="72"/>
      <c r="BF251" s="72"/>
      <c r="BG251" s="72"/>
      <c r="BH251" s="72"/>
      <c r="BI251" s="72"/>
      <c r="BJ251" s="72"/>
      <c r="BK251" s="72"/>
      <c r="BL251" s="72"/>
      <c r="BM251" s="72"/>
      <c r="BN251" s="72"/>
      <c r="BO251" s="72"/>
      <c r="BP251" s="72"/>
      <c r="BQ251" s="72"/>
      <c r="BR251" s="72"/>
      <c r="BS251" s="72"/>
      <c r="BT251" s="72"/>
      <c r="BU251" s="72"/>
      <c r="BV251" s="72"/>
      <c r="BW251" s="72"/>
      <c r="BX251" s="72"/>
      <c r="BY251" s="72"/>
      <c r="BZ251" s="72"/>
      <c r="CA251" s="72"/>
      <c r="CB251" s="72"/>
      <c r="CC251" s="72"/>
      <c r="CD251" s="72"/>
      <c r="CE251" s="72"/>
      <c r="CF251" s="72"/>
      <c r="CG251" s="72"/>
      <c r="CH251" s="72"/>
      <c r="CI251" s="72"/>
      <c r="CJ251" s="72"/>
      <c r="CK251" s="72"/>
      <c r="CL251" s="72"/>
      <c r="CM251" s="72"/>
    </row>
    <row r="252" spans="1:91" s="75" customFormat="1" ht="33" customHeight="1" x14ac:dyDescent="0.35">
      <c r="A252" s="70"/>
      <c r="B252" s="77"/>
      <c r="C252" s="124"/>
      <c r="D252" s="74"/>
      <c r="E252" s="124"/>
      <c r="F252" s="77"/>
      <c r="G252" s="77"/>
      <c r="H252" s="77"/>
      <c r="I252" s="72"/>
      <c r="J252" s="77"/>
      <c r="K252" s="124"/>
      <c r="L252" s="74"/>
      <c r="M252" s="124"/>
      <c r="N252" s="77"/>
      <c r="O252" s="77"/>
      <c r="P252" s="77"/>
      <c r="Q252" s="72"/>
      <c r="R252" s="70"/>
      <c r="S252" s="129"/>
      <c r="T252" s="71"/>
      <c r="U252" s="134"/>
      <c r="AA252" s="72"/>
      <c r="AB252" s="72"/>
      <c r="AC252" s="72"/>
      <c r="AD252" s="73"/>
      <c r="AE252" s="73"/>
      <c r="AF252" s="73"/>
      <c r="AG252" s="72"/>
      <c r="AH252" s="72"/>
      <c r="AI252" s="72"/>
      <c r="AJ252" s="74"/>
      <c r="AK252" s="72"/>
      <c r="AL252" s="72"/>
      <c r="AM252" s="72"/>
      <c r="AN252" s="72"/>
      <c r="AO252" s="72"/>
      <c r="AP252" s="72"/>
      <c r="AQ252" s="72"/>
      <c r="AR252" s="72"/>
      <c r="AS252" s="72"/>
      <c r="AT252" s="72"/>
      <c r="AU252" s="72"/>
      <c r="AV252" s="72"/>
      <c r="AW252" s="72"/>
      <c r="AX252" s="72"/>
      <c r="AY252" s="72"/>
      <c r="AZ252" s="72"/>
      <c r="BA252" s="72"/>
      <c r="BB252" s="72"/>
      <c r="BC252" s="72"/>
      <c r="BD252" s="72"/>
      <c r="BE252" s="72"/>
      <c r="BF252" s="72"/>
      <c r="BG252" s="72"/>
      <c r="BH252" s="72"/>
      <c r="BI252" s="72"/>
      <c r="BJ252" s="72"/>
      <c r="BK252" s="72"/>
      <c r="BL252" s="72"/>
      <c r="BM252" s="72"/>
      <c r="BN252" s="72"/>
      <c r="BO252" s="72"/>
      <c r="BP252" s="72"/>
      <c r="BQ252" s="72"/>
      <c r="BR252" s="72"/>
      <c r="BS252" s="72"/>
      <c r="BT252" s="72"/>
      <c r="BU252" s="72"/>
      <c r="BV252" s="72"/>
      <c r="BW252" s="72"/>
      <c r="BX252" s="72"/>
      <c r="BY252" s="72"/>
      <c r="BZ252" s="72"/>
      <c r="CA252" s="72"/>
      <c r="CB252" s="72"/>
      <c r="CC252" s="72"/>
      <c r="CD252" s="72"/>
      <c r="CE252" s="72"/>
      <c r="CF252" s="72"/>
      <c r="CG252" s="72"/>
      <c r="CH252" s="72"/>
      <c r="CI252" s="72"/>
      <c r="CJ252" s="72"/>
      <c r="CK252" s="72"/>
      <c r="CL252" s="72"/>
      <c r="CM252" s="72"/>
    </row>
    <row r="253" spans="1:91" s="75" customFormat="1" ht="33" customHeight="1" x14ac:dyDescent="0.35">
      <c r="A253" s="70"/>
      <c r="B253" s="77"/>
      <c r="C253" s="124"/>
      <c r="D253" s="74"/>
      <c r="E253" s="124"/>
      <c r="F253" s="77"/>
      <c r="G253" s="77"/>
      <c r="H253" s="77"/>
      <c r="I253" s="72"/>
      <c r="J253" s="77"/>
      <c r="K253" s="124"/>
      <c r="L253" s="74"/>
      <c r="M253" s="124"/>
      <c r="N253" s="77"/>
      <c r="O253" s="77"/>
      <c r="P253" s="77"/>
      <c r="Q253" s="72"/>
      <c r="R253" s="70"/>
      <c r="S253" s="129"/>
      <c r="T253" s="71"/>
      <c r="U253" s="134"/>
      <c r="AA253" s="72"/>
      <c r="AB253" s="72"/>
      <c r="AC253" s="72"/>
      <c r="AD253" s="73"/>
      <c r="AE253" s="73"/>
      <c r="AF253" s="73"/>
      <c r="AG253" s="72"/>
      <c r="AH253" s="72"/>
      <c r="AI253" s="72"/>
      <c r="AJ253" s="74"/>
      <c r="AK253" s="72"/>
      <c r="AL253" s="72"/>
      <c r="AM253" s="72"/>
      <c r="AN253" s="72"/>
      <c r="AO253" s="72"/>
      <c r="AP253" s="72"/>
      <c r="AQ253" s="72"/>
      <c r="AR253" s="72"/>
      <c r="AS253" s="72"/>
      <c r="AT253" s="72"/>
      <c r="AU253" s="72"/>
      <c r="AV253" s="72"/>
      <c r="AW253" s="72"/>
      <c r="AX253" s="72"/>
      <c r="AY253" s="72"/>
      <c r="AZ253" s="72"/>
      <c r="BA253" s="72"/>
      <c r="BB253" s="72"/>
      <c r="BC253" s="72"/>
      <c r="BD253" s="72"/>
      <c r="BE253" s="72"/>
      <c r="BF253" s="72"/>
      <c r="BG253" s="72"/>
      <c r="BH253" s="72"/>
      <c r="BI253" s="72"/>
      <c r="BJ253" s="72"/>
      <c r="BK253" s="72"/>
      <c r="BL253" s="72"/>
      <c r="BM253" s="72"/>
      <c r="BN253" s="72"/>
      <c r="BO253" s="72"/>
      <c r="BP253" s="72"/>
      <c r="BQ253" s="72"/>
      <c r="BR253" s="72"/>
      <c r="BS253" s="72"/>
      <c r="BT253" s="72"/>
      <c r="BU253" s="72"/>
      <c r="BV253" s="72"/>
      <c r="BW253" s="72"/>
      <c r="BX253" s="72"/>
      <c r="BY253" s="72"/>
      <c r="BZ253" s="72"/>
      <c r="CA253" s="72"/>
      <c r="CB253" s="72"/>
      <c r="CC253" s="72"/>
      <c r="CD253" s="72"/>
      <c r="CE253" s="72"/>
      <c r="CF253" s="72"/>
      <c r="CG253" s="72"/>
      <c r="CH253" s="72"/>
      <c r="CI253" s="72"/>
      <c r="CJ253" s="72"/>
      <c r="CK253" s="72"/>
      <c r="CL253" s="72"/>
      <c r="CM253" s="72"/>
    </row>
    <row r="254" spans="1:91" s="75" customFormat="1" ht="33" customHeight="1" x14ac:dyDescent="0.35">
      <c r="A254" s="70"/>
      <c r="B254" s="77"/>
      <c r="C254" s="124"/>
      <c r="D254" s="74"/>
      <c r="E254" s="124"/>
      <c r="F254" s="77"/>
      <c r="G254" s="77"/>
      <c r="H254" s="77"/>
      <c r="I254" s="72"/>
      <c r="J254" s="77"/>
      <c r="K254" s="124"/>
      <c r="L254" s="74"/>
      <c r="M254" s="124"/>
      <c r="N254" s="77"/>
      <c r="O254" s="77"/>
      <c r="P254" s="77"/>
      <c r="Q254" s="72"/>
      <c r="R254" s="70"/>
      <c r="S254" s="129"/>
      <c r="T254" s="71"/>
      <c r="U254" s="134"/>
      <c r="AA254" s="72"/>
      <c r="AB254" s="72"/>
      <c r="AC254" s="72"/>
      <c r="AD254" s="73"/>
      <c r="AE254" s="73"/>
      <c r="AF254" s="73"/>
      <c r="AG254" s="72"/>
      <c r="AH254" s="72"/>
      <c r="AI254" s="72"/>
      <c r="AJ254" s="74"/>
      <c r="AK254" s="72"/>
      <c r="AL254" s="72"/>
      <c r="AM254" s="72"/>
      <c r="AN254" s="72"/>
      <c r="AO254" s="72"/>
      <c r="AP254" s="72"/>
      <c r="AQ254" s="72"/>
      <c r="AR254" s="72"/>
      <c r="AS254" s="72"/>
      <c r="AT254" s="72"/>
      <c r="AU254" s="72"/>
      <c r="AV254" s="72"/>
      <c r="AW254" s="72"/>
      <c r="AX254" s="72"/>
      <c r="AY254" s="72"/>
      <c r="AZ254" s="72"/>
      <c r="BA254" s="72"/>
      <c r="BB254" s="72"/>
      <c r="BC254" s="72"/>
      <c r="BD254" s="72"/>
      <c r="BE254" s="72"/>
      <c r="BF254" s="72"/>
      <c r="BG254" s="72"/>
      <c r="BH254" s="72"/>
      <c r="BI254" s="72"/>
      <c r="BJ254" s="72"/>
      <c r="BK254" s="72"/>
      <c r="BL254" s="72"/>
      <c r="BM254" s="72"/>
      <c r="BN254" s="72"/>
      <c r="BO254" s="72"/>
      <c r="BP254" s="72"/>
      <c r="BQ254" s="72"/>
      <c r="BR254" s="72"/>
      <c r="BS254" s="72"/>
      <c r="BT254" s="72"/>
      <c r="BU254" s="72"/>
      <c r="BV254" s="72"/>
      <c r="BW254" s="72"/>
      <c r="BX254" s="72"/>
      <c r="BY254" s="72"/>
      <c r="BZ254" s="72"/>
      <c r="CA254" s="72"/>
      <c r="CB254" s="72"/>
      <c r="CC254" s="72"/>
      <c r="CD254" s="72"/>
      <c r="CE254" s="72"/>
      <c r="CF254" s="72"/>
      <c r="CG254" s="72"/>
      <c r="CH254" s="72"/>
      <c r="CI254" s="72"/>
      <c r="CJ254" s="72"/>
      <c r="CK254" s="72"/>
      <c r="CL254" s="72"/>
      <c r="CM254" s="72"/>
    </row>
    <row r="255" spans="1:91" s="75" customFormat="1" ht="33" customHeight="1" x14ac:dyDescent="0.35">
      <c r="A255" s="70"/>
      <c r="B255" s="77"/>
      <c r="C255" s="124"/>
      <c r="D255" s="74"/>
      <c r="E255" s="124"/>
      <c r="F255" s="77"/>
      <c r="G255" s="77"/>
      <c r="H255" s="77"/>
      <c r="I255" s="72"/>
      <c r="J255" s="77"/>
      <c r="K255" s="124"/>
      <c r="L255" s="74"/>
      <c r="M255" s="124"/>
      <c r="N255" s="77"/>
      <c r="O255" s="77"/>
      <c r="P255" s="77"/>
      <c r="Q255" s="72"/>
      <c r="R255" s="70"/>
      <c r="S255" s="129"/>
      <c r="T255" s="71"/>
      <c r="U255" s="134"/>
      <c r="AA255" s="72"/>
      <c r="AB255" s="72"/>
      <c r="AC255" s="72"/>
      <c r="AD255" s="73"/>
      <c r="AE255" s="73"/>
      <c r="AF255" s="73"/>
      <c r="AG255" s="72"/>
      <c r="AH255" s="72"/>
      <c r="AI255" s="72"/>
      <c r="AJ255" s="74"/>
      <c r="AK255" s="72"/>
      <c r="AL255" s="72"/>
      <c r="AM255" s="72"/>
      <c r="AN255" s="72"/>
      <c r="AO255" s="72"/>
      <c r="AP255" s="72"/>
      <c r="AQ255" s="72"/>
      <c r="AR255" s="72"/>
      <c r="AS255" s="72"/>
      <c r="AT255" s="72"/>
      <c r="AU255" s="72"/>
      <c r="AV255" s="72"/>
      <c r="AW255" s="72"/>
      <c r="AX255" s="72"/>
      <c r="AY255" s="72"/>
      <c r="AZ255" s="72"/>
      <c r="BA255" s="72"/>
      <c r="BB255" s="72"/>
      <c r="BC255" s="72"/>
      <c r="BD255" s="72"/>
      <c r="BE255" s="72"/>
      <c r="BF255" s="72"/>
      <c r="BG255" s="72"/>
      <c r="BH255" s="72"/>
      <c r="BI255" s="72"/>
      <c r="BJ255" s="72"/>
      <c r="BK255" s="72"/>
      <c r="BL255" s="72"/>
      <c r="BM255" s="72"/>
      <c r="BN255" s="72"/>
      <c r="BO255" s="72"/>
      <c r="BP255" s="72"/>
      <c r="BQ255" s="72"/>
      <c r="BR255" s="72"/>
      <c r="BS255" s="72"/>
      <c r="BT255" s="72"/>
      <c r="BU255" s="72"/>
      <c r="BV255" s="72"/>
      <c r="BW255" s="72"/>
      <c r="BX255" s="72"/>
      <c r="BY255" s="72"/>
      <c r="BZ255" s="72"/>
      <c r="CA255" s="72"/>
      <c r="CB255" s="72"/>
      <c r="CC255" s="72"/>
      <c r="CD255" s="72"/>
      <c r="CE255" s="72"/>
      <c r="CF255" s="72"/>
      <c r="CG255" s="72"/>
      <c r="CH255" s="72"/>
      <c r="CI255" s="72"/>
      <c r="CJ255" s="72"/>
      <c r="CK255" s="72"/>
      <c r="CL255" s="72"/>
      <c r="CM255" s="72"/>
    </row>
    <row r="256" spans="1:91" s="75" customFormat="1" ht="33" customHeight="1" x14ac:dyDescent="0.35">
      <c r="A256" s="70"/>
      <c r="B256" s="77"/>
      <c r="C256" s="124"/>
      <c r="D256" s="74"/>
      <c r="E256" s="124"/>
      <c r="F256" s="77"/>
      <c r="G256" s="77"/>
      <c r="H256" s="77"/>
      <c r="I256" s="72"/>
      <c r="J256" s="77"/>
      <c r="K256" s="124"/>
      <c r="L256" s="74"/>
      <c r="M256" s="124"/>
      <c r="N256" s="77"/>
      <c r="O256" s="77"/>
      <c r="P256" s="77"/>
      <c r="Q256" s="72"/>
      <c r="R256" s="70"/>
      <c r="S256" s="129"/>
      <c r="T256" s="71"/>
      <c r="U256" s="134"/>
      <c r="AA256" s="72"/>
      <c r="AB256" s="72"/>
      <c r="AC256" s="72"/>
      <c r="AD256" s="73"/>
      <c r="AE256" s="73"/>
      <c r="AF256" s="73"/>
      <c r="AG256" s="72"/>
      <c r="AH256" s="72"/>
      <c r="AI256" s="72"/>
      <c r="AJ256" s="74"/>
      <c r="AK256" s="72"/>
      <c r="AL256" s="72"/>
      <c r="AM256" s="72"/>
      <c r="AN256" s="72"/>
      <c r="AO256" s="72"/>
      <c r="AP256" s="72"/>
      <c r="AQ256" s="72"/>
      <c r="AR256" s="72"/>
      <c r="AS256" s="72"/>
      <c r="AT256" s="72"/>
      <c r="AU256" s="72"/>
      <c r="AV256" s="72"/>
      <c r="AW256" s="72"/>
      <c r="AX256" s="72"/>
      <c r="AY256" s="72"/>
      <c r="AZ256" s="72"/>
      <c r="BA256" s="72"/>
      <c r="BB256" s="72"/>
      <c r="BC256" s="72"/>
      <c r="BD256" s="72"/>
      <c r="BE256" s="72"/>
      <c r="BF256" s="72"/>
      <c r="BG256" s="72"/>
      <c r="BH256" s="72"/>
      <c r="BI256" s="72"/>
      <c r="BJ256" s="72"/>
      <c r="BK256" s="72"/>
      <c r="BL256" s="72"/>
      <c r="BM256" s="72"/>
      <c r="BN256" s="72"/>
      <c r="BO256" s="72"/>
      <c r="BP256" s="72"/>
      <c r="BQ256" s="72"/>
      <c r="BR256" s="72"/>
      <c r="BS256" s="72"/>
      <c r="BT256" s="72"/>
      <c r="BU256" s="72"/>
      <c r="BV256" s="72"/>
      <c r="BW256" s="72"/>
      <c r="BX256" s="72"/>
      <c r="BY256" s="72"/>
      <c r="BZ256" s="72"/>
      <c r="CA256" s="72"/>
      <c r="CB256" s="72"/>
      <c r="CC256" s="72"/>
      <c r="CD256" s="72"/>
      <c r="CE256" s="72"/>
      <c r="CF256" s="72"/>
      <c r="CG256" s="72"/>
      <c r="CH256" s="72"/>
      <c r="CI256" s="72"/>
      <c r="CJ256" s="72"/>
      <c r="CK256" s="72"/>
      <c r="CL256" s="72"/>
      <c r="CM256" s="72"/>
    </row>
    <row r="257" spans="1:91" s="75" customFormat="1" ht="33" customHeight="1" x14ac:dyDescent="0.35">
      <c r="A257" s="70"/>
      <c r="B257" s="77"/>
      <c r="C257" s="124"/>
      <c r="D257" s="74"/>
      <c r="E257" s="124"/>
      <c r="F257" s="77"/>
      <c r="G257" s="77"/>
      <c r="H257" s="77"/>
      <c r="I257" s="72"/>
      <c r="J257" s="77"/>
      <c r="K257" s="124"/>
      <c r="L257" s="74"/>
      <c r="M257" s="124"/>
      <c r="N257" s="77"/>
      <c r="O257" s="77"/>
      <c r="P257" s="77"/>
      <c r="Q257" s="72"/>
      <c r="R257" s="70"/>
      <c r="S257" s="129"/>
      <c r="T257" s="71"/>
      <c r="U257" s="134"/>
      <c r="AA257" s="72"/>
      <c r="AB257" s="72"/>
      <c r="AC257" s="72"/>
      <c r="AD257" s="73"/>
      <c r="AE257" s="73"/>
      <c r="AF257" s="73"/>
      <c r="AG257" s="72"/>
      <c r="AH257" s="72"/>
      <c r="AI257" s="72"/>
      <c r="AJ257" s="74"/>
      <c r="AK257" s="72"/>
      <c r="AL257" s="72"/>
      <c r="AM257" s="72"/>
      <c r="AN257" s="72"/>
      <c r="AO257" s="72"/>
      <c r="AP257" s="72"/>
      <c r="AQ257" s="72"/>
      <c r="AR257" s="72"/>
      <c r="AS257" s="72"/>
      <c r="AT257" s="72"/>
      <c r="AU257" s="72"/>
      <c r="AV257" s="72"/>
      <c r="AW257" s="72"/>
      <c r="AX257" s="72"/>
      <c r="AY257" s="72"/>
      <c r="AZ257" s="72"/>
      <c r="BA257" s="72"/>
      <c r="BB257" s="72"/>
      <c r="BC257" s="72"/>
      <c r="BD257" s="72"/>
      <c r="BE257" s="72"/>
      <c r="BF257" s="72"/>
      <c r="BG257" s="72"/>
      <c r="BH257" s="72"/>
      <c r="BI257" s="72"/>
      <c r="BJ257" s="72"/>
      <c r="BK257" s="72"/>
      <c r="BL257" s="72"/>
      <c r="BM257" s="72"/>
      <c r="BN257" s="72"/>
      <c r="BO257" s="72"/>
      <c r="BP257" s="72"/>
      <c r="BQ257" s="72"/>
      <c r="BR257" s="72"/>
      <c r="BS257" s="72"/>
      <c r="BT257" s="72"/>
      <c r="BU257" s="72"/>
      <c r="BV257" s="72"/>
      <c r="BW257" s="72"/>
      <c r="BX257" s="72"/>
      <c r="BY257" s="72"/>
      <c r="BZ257" s="72"/>
      <c r="CA257" s="72"/>
      <c r="CB257" s="72"/>
      <c r="CC257" s="72"/>
      <c r="CD257" s="72"/>
      <c r="CE257" s="72"/>
      <c r="CF257" s="72"/>
      <c r="CG257" s="72"/>
      <c r="CH257" s="72"/>
      <c r="CI257" s="72"/>
      <c r="CJ257" s="72"/>
      <c r="CK257" s="72"/>
      <c r="CL257" s="72"/>
      <c r="CM257" s="72"/>
    </row>
    <row r="258" spans="1:91" s="75" customFormat="1" ht="33" customHeight="1" x14ac:dyDescent="0.35">
      <c r="A258" s="70"/>
      <c r="B258" s="77"/>
      <c r="C258" s="124"/>
      <c r="D258" s="74"/>
      <c r="E258" s="124"/>
      <c r="F258" s="77"/>
      <c r="G258" s="77"/>
      <c r="H258" s="77"/>
      <c r="I258" s="72"/>
      <c r="J258" s="77"/>
      <c r="K258" s="124"/>
      <c r="L258" s="74"/>
      <c r="M258" s="124"/>
      <c r="N258" s="77"/>
      <c r="O258" s="77"/>
      <c r="P258" s="77"/>
      <c r="Q258" s="72"/>
      <c r="R258" s="70"/>
      <c r="S258" s="129"/>
      <c r="T258" s="71"/>
      <c r="U258" s="134"/>
      <c r="AA258" s="72"/>
      <c r="AB258" s="72"/>
      <c r="AC258" s="72"/>
      <c r="AD258" s="73"/>
      <c r="AE258" s="73"/>
      <c r="AF258" s="73"/>
      <c r="AG258" s="72"/>
      <c r="AH258" s="72"/>
      <c r="AI258" s="72"/>
      <c r="AJ258" s="74"/>
      <c r="AK258" s="72"/>
      <c r="AL258" s="72"/>
      <c r="AM258" s="72"/>
      <c r="AN258" s="72"/>
      <c r="AO258" s="72"/>
      <c r="AP258" s="72"/>
      <c r="AQ258" s="72"/>
      <c r="AR258" s="72"/>
      <c r="AS258" s="72"/>
      <c r="AT258" s="72"/>
      <c r="AU258" s="72"/>
      <c r="AV258" s="72"/>
      <c r="AW258" s="72"/>
      <c r="AX258" s="72"/>
      <c r="AY258" s="72"/>
      <c r="AZ258" s="72"/>
      <c r="BA258" s="72"/>
      <c r="BB258" s="72"/>
      <c r="BC258" s="72"/>
      <c r="BD258" s="72"/>
      <c r="BE258" s="72"/>
      <c r="BF258" s="72"/>
      <c r="BG258" s="72"/>
      <c r="BH258" s="72"/>
      <c r="BI258" s="72"/>
      <c r="BJ258" s="72"/>
      <c r="BK258" s="72"/>
      <c r="BL258" s="72"/>
      <c r="BM258" s="72"/>
      <c r="BN258" s="72"/>
      <c r="BO258" s="72"/>
      <c r="BP258" s="72"/>
      <c r="BQ258" s="72"/>
      <c r="BR258" s="72"/>
      <c r="BS258" s="72"/>
      <c r="BT258" s="72"/>
      <c r="BU258" s="72"/>
      <c r="BV258" s="72"/>
      <c r="BW258" s="72"/>
      <c r="BX258" s="72"/>
      <c r="BY258" s="72"/>
      <c r="BZ258" s="72"/>
      <c r="CA258" s="72"/>
      <c r="CB258" s="72"/>
      <c r="CC258" s="72"/>
      <c r="CD258" s="72"/>
      <c r="CE258" s="72"/>
      <c r="CF258" s="72"/>
      <c r="CG258" s="72"/>
      <c r="CH258" s="72"/>
      <c r="CI258" s="72"/>
      <c r="CJ258" s="72"/>
      <c r="CK258" s="72"/>
      <c r="CL258" s="72"/>
      <c r="CM258" s="72"/>
    </row>
    <row r="259" spans="1:91" s="75" customFormat="1" ht="33" customHeight="1" x14ac:dyDescent="0.35">
      <c r="A259" s="70"/>
      <c r="B259" s="77"/>
      <c r="C259" s="124"/>
      <c r="D259" s="74"/>
      <c r="E259" s="124"/>
      <c r="F259" s="77"/>
      <c r="G259" s="77"/>
      <c r="H259" s="77"/>
      <c r="I259" s="72"/>
      <c r="J259" s="77"/>
      <c r="K259" s="124"/>
      <c r="L259" s="74"/>
      <c r="M259" s="124"/>
      <c r="N259" s="77"/>
      <c r="O259" s="77"/>
      <c r="P259" s="77"/>
      <c r="Q259" s="72"/>
      <c r="R259" s="70"/>
      <c r="S259" s="129"/>
      <c r="T259" s="71"/>
      <c r="U259" s="134"/>
      <c r="AA259" s="72"/>
      <c r="AB259" s="72"/>
      <c r="AC259" s="72"/>
      <c r="AD259" s="73"/>
      <c r="AE259" s="73"/>
      <c r="AF259" s="73"/>
      <c r="AG259" s="72"/>
      <c r="AH259" s="72"/>
      <c r="AI259" s="72"/>
      <c r="AJ259" s="74"/>
      <c r="AK259" s="72"/>
      <c r="AL259" s="72"/>
      <c r="AM259" s="72"/>
      <c r="AN259" s="72"/>
      <c r="AO259" s="72"/>
      <c r="AP259" s="72"/>
      <c r="AQ259" s="72"/>
      <c r="AR259" s="72"/>
      <c r="AS259" s="72"/>
      <c r="AT259" s="72"/>
      <c r="AU259" s="72"/>
      <c r="AV259" s="72"/>
      <c r="AW259" s="72"/>
      <c r="AX259" s="72"/>
      <c r="AY259" s="72"/>
      <c r="AZ259" s="72"/>
      <c r="BA259" s="72"/>
      <c r="BB259" s="72"/>
      <c r="BC259" s="72"/>
      <c r="BD259" s="72"/>
      <c r="BE259" s="72"/>
      <c r="BF259" s="72"/>
      <c r="BG259" s="72"/>
      <c r="BH259" s="72"/>
      <c r="BI259" s="72"/>
      <c r="BJ259" s="72"/>
      <c r="BK259" s="72"/>
      <c r="BL259" s="72"/>
      <c r="BM259" s="72"/>
      <c r="BN259" s="72"/>
      <c r="BO259" s="72"/>
      <c r="BP259" s="72"/>
      <c r="BQ259" s="72"/>
      <c r="BR259" s="72"/>
      <c r="BS259" s="72"/>
      <c r="BT259" s="72"/>
      <c r="BU259" s="72"/>
      <c r="BV259" s="72"/>
      <c r="BW259" s="72"/>
      <c r="BX259" s="72"/>
      <c r="BY259" s="72"/>
      <c r="BZ259" s="72"/>
      <c r="CA259" s="72"/>
      <c r="CB259" s="72"/>
      <c r="CC259" s="72"/>
      <c r="CD259" s="72"/>
      <c r="CE259" s="72"/>
      <c r="CF259" s="72"/>
      <c r="CG259" s="72"/>
      <c r="CH259" s="72"/>
      <c r="CI259" s="72"/>
      <c r="CJ259" s="72"/>
      <c r="CK259" s="72"/>
      <c r="CL259" s="72"/>
      <c r="CM259" s="72"/>
    </row>
    <row r="260" spans="1:91" s="75" customFormat="1" ht="33" customHeight="1" x14ac:dyDescent="0.35">
      <c r="A260" s="70"/>
      <c r="B260" s="77"/>
      <c r="C260" s="124"/>
      <c r="D260" s="74"/>
      <c r="E260" s="124"/>
      <c r="F260" s="77"/>
      <c r="G260" s="77"/>
      <c r="H260" s="77"/>
      <c r="I260" s="72"/>
      <c r="J260" s="77"/>
      <c r="K260" s="124"/>
      <c r="L260" s="74"/>
      <c r="M260" s="124"/>
      <c r="N260" s="77"/>
      <c r="O260" s="77"/>
      <c r="P260" s="77"/>
      <c r="Q260" s="72"/>
      <c r="R260" s="70"/>
      <c r="S260" s="129"/>
      <c r="T260" s="71"/>
      <c r="U260" s="134"/>
      <c r="AA260" s="72"/>
      <c r="AB260" s="72"/>
      <c r="AC260" s="72"/>
      <c r="AD260" s="73"/>
      <c r="AE260" s="73"/>
      <c r="AF260" s="73"/>
      <c r="AG260" s="72"/>
      <c r="AH260" s="72"/>
      <c r="AI260" s="72"/>
      <c r="AJ260" s="74"/>
      <c r="AK260" s="72"/>
      <c r="AL260" s="72"/>
      <c r="AM260" s="72"/>
      <c r="AN260" s="72"/>
      <c r="AO260" s="72"/>
      <c r="AP260" s="72"/>
      <c r="AQ260" s="72"/>
      <c r="AR260" s="72"/>
      <c r="AS260" s="72"/>
      <c r="AT260" s="72"/>
      <c r="AU260" s="72"/>
      <c r="AV260" s="72"/>
      <c r="AW260" s="72"/>
      <c r="AX260" s="72"/>
      <c r="AY260" s="72"/>
      <c r="AZ260" s="72"/>
      <c r="BA260" s="72"/>
      <c r="BB260" s="72"/>
      <c r="BC260" s="72"/>
      <c r="BD260" s="72"/>
      <c r="BE260" s="72"/>
      <c r="BF260" s="72"/>
      <c r="BG260" s="72"/>
      <c r="BH260" s="72"/>
      <c r="BI260" s="72"/>
      <c r="BJ260" s="72"/>
      <c r="BK260" s="72"/>
      <c r="BL260" s="72"/>
      <c r="BM260" s="72"/>
      <c r="BN260" s="72"/>
      <c r="BO260" s="72"/>
      <c r="BP260" s="72"/>
      <c r="BQ260" s="72"/>
      <c r="BR260" s="72"/>
      <c r="BS260" s="72"/>
      <c r="BT260" s="72"/>
      <c r="BU260" s="72"/>
      <c r="BV260" s="72"/>
      <c r="BW260" s="72"/>
      <c r="BX260" s="72"/>
      <c r="BY260" s="72"/>
      <c r="BZ260" s="72"/>
      <c r="CA260" s="72"/>
      <c r="CB260" s="72"/>
      <c r="CC260" s="72"/>
      <c r="CD260" s="72"/>
      <c r="CE260" s="72"/>
      <c r="CF260" s="72"/>
      <c r="CG260" s="72"/>
      <c r="CH260" s="72"/>
      <c r="CI260" s="72"/>
      <c r="CJ260" s="72"/>
      <c r="CK260" s="72"/>
      <c r="CL260" s="72"/>
      <c r="CM260" s="72"/>
    </row>
    <row r="261" spans="1:91" s="75" customFormat="1" ht="33" customHeight="1" x14ac:dyDescent="0.35">
      <c r="A261" s="70"/>
      <c r="B261" s="77"/>
      <c r="C261" s="124"/>
      <c r="D261" s="74"/>
      <c r="E261" s="124"/>
      <c r="F261" s="77"/>
      <c r="G261" s="77"/>
      <c r="H261" s="77"/>
      <c r="I261" s="72"/>
      <c r="J261" s="77"/>
      <c r="K261" s="124"/>
      <c r="L261" s="74"/>
      <c r="M261" s="124"/>
      <c r="N261" s="77"/>
      <c r="O261" s="77"/>
      <c r="P261" s="77"/>
      <c r="Q261" s="72"/>
      <c r="R261" s="70"/>
      <c r="S261" s="129"/>
      <c r="T261" s="71"/>
      <c r="U261" s="134"/>
      <c r="AA261" s="72"/>
      <c r="AB261" s="72"/>
      <c r="AC261" s="72"/>
      <c r="AD261" s="73"/>
      <c r="AE261" s="73"/>
      <c r="AF261" s="73"/>
      <c r="AG261" s="72"/>
      <c r="AH261" s="72"/>
      <c r="AI261" s="72"/>
      <c r="AJ261" s="74"/>
      <c r="AK261" s="72"/>
      <c r="AL261" s="72"/>
      <c r="AM261" s="72"/>
      <c r="AN261" s="72"/>
      <c r="AO261" s="72"/>
      <c r="AP261" s="72"/>
      <c r="AQ261" s="72"/>
      <c r="AR261" s="72"/>
      <c r="AS261" s="72"/>
      <c r="AT261" s="72"/>
      <c r="AU261" s="72"/>
      <c r="AV261" s="72"/>
      <c r="AW261" s="72"/>
      <c r="AX261" s="72"/>
      <c r="AY261" s="72"/>
      <c r="AZ261" s="72"/>
      <c r="BA261" s="72"/>
      <c r="BB261" s="72"/>
      <c r="BC261" s="72"/>
      <c r="BD261" s="72"/>
      <c r="BE261" s="72"/>
      <c r="BF261" s="72"/>
      <c r="BG261" s="72"/>
      <c r="BH261" s="72"/>
      <c r="BI261" s="72"/>
      <c r="BJ261" s="72"/>
      <c r="BK261" s="72"/>
      <c r="BL261" s="72"/>
      <c r="BM261" s="72"/>
      <c r="BN261" s="72"/>
      <c r="BO261" s="72"/>
      <c r="BP261" s="72"/>
      <c r="BQ261" s="72"/>
      <c r="BR261" s="72"/>
      <c r="BS261" s="72"/>
      <c r="BT261" s="72"/>
      <c r="BU261" s="72"/>
      <c r="BV261" s="72"/>
      <c r="BW261" s="72"/>
      <c r="BX261" s="72"/>
      <c r="BY261" s="72"/>
      <c r="BZ261" s="72"/>
      <c r="CA261" s="72"/>
      <c r="CB261" s="72"/>
      <c r="CC261" s="72"/>
      <c r="CD261" s="72"/>
      <c r="CE261" s="72"/>
      <c r="CF261" s="72"/>
      <c r="CG261" s="72"/>
      <c r="CH261" s="72"/>
      <c r="CI261" s="72"/>
      <c r="CJ261" s="72"/>
      <c r="CK261" s="72"/>
      <c r="CL261" s="72"/>
      <c r="CM261" s="72"/>
    </row>
    <row r="262" spans="1:91" s="75" customFormat="1" ht="33" customHeight="1" x14ac:dyDescent="0.35">
      <c r="A262" s="70"/>
      <c r="B262" s="77"/>
      <c r="C262" s="124"/>
      <c r="D262" s="74"/>
      <c r="E262" s="124"/>
      <c r="F262" s="77"/>
      <c r="G262" s="77"/>
      <c r="H262" s="77"/>
      <c r="I262" s="72"/>
      <c r="J262" s="77"/>
      <c r="K262" s="124"/>
      <c r="L262" s="74"/>
      <c r="M262" s="124"/>
      <c r="N262" s="77"/>
      <c r="O262" s="77"/>
      <c r="P262" s="77"/>
      <c r="Q262" s="72"/>
      <c r="R262" s="70"/>
      <c r="S262" s="129"/>
      <c r="T262" s="71"/>
      <c r="U262" s="134"/>
      <c r="AA262" s="72"/>
      <c r="AB262" s="72"/>
      <c r="AC262" s="72"/>
      <c r="AD262" s="73"/>
      <c r="AE262" s="73"/>
      <c r="AF262" s="73"/>
      <c r="AG262" s="72"/>
      <c r="AH262" s="72"/>
      <c r="AI262" s="72"/>
      <c r="AJ262" s="74"/>
      <c r="AK262" s="72"/>
      <c r="AL262" s="72"/>
      <c r="AM262" s="72"/>
      <c r="AN262" s="72"/>
      <c r="AO262" s="72"/>
      <c r="AP262" s="72"/>
      <c r="AQ262" s="72"/>
      <c r="AR262" s="72"/>
      <c r="AS262" s="72"/>
      <c r="AT262" s="72"/>
      <c r="AU262" s="72"/>
      <c r="AV262" s="72"/>
      <c r="AW262" s="72"/>
      <c r="AX262" s="72"/>
      <c r="AY262" s="72"/>
      <c r="AZ262" s="72"/>
      <c r="BA262" s="72"/>
      <c r="BB262" s="72"/>
      <c r="BC262" s="72"/>
      <c r="BD262" s="72"/>
      <c r="BE262" s="72"/>
      <c r="BF262" s="72"/>
      <c r="BG262" s="72"/>
      <c r="BH262" s="72"/>
      <c r="BI262" s="72"/>
      <c r="BJ262" s="72"/>
      <c r="BK262" s="72"/>
      <c r="BL262" s="72"/>
      <c r="BM262" s="72"/>
      <c r="BN262" s="72"/>
      <c r="BO262" s="72"/>
      <c r="BP262" s="72"/>
      <c r="BQ262" s="72"/>
      <c r="BR262" s="72"/>
      <c r="BS262" s="72"/>
      <c r="BT262" s="72"/>
      <c r="BU262" s="72"/>
      <c r="BV262" s="72"/>
      <c r="BW262" s="72"/>
      <c r="BX262" s="72"/>
      <c r="BY262" s="72"/>
      <c r="BZ262" s="72"/>
      <c r="CA262" s="72"/>
      <c r="CB262" s="72"/>
      <c r="CC262" s="72"/>
      <c r="CD262" s="72"/>
      <c r="CE262" s="72"/>
      <c r="CF262" s="72"/>
      <c r="CG262" s="72"/>
      <c r="CH262" s="72"/>
      <c r="CI262" s="72"/>
      <c r="CJ262" s="72"/>
      <c r="CK262" s="72"/>
      <c r="CL262" s="72"/>
      <c r="CM262" s="72"/>
    </row>
    <row r="263" spans="1:91" s="75" customFormat="1" ht="33" customHeight="1" x14ac:dyDescent="0.35">
      <c r="A263" s="70"/>
      <c r="B263" s="77"/>
      <c r="C263" s="124"/>
      <c r="D263" s="74"/>
      <c r="E263" s="124"/>
      <c r="F263" s="77"/>
      <c r="G263" s="77"/>
      <c r="H263" s="77"/>
      <c r="I263" s="72"/>
      <c r="J263" s="77"/>
      <c r="K263" s="124"/>
      <c r="L263" s="74"/>
      <c r="M263" s="124"/>
      <c r="N263" s="77"/>
      <c r="O263" s="77"/>
      <c r="P263" s="77"/>
      <c r="Q263" s="72"/>
      <c r="R263" s="70"/>
      <c r="S263" s="129"/>
      <c r="T263" s="71"/>
      <c r="U263" s="134"/>
      <c r="AA263" s="72"/>
      <c r="AB263" s="72"/>
      <c r="AC263" s="72"/>
      <c r="AD263" s="73"/>
      <c r="AE263" s="73"/>
      <c r="AF263" s="73"/>
      <c r="AG263" s="72"/>
      <c r="AH263" s="72"/>
      <c r="AI263" s="72"/>
      <c r="AJ263" s="74"/>
      <c r="AK263" s="72"/>
      <c r="AL263" s="72"/>
      <c r="AM263" s="72"/>
      <c r="AN263" s="72"/>
      <c r="AO263" s="72"/>
      <c r="AP263" s="72"/>
      <c r="AQ263" s="72"/>
      <c r="AR263" s="72"/>
      <c r="AS263" s="72"/>
      <c r="AT263" s="72"/>
      <c r="AU263" s="72"/>
      <c r="AV263" s="72"/>
      <c r="AW263" s="72"/>
      <c r="AX263" s="72"/>
      <c r="AY263" s="72"/>
      <c r="AZ263" s="72"/>
      <c r="BA263" s="72"/>
      <c r="BB263" s="72"/>
      <c r="BC263" s="72"/>
      <c r="BD263" s="72"/>
      <c r="BE263" s="72"/>
      <c r="BF263" s="72"/>
      <c r="BG263" s="72"/>
      <c r="BH263" s="72"/>
      <c r="BI263" s="72"/>
      <c r="BJ263" s="72"/>
      <c r="BK263" s="72"/>
      <c r="BL263" s="72"/>
      <c r="BM263" s="72"/>
      <c r="BN263" s="72"/>
      <c r="BO263" s="72"/>
      <c r="BP263" s="72"/>
      <c r="BQ263" s="72"/>
      <c r="BR263" s="72"/>
      <c r="BS263" s="72"/>
      <c r="BT263" s="72"/>
      <c r="BU263" s="72"/>
      <c r="BV263" s="72"/>
      <c r="BW263" s="72"/>
      <c r="BX263" s="72"/>
      <c r="BY263" s="72"/>
      <c r="BZ263" s="72"/>
      <c r="CA263" s="72"/>
      <c r="CB263" s="72"/>
      <c r="CC263" s="72"/>
      <c r="CD263" s="72"/>
      <c r="CE263" s="72"/>
      <c r="CF263" s="72"/>
      <c r="CG263" s="72"/>
      <c r="CH263" s="72"/>
      <c r="CI263" s="72"/>
      <c r="CJ263" s="72"/>
      <c r="CK263" s="72"/>
      <c r="CL263" s="72"/>
      <c r="CM263" s="72"/>
    </row>
    <row r="264" spans="1:91" s="75" customFormat="1" ht="33" customHeight="1" x14ac:dyDescent="0.35">
      <c r="A264" s="70"/>
      <c r="B264" s="77"/>
      <c r="C264" s="124"/>
      <c r="D264" s="74"/>
      <c r="E264" s="124"/>
      <c r="F264" s="77"/>
      <c r="G264" s="77"/>
      <c r="H264" s="77"/>
      <c r="I264" s="72"/>
      <c r="J264" s="77"/>
      <c r="K264" s="124"/>
      <c r="L264" s="74"/>
      <c r="M264" s="124"/>
      <c r="N264" s="77"/>
      <c r="O264" s="77"/>
      <c r="P264" s="77"/>
      <c r="Q264" s="72"/>
      <c r="R264" s="70"/>
      <c r="S264" s="129"/>
      <c r="T264" s="71"/>
      <c r="U264" s="134"/>
      <c r="AA264" s="72"/>
      <c r="AB264" s="72"/>
      <c r="AC264" s="72"/>
      <c r="AD264" s="73"/>
      <c r="AE264" s="73"/>
      <c r="AF264" s="73"/>
      <c r="AG264" s="72"/>
      <c r="AH264" s="72"/>
      <c r="AI264" s="72"/>
      <c r="AJ264" s="74"/>
      <c r="AK264" s="72"/>
      <c r="AL264" s="72"/>
      <c r="AM264" s="72"/>
      <c r="AN264" s="72"/>
      <c r="AO264" s="72"/>
      <c r="AP264" s="72"/>
      <c r="AQ264" s="72"/>
      <c r="AR264" s="72"/>
      <c r="AS264" s="72"/>
      <c r="AT264" s="72"/>
      <c r="AU264" s="72"/>
      <c r="AV264" s="72"/>
      <c r="AW264" s="72"/>
      <c r="AX264" s="72"/>
      <c r="AY264" s="72"/>
      <c r="AZ264" s="72"/>
      <c r="BA264" s="72"/>
      <c r="BB264" s="72"/>
      <c r="BC264" s="72"/>
      <c r="BD264" s="72"/>
      <c r="BE264" s="72"/>
      <c r="BF264" s="72"/>
      <c r="BG264" s="72"/>
      <c r="BH264" s="72"/>
      <c r="BI264" s="72"/>
      <c r="BJ264" s="72"/>
      <c r="BK264" s="72"/>
      <c r="BL264" s="72"/>
      <c r="BM264" s="72"/>
      <c r="BN264" s="72"/>
      <c r="BO264" s="72"/>
      <c r="BP264" s="72"/>
      <c r="BQ264" s="72"/>
      <c r="BR264" s="72"/>
      <c r="BS264" s="72"/>
      <c r="BT264" s="72"/>
      <c r="BU264" s="72"/>
      <c r="BV264" s="72"/>
      <c r="BW264" s="72"/>
      <c r="BX264" s="72"/>
      <c r="BY264" s="72"/>
      <c r="BZ264" s="72"/>
      <c r="CA264" s="72"/>
      <c r="CB264" s="72"/>
      <c r="CC264" s="72"/>
      <c r="CD264" s="72"/>
      <c r="CE264" s="72"/>
      <c r="CF264" s="72"/>
      <c r="CG264" s="72"/>
      <c r="CH264" s="72"/>
      <c r="CI264" s="72"/>
      <c r="CJ264" s="72"/>
      <c r="CK264" s="72"/>
      <c r="CL264" s="72"/>
      <c r="CM264" s="72"/>
    </row>
    <row r="265" spans="1:91" s="75" customFormat="1" ht="33" customHeight="1" x14ac:dyDescent="0.35">
      <c r="A265" s="70"/>
      <c r="B265" s="77"/>
      <c r="C265" s="124"/>
      <c r="D265" s="74"/>
      <c r="E265" s="124"/>
      <c r="F265" s="77"/>
      <c r="G265" s="77"/>
      <c r="H265" s="77"/>
      <c r="I265" s="72"/>
      <c r="J265" s="77"/>
      <c r="K265" s="124"/>
      <c r="L265" s="74"/>
      <c r="M265" s="124"/>
      <c r="N265" s="77"/>
      <c r="O265" s="77"/>
      <c r="P265" s="77"/>
      <c r="Q265" s="72"/>
      <c r="R265" s="70"/>
      <c r="S265" s="129"/>
      <c r="T265" s="71"/>
      <c r="U265" s="134"/>
      <c r="AA265" s="72"/>
      <c r="AB265" s="72"/>
      <c r="AC265" s="72"/>
      <c r="AD265" s="73"/>
      <c r="AE265" s="73"/>
      <c r="AF265" s="73"/>
      <c r="AG265" s="72"/>
      <c r="AH265" s="72"/>
      <c r="AI265" s="72"/>
      <c r="AJ265" s="74"/>
      <c r="AK265" s="72"/>
      <c r="AL265" s="72"/>
      <c r="AM265" s="72"/>
      <c r="AN265" s="72"/>
      <c r="AO265" s="72"/>
      <c r="AP265" s="72"/>
      <c r="AQ265" s="72"/>
      <c r="AR265" s="72"/>
      <c r="AS265" s="72"/>
      <c r="AT265" s="72"/>
      <c r="AU265" s="72"/>
      <c r="AV265" s="72"/>
      <c r="AW265" s="72"/>
      <c r="AX265" s="72"/>
      <c r="AY265" s="72"/>
      <c r="AZ265" s="72"/>
      <c r="BA265" s="72"/>
      <c r="BB265" s="72"/>
      <c r="BC265" s="72"/>
      <c r="BD265" s="72"/>
      <c r="BE265" s="72"/>
      <c r="BF265" s="72"/>
      <c r="BG265" s="72"/>
      <c r="BH265" s="72"/>
      <c r="BI265" s="72"/>
      <c r="BJ265" s="72"/>
      <c r="BK265" s="72"/>
      <c r="BL265" s="72"/>
      <c r="BM265" s="72"/>
      <c r="BN265" s="72"/>
      <c r="BO265" s="72"/>
      <c r="BP265" s="72"/>
      <c r="BQ265" s="72"/>
      <c r="BR265" s="72"/>
      <c r="BS265" s="72"/>
      <c r="BT265" s="72"/>
      <c r="BU265" s="72"/>
      <c r="BV265" s="72"/>
      <c r="BW265" s="72"/>
      <c r="BX265" s="72"/>
      <c r="BY265" s="72"/>
      <c r="BZ265" s="72"/>
      <c r="CA265" s="72"/>
      <c r="CB265" s="72"/>
      <c r="CC265" s="72"/>
      <c r="CD265" s="72"/>
      <c r="CE265" s="72"/>
      <c r="CF265" s="72"/>
      <c r="CG265" s="72"/>
      <c r="CH265" s="72"/>
      <c r="CI265" s="72"/>
      <c r="CJ265" s="72"/>
      <c r="CK265" s="72"/>
      <c r="CL265" s="72"/>
      <c r="CM265" s="72"/>
    </row>
    <row r="266" spans="1:91" s="75" customFormat="1" ht="33" customHeight="1" x14ac:dyDescent="0.35">
      <c r="A266" s="70"/>
      <c r="B266" s="77"/>
      <c r="C266" s="124"/>
      <c r="D266" s="74"/>
      <c r="E266" s="124"/>
      <c r="F266" s="77"/>
      <c r="G266" s="77"/>
      <c r="H266" s="77"/>
      <c r="I266" s="72"/>
      <c r="J266" s="77"/>
      <c r="K266" s="124"/>
      <c r="L266" s="74"/>
      <c r="M266" s="124"/>
      <c r="N266" s="77"/>
      <c r="O266" s="77"/>
      <c r="P266" s="77"/>
      <c r="Q266" s="72"/>
      <c r="R266" s="70"/>
      <c r="S266" s="129"/>
      <c r="T266" s="71"/>
      <c r="U266" s="134"/>
      <c r="AA266" s="72"/>
      <c r="AB266" s="72"/>
      <c r="AC266" s="72"/>
      <c r="AD266" s="73"/>
      <c r="AE266" s="73"/>
      <c r="AF266" s="73"/>
      <c r="AG266" s="72"/>
      <c r="AH266" s="72"/>
      <c r="AI266" s="72"/>
      <c r="AJ266" s="74"/>
      <c r="AK266" s="72"/>
      <c r="AL266" s="72"/>
      <c r="AM266" s="72"/>
      <c r="AN266" s="72"/>
      <c r="AO266" s="72"/>
      <c r="AP266" s="72"/>
      <c r="AQ266" s="72"/>
      <c r="AR266" s="72"/>
      <c r="AS266" s="72"/>
      <c r="AT266" s="72"/>
      <c r="AU266" s="72"/>
      <c r="AV266" s="72"/>
      <c r="AW266" s="72"/>
      <c r="AX266" s="72"/>
      <c r="AY266" s="72"/>
      <c r="AZ266" s="72"/>
      <c r="BA266" s="72"/>
      <c r="BB266" s="72"/>
      <c r="BC266" s="72"/>
      <c r="BD266" s="72"/>
      <c r="BE266" s="72"/>
      <c r="BF266" s="72"/>
      <c r="BG266" s="72"/>
      <c r="BH266" s="72"/>
      <c r="BI266" s="72"/>
      <c r="BJ266" s="72"/>
      <c r="BK266" s="72"/>
      <c r="BL266" s="72"/>
      <c r="BM266" s="72"/>
      <c r="BN266" s="72"/>
      <c r="BO266" s="72"/>
      <c r="BP266" s="72"/>
      <c r="BQ266" s="72"/>
      <c r="BR266" s="72"/>
      <c r="BS266" s="72"/>
      <c r="BT266" s="72"/>
      <c r="BU266" s="72"/>
      <c r="BV266" s="72"/>
      <c r="BW266" s="72"/>
      <c r="BX266" s="72"/>
      <c r="BY266" s="72"/>
      <c r="BZ266" s="72"/>
      <c r="CA266" s="72"/>
      <c r="CB266" s="72"/>
      <c r="CC266" s="72"/>
      <c r="CD266" s="72"/>
      <c r="CE266" s="72"/>
      <c r="CF266" s="72"/>
      <c r="CG266" s="72"/>
      <c r="CH266" s="72"/>
      <c r="CI266" s="72"/>
      <c r="CJ266" s="72"/>
      <c r="CK266" s="72"/>
      <c r="CL266" s="72"/>
      <c r="CM266" s="72"/>
    </row>
    <row r="267" spans="1:91" s="75" customFormat="1" ht="33" customHeight="1" x14ac:dyDescent="0.35">
      <c r="A267" s="70"/>
      <c r="B267" s="77"/>
      <c r="C267" s="124"/>
      <c r="D267" s="74"/>
      <c r="E267" s="124"/>
      <c r="F267" s="77"/>
      <c r="G267" s="77"/>
      <c r="H267" s="77"/>
      <c r="I267" s="72"/>
      <c r="J267" s="77"/>
      <c r="K267" s="124"/>
      <c r="L267" s="74"/>
      <c r="M267" s="124"/>
      <c r="N267" s="77"/>
      <c r="O267" s="77"/>
      <c r="P267" s="77"/>
      <c r="Q267" s="72"/>
      <c r="R267" s="70"/>
      <c r="S267" s="129"/>
      <c r="T267" s="71"/>
      <c r="U267" s="134"/>
      <c r="AA267" s="72"/>
      <c r="AB267" s="72"/>
      <c r="AC267" s="72"/>
      <c r="AD267" s="73"/>
      <c r="AE267" s="73"/>
      <c r="AF267" s="73"/>
      <c r="AG267" s="72"/>
      <c r="AH267" s="72"/>
      <c r="AI267" s="72"/>
      <c r="AJ267" s="74"/>
      <c r="AK267" s="72"/>
      <c r="AL267" s="72"/>
      <c r="AM267" s="72"/>
      <c r="AN267" s="72"/>
      <c r="AO267" s="72"/>
      <c r="AP267" s="72"/>
      <c r="AQ267" s="72"/>
      <c r="AR267" s="72"/>
      <c r="AS267" s="72"/>
      <c r="AT267" s="72"/>
      <c r="AU267" s="72"/>
      <c r="AV267" s="72"/>
      <c r="AW267" s="72"/>
      <c r="AX267" s="72"/>
      <c r="AY267" s="72"/>
      <c r="AZ267" s="72"/>
      <c r="BA267" s="72"/>
      <c r="BB267" s="72"/>
      <c r="BC267" s="72"/>
      <c r="BD267" s="72"/>
      <c r="BE267" s="72"/>
      <c r="BF267" s="72"/>
      <c r="BG267" s="72"/>
      <c r="BH267" s="72"/>
      <c r="BI267" s="72"/>
      <c r="BJ267" s="72"/>
      <c r="BK267" s="72"/>
      <c r="BL267" s="72"/>
      <c r="BM267" s="72"/>
      <c r="BN267" s="72"/>
      <c r="BO267" s="72"/>
      <c r="BP267" s="72"/>
      <c r="BQ267" s="72"/>
      <c r="BR267" s="72"/>
      <c r="BS267" s="72"/>
      <c r="BT267" s="72"/>
      <c r="BU267" s="72"/>
      <c r="BV267" s="72"/>
      <c r="BW267" s="72"/>
      <c r="BX267" s="72"/>
      <c r="BY267" s="72"/>
      <c r="BZ267" s="72"/>
      <c r="CA267" s="72"/>
      <c r="CB267" s="72"/>
      <c r="CC267" s="72"/>
      <c r="CD267" s="72"/>
      <c r="CE267" s="72"/>
      <c r="CF267" s="72"/>
      <c r="CG267" s="72"/>
      <c r="CH267" s="72"/>
      <c r="CI267" s="72"/>
      <c r="CJ267" s="72"/>
      <c r="CK267" s="72"/>
      <c r="CL267" s="72"/>
      <c r="CM267" s="72"/>
    </row>
    <row r="268" spans="1:91" s="75" customFormat="1" ht="33" customHeight="1" x14ac:dyDescent="0.35">
      <c r="A268" s="70"/>
      <c r="B268" s="77"/>
      <c r="C268" s="124"/>
      <c r="D268" s="74"/>
      <c r="E268" s="124"/>
      <c r="F268" s="77"/>
      <c r="G268" s="77"/>
      <c r="H268" s="77"/>
      <c r="I268" s="72"/>
      <c r="J268" s="77"/>
      <c r="K268" s="124"/>
      <c r="L268" s="74"/>
      <c r="M268" s="124"/>
      <c r="N268" s="77"/>
      <c r="O268" s="77"/>
      <c r="P268" s="77"/>
      <c r="Q268" s="72"/>
      <c r="R268" s="70"/>
      <c r="S268" s="129"/>
      <c r="T268" s="71"/>
      <c r="U268" s="134"/>
      <c r="AA268" s="72"/>
      <c r="AB268" s="72"/>
      <c r="AC268" s="72"/>
      <c r="AD268" s="73"/>
      <c r="AE268" s="73"/>
      <c r="AF268" s="73"/>
      <c r="AG268" s="72"/>
      <c r="AH268" s="72"/>
      <c r="AI268" s="72"/>
      <c r="AJ268" s="74"/>
      <c r="AK268" s="72"/>
      <c r="AL268" s="72"/>
      <c r="AM268" s="72"/>
      <c r="AN268" s="72"/>
      <c r="AO268" s="72"/>
      <c r="AP268" s="72"/>
      <c r="AQ268" s="72"/>
      <c r="AR268" s="72"/>
      <c r="AS268" s="72"/>
      <c r="AT268" s="72"/>
      <c r="AU268" s="72"/>
      <c r="AV268" s="72"/>
      <c r="AW268" s="72"/>
      <c r="AX268" s="72"/>
      <c r="AY268" s="72"/>
      <c r="AZ268" s="72"/>
      <c r="BA268" s="72"/>
      <c r="BB268" s="72"/>
      <c r="BC268" s="72"/>
      <c r="BD268" s="72"/>
      <c r="BE268" s="72"/>
      <c r="BF268" s="72"/>
      <c r="BG268" s="72"/>
      <c r="BH268" s="72"/>
      <c r="BI268" s="72"/>
      <c r="BJ268" s="72"/>
      <c r="BK268" s="72"/>
      <c r="BL268" s="72"/>
      <c r="BM268" s="72"/>
      <c r="BN268" s="72"/>
      <c r="BO268" s="72"/>
      <c r="BP268" s="72"/>
      <c r="BQ268" s="72"/>
      <c r="BR268" s="72"/>
      <c r="BS268" s="72"/>
      <c r="BT268" s="72"/>
      <c r="BU268" s="72"/>
      <c r="BV268" s="72"/>
      <c r="BW268" s="72"/>
      <c r="BX268" s="72"/>
      <c r="BY268" s="72"/>
      <c r="BZ268" s="72"/>
      <c r="CA268" s="72"/>
      <c r="CB268" s="72"/>
      <c r="CC268" s="72"/>
      <c r="CD268" s="72"/>
      <c r="CE268" s="72"/>
      <c r="CF268" s="72"/>
      <c r="CG268" s="72"/>
      <c r="CH268" s="72"/>
      <c r="CI268" s="72"/>
      <c r="CJ268" s="72"/>
      <c r="CK268" s="72"/>
      <c r="CL268" s="72"/>
      <c r="CM268" s="72"/>
    </row>
    <row r="269" spans="1:91" s="75" customFormat="1" ht="33" customHeight="1" x14ac:dyDescent="0.35">
      <c r="A269" s="70"/>
      <c r="B269" s="77"/>
      <c r="C269" s="124"/>
      <c r="D269" s="74"/>
      <c r="E269" s="124"/>
      <c r="F269" s="77"/>
      <c r="G269" s="77"/>
      <c r="H269" s="77"/>
      <c r="I269" s="72"/>
      <c r="J269" s="77"/>
      <c r="K269" s="124"/>
      <c r="L269" s="74"/>
      <c r="M269" s="124"/>
      <c r="N269" s="77"/>
      <c r="O269" s="77"/>
      <c r="P269" s="77"/>
      <c r="Q269" s="72"/>
      <c r="R269" s="70"/>
      <c r="S269" s="129"/>
      <c r="T269" s="71"/>
      <c r="U269" s="134"/>
      <c r="AA269" s="72"/>
      <c r="AB269" s="72"/>
      <c r="AC269" s="72"/>
      <c r="AD269" s="73"/>
      <c r="AE269" s="73"/>
      <c r="AF269" s="73"/>
      <c r="AG269" s="72"/>
      <c r="AH269" s="72"/>
      <c r="AI269" s="72"/>
      <c r="AJ269" s="74"/>
      <c r="AK269" s="72"/>
      <c r="AL269" s="72"/>
      <c r="AM269" s="72"/>
      <c r="AN269" s="72"/>
      <c r="AO269" s="72"/>
      <c r="AP269" s="72"/>
      <c r="AQ269" s="72"/>
      <c r="AR269" s="72"/>
      <c r="AS269" s="72"/>
      <c r="AT269" s="72"/>
      <c r="AU269" s="72"/>
      <c r="AV269" s="72"/>
      <c r="AW269" s="72"/>
      <c r="AX269" s="72"/>
      <c r="AY269" s="72"/>
      <c r="AZ269" s="72"/>
      <c r="BA269" s="72"/>
      <c r="BB269" s="72"/>
      <c r="BC269" s="72"/>
      <c r="BD269" s="72"/>
      <c r="BE269" s="72"/>
      <c r="BF269" s="72"/>
      <c r="BG269" s="72"/>
      <c r="BH269" s="72"/>
      <c r="BI269" s="72"/>
      <c r="BJ269" s="72"/>
      <c r="BK269" s="72"/>
      <c r="BL269" s="72"/>
      <c r="BM269" s="72"/>
      <c r="BN269" s="72"/>
      <c r="BO269" s="72"/>
      <c r="BP269" s="72"/>
      <c r="BQ269" s="72"/>
      <c r="BR269" s="72"/>
      <c r="BS269" s="72"/>
      <c r="BT269" s="72"/>
      <c r="BU269" s="72"/>
      <c r="BV269" s="72"/>
      <c r="BW269" s="72"/>
      <c r="BX269" s="72"/>
      <c r="BY269" s="72"/>
      <c r="BZ269" s="72"/>
      <c r="CA269" s="72"/>
      <c r="CB269" s="72"/>
      <c r="CC269" s="72"/>
      <c r="CD269" s="72"/>
      <c r="CE269" s="72"/>
      <c r="CF269" s="72"/>
      <c r="CG269" s="72"/>
      <c r="CH269" s="72"/>
      <c r="CI269" s="72"/>
      <c r="CJ269" s="72"/>
      <c r="CK269" s="72"/>
      <c r="CL269" s="72"/>
      <c r="CM269" s="72"/>
    </row>
    <row r="270" spans="1:91" s="75" customFormat="1" ht="33" customHeight="1" x14ac:dyDescent="0.35">
      <c r="A270" s="70"/>
      <c r="B270" s="77"/>
      <c r="C270" s="124"/>
      <c r="D270" s="74"/>
      <c r="E270" s="124"/>
      <c r="F270" s="77"/>
      <c r="G270" s="77"/>
      <c r="H270" s="77"/>
      <c r="I270" s="72"/>
      <c r="J270" s="77"/>
      <c r="K270" s="124"/>
      <c r="L270" s="74"/>
      <c r="M270" s="124"/>
      <c r="N270" s="77"/>
      <c r="O270" s="77"/>
      <c r="P270" s="77"/>
      <c r="Q270" s="72"/>
      <c r="R270" s="70"/>
      <c r="S270" s="129"/>
      <c r="T270" s="71"/>
      <c r="U270" s="134"/>
      <c r="AA270" s="72"/>
      <c r="AB270" s="72"/>
      <c r="AC270" s="72"/>
      <c r="AD270" s="73"/>
      <c r="AE270" s="73"/>
      <c r="AF270" s="73"/>
      <c r="AG270" s="72"/>
      <c r="AH270" s="72"/>
      <c r="AI270" s="72"/>
      <c r="AJ270" s="74"/>
      <c r="AK270" s="72"/>
      <c r="AL270" s="72"/>
      <c r="AM270" s="72"/>
      <c r="AN270" s="72"/>
      <c r="AO270" s="72"/>
      <c r="AP270" s="72"/>
      <c r="AQ270" s="72"/>
      <c r="AR270" s="72"/>
      <c r="AS270" s="72"/>
      <c r="AT270" s="72"/>
      <c r="AU270" s="72"/>
      <c r="AV270" s="72"/>
      <c r="AW270" s="72"/>
      <c r="AX270" s="72"/>
      <c r="AY270" s="72"/>
      <c r="AZ270" s="72"/>
      <c r="BA270" s="72"/>
      <c r="BB270" s="72"/>
      <c r="BC270" s="72"/>
      <c r="BD270" s="72"/>
      <c r="BE270" s="72"/>
      <c r="BF270" s="72"/>
      <c r="BG270" s="72"/>
      <c r="BH270" s="72"/>
      <c r="BI270" s="72"/>
      <c r="BJ270" s="72"/>
      <c r="BK270" s="72"/>
      <c r="BL270" s="72"/>
      <c r="BM270" s="72"/>
      <c r="BN270" s="72"/>
      <c r="BO270" s="72"/>
      <c r="BP270" s="72"/>
      <c r="BQ270" s="72"/>
      <c r="BR270" s="72"/>
      <c r="BS270" s="72"/>
      <c r="BT270" s="72"/>
      <c r="BU270" s="72"/>
      <c r="BV270" s="72"/>
      <c r="BW270" s="72"/>
      <c r="BX270" s="72"/>
      <c r="BY270" s="72"/>
      <c r="BZ270" s="72"/>
      <c r="CA270" s="72"/>
      <c r="CB270" s="72"/>
      <c r="CC270" s="72"/>
      <c r="CD270" s="72"/>
      <c r="CE270" s="72"/>
      <c r="CF270" s="72"/>
      <c r="CG270" s="72"/>
      <c r="CH270" s="72"/>
      <c r="CI270" s="72"/>
      <c r="CJ270" s="72"/>
      <c r="CK270" s="72"/>
      <c r="CL270" s="72"/>
      <c r="CM270" s="72"/>
    </row>
    <row r="271" spans="1:91" s="75" customFormat="1" ht="33" customHeight="1" x14ac:dyDescent="0.35">
      <c r="A271" s="70"/>
      <c r="B271" s="77"/>
      <c r="C271" s="124"/>
      <c r="D271" s="74"/>
      <c r="E271" s="124"/>
      <c r="F271" s="77"/>
      <c r="G271" s="77"/>
      <c r="H271" s="77"/>
      <c r="I271" s="72"/>
      <c r="J271" s="77"/>
      <c r="K271" s="124"/>
      <c r="L271" s="74"/>
      <c r="M271" s="124"/>
      <c r="N271" s="77"/>
      <c r="O271" s="77"/>
      <c r="P271" s="77"/>
      <c r="Q271" s="72"/>
      <c r="R271" s="70"/>
      <c r="S271" s="129"/>
      <c r="T271" s="71"/>
      <c r="U271" s="134"/>
      <c r="AA271" s="72"/>
      <c r="AB271" s="72"/>
      <c r="AC271" s="72"/>
      <c r="AD271" s="73"/>
      <c r="AE271" s="73"/>
      <c r="AF271" s="73"/>
      <c r="AG271" s="72"/>
      <c r="AH271" s="72"/>
      <c r="AI271" s="72"/>
      <c r="AJ271" s="74"/>
      <c r="AK271" s="72"/>
      <c r="AL271" s="72"/>
      <c r="AM271" s="72"/>
      <c r="AN271" s="72"/>
      <c r="AO271" s="72"/>
      <c r="AP271" s="72"/>
      <c r="AQ271" s="72"/>
      <c r="AR271" s="72"/>
      <c r="AS271" s="72"/>
      <c r="AT271" s="72"/>
      <c r="AU271" s="72"/>
      <c r="AV271" s="72"/>
      <c r="AW271" s="72"/>
      <c r="AX271" s="72"/>
      <c r="AY271" s="72"/>
      <c r="AZ271" s="72"/>
      <c r="BA271" s="72"/>
      <c r="BB271" s="72"/>
      <c r="BC271" s="72"/>
      <c r="BD271" s="72"/>
      <c r="BE271" s="72"/>
      <c r="BF271" s="72"/>
      <c r="BG271" s="72"/>
      <c r="BH271" s="72"/>
      <c r="BI271" s="72"/>
      <c r="BJ271" s="72"/>
      <c r="BK271" s="72"/>
      <c r="BL271" s="72"/>
      <c r="BM271" s="72"/>
      <c r="BN271" s="72"/>
      <c r="BO271" s="72"/>
      <c r="BP271" s="72"/>
      <c r="BQ271" s="72"/>
      <c r="BR271" s="72"/>
      <c r="BS271" s="72"/>
      <c r="BT271" s="72"/>
      <c r="BU271" s="72"/>
      <c r="BV271" s="72"/>
      <c r="BW271" s="72"/>
      <c r="BX271" s="72"/>
      <c r="BY271" s="72"/>
      <c r="BZ271" s="72"/>
      <c r="CA271" s="72"/>
      <c r="CB271" s="72"/>
      <c r="CC271" s="72"/>
      <c r="CD271" s="72"/>
      <c r="CE271" s="72"/>
      <c r="CF271" s="72"/>
      <c r="CG271" s="72"/>
      <c r="CH271" s="72"/>
      <c r="CI271" s="72"/>
      <c r="CJ271" s="72"/>
      <c r="CK271" s="72"/>
      <c r="CL271" s="72"/>
      <c r="CM271" s="72"/>
    </row>
    <row r="272" spans="1:91" s="75" customFormat="1" ht="33" customHeight="1" x14ac:dyDescent="0.35">
      <c r="A272" s="70"/>
      <c r="B272" s="77"/>
      <c r="C272" s="124"/>
      <c r="D272" s="74"/>
      <c r="E272" s="124"/>
      <c r="F272" s="77"/>
      <c r="G272" s="77"/>
      <c r="H272" s="77"/>
      <c r="I272" s="72"/>
      <c r="J272" s="77"/>
      <c r="K272" s="124"/>
      <c r="L272" s="74"/>
      <c r="M272" s="124"/>
      <c r="N272" s="77"/>
      <c r="O272" s="77"/>
      <c r="P272" s="77"/>
      <c r="Q272" s="72"/>
      <c r="R272" s="70"/>
      <c r="S272" s="129"/>
      <c r="T272" s="71"/>
      <c r="U272" s="134"/>
      <c r="AA272" s="72"/>
      <c r="AB272" s="72"/>
      <c r="AC272" s="72"/>
      <c r="AD272" s="73"/>
      <c r="AE272" s="73"/>
      <c r="AF272" s="73"/>
      <c r="AG272" s="72"/>
      <c r="AH272" s="72"/>
      <c r="AI272" s="72"/>
      <c r="AJ272" s="74"/>
      <c r="AK272" s="72"/>
      <c r="AL272" s="72"/>
      <c r="AM272" s="72"/>
      <c r="AN272" s="72"/>
      <c r="AO272" s="72"/>
      <c r="AP272" s="72"/>
      <c r="AQ272" s="72"/>
      <c r="AR272" s="72"/>
      <c r="AS272" s="72"/>
      <c r="AT272" s="72"/>
      <c r="AU272" s="72"/>
      <c r="AV272" s="72"/>
      <c r="AW272" s="72"/>
      <c r="AX272" s="72"/>
      <c r="AY272" s="72"/>
      <c r="AZ272" s="72"/>
      <c r="BA272" s="72"/>
      <c r="BB272" s="72"/>
      <c r="BC272" s="72"/>
      <c r="BD272" s="72"/>
      <c r="BE272" s="72"/>
      <c r="BF272" s="72"/>
      <c r="BG272" s="72"/>
      <c r="BH272" s="72"/>
      <c r="BI272" s="72"/>
      <c r="BJ272" s="72"/>
      <c r="BK272" s="72"/>
      <c r="BL272" s="72"/>
      <c r="BM272" s="72"/>
      <c r="BN272" s="72"/>
      <c r="BO272" s="72"/>
      <c r="BP272" s="72"/>
      <c r="BQ272" s="72"/>
      <c r="BR272" s="72"/>
      <c r="BS272" s="72"/>
      <c r="BT272" s="72"/>
      <c r="BU272" s="72"/>
      <c r="BV272" s="72"/>
      <c r="BW272" s="72"/>
      <c r="BX272" s="72"/>
      <c r="BY272" s="72"/>
      <c r="BZ272" s="72"/>
      <c r="CA272" s="72"/>
      <c r="CB272" s="72"/>
      <c r="CC272" s="72"/>
      <c r="CD272" s="72"/>
      <c r="CE272" s="72"/>
      <c r="CF272" s="72"/>
      <c r="CG272" s="72"/>
      <c r="CH272" s="72"/>
      <c r="CI272" s="72"/>
      <c r="CJ272" s="72"/>
      <c r="CK272" s="72"/>
      <c r="CL272" s="72"/>
      <c r="CM272" s="72"/>
    </row>
    <row r="273" spans="1:91" s="75" customFormat="1" ht="33" customHeight="1" x14ac:dyDescent="0.35">
      <c r="A273" s="70"/>
      <c r="B273" s="77"/>
      <c r="C273" s="124"/>
      <c r="D273" s="74"/>
      <c r="E273" s="124"/>
      <c r="F273" s="77"/>
      <c r="G273" s="77"/>
      <c r="H273" s="77"/>
      <c r="I273" s="72"/>
      <c r="J273" s="77"/>
      <c r="K273" s="124"/>
      <c r="L273" s="74"/>
      <c r="M273" s="124"/>
      <c r="N273" s="77"/>
      <c r="O273" s="77"/>
      <c r="P273" s="77"/>
      <c r="Q273" s="72"/>
      <c r="R273" s="70"/>
      <c r="S273" s="129"/>
      <c r="T273" s="71"/>
      <c r="U273" s="134"/>
      <c r="AA273" s="72"/>
      <c r="AB273" s="72"/>
      <c r="AC273" s="72"/>
      <c r="AD273" s="73"/>
      <c r="AE273" s="73"/>
      <c r="AF273" s="73"/>
      <c r="AG273" s="72"/>
      <c r="AH273" s="72"/>
      <c r="AI273" s="72"/>
      <c r="AJ273" s="74"/>
      <c r="AK273" s="72"/>
      <c r="AL273" s="72"/>
      <c r="AM273" s="72"/>
      <c r="AN273" s="72"/>
      <c r="AO273" s="72"/>
      <c r="AP273" s="72"/>
      <c r="AQ273" s="72"/>
      <c r="AR273" s="72"/>
      <c r="AS273" s="72"/>
      <c r="AT273" s="72"/>
      <c r="AU273" s="72"/>
      <c r="AV273" s="72"/>
      <c r="AW273" s="72"/>
      <c r="AX273" s="72"/>
      <c r="AY273" s="72"/>
      <c r="AZ273" s="72"/>
      <c r="BA273" s="72"/>
      <c r="BB273" s="72"/>
      <c r="BC273" s="72"/>
      <c r="BD273" s="72"/>
      <c r="BE273" s="72"/>
      <c r="BF273" s="72"/>
      <c r="BG273" s="72"/>
      <c r="BH273" s="72"/>
      <c r="BI273" s="72"/>
      <c r="BJ273" s="72"/>
      <c r="BK273" s="72"/>
      <c r="BL273" s="72"/>
      <c r="BM273" s="72"/>
      <c r="BN273" s="72"/>
      <c r="BO273" s="72"/>
      <c r="BP273" s="72"/>
      <c r="BQ273" s="72"/>
      <c r="BR273" s="72"/>
      <c r="BS273" s="72"/>
      <c r="BT273" s="72"/>
      <c r="BU273" s="72"/>
      <c r="BV273" s="72"/>
      <c r="BW273" s="72"/>
      <c r="BX273" s="72"/>
      <c r="BY273" s="72"/>
      <c r="BZ273" s="72"/>
      <c r="CA273" s="72"/>
      <c r="CB273" s="72"/>
      <c r="CC273" s="72"/>
      <c r="CD273" s="72"/>
      <c r="CE273" s="72"/>
      <c r="CF273" s="72"/>
      <c r="CG273" s="72"/>
      <c r="CH273" s="72"/>
      <c r="CI273" s="72"/>
      <c r="CJ273" s="72"/>
      <c r="CK273" s="72"/>
      <c r="CL273" s="72"/>
      <c r="CM273" s="72"/>
    </row>
    <row r="274" spans="1:91" s="75" customFormat="1" ht="33" customHeight="1" x14ac:dyDescent="0.35">
      <c r="A274" s="70"/>
      <c r="B274" s="77"/>
      <c r="C274" s="124"/>
      <c r="D274" s="74"/>
      <c r="E274" s="124"/>
      <c r="F274" s="77"/>
      <c r="G274" s="77"/>
      <c r="H274" s="77"/>
      <c r="I274" s="72"/>
      <c r="J274" s="77"/>
      <c r="K274" s="124"/>
      <c r="L274" s="74"/>
      <c r="M274" s="124"/>
      <c r="N274" s="77"/>
      <c r="O274" s="77"/>
      <c r="P274" s="77"/>
      <c r="Q274" s="72"/>
      <c r="R274" s="70"/>
      <c r="S274" s="129"/>
      <c r="T274" s="71"/>
      <c r="U274" s="134"/>
      <c r="AA274" s="72"/>
      <c r="AB274" s="72"/>
      <c r="AC274" s="72"/>
      <c r="AD274" s="73"/>
      <c r="AE274" s="73"/>
      <c r="AF274" s="73"/>
      <c r="AG274" s="72"/>
      <c r="AH274" s="72"/>
      <c r="AI274" s="72"/>
      <c r="AJ274" s="74"/>
      <c r="AK274" s="72"/>
      <c r="AL274" s="72"/>
      <c r="AM274" s="72"/>
      <c r="AN274" s="72"/>
      <c r="AO274" s="72"/>
      <c r="AP274" s="72"/>
      <c r="AQ274" s="72"/>
      <c r="AR274" s="72"/>
      <c r="AS274" s="72"/>
      <c r="AT274" s="72"/>
      <c r="AU274" s="72"/>
      <c r="AV274" s="72"/>
      <c r="AW274" s="72"/>
      <c r="AX274" s="72"/>
      <c r="AY274" s="72"/>
      <c r="AZ274" s="72"/>
      <c r="BA274" s="72"/>
      <c r="BB274" s="72"/>
      <c r="BC274" s="72"/>
      <c r="BD274" s="72"/>
      <c r="BE274" s="72"/>
      <c r="BF274" s="72"/>
      <c r="BG274" s="72"/>
      <c r="BH274" s="72"/>
      <c r="BI274" s="72"/>
      <c r="BJ274" s="72"/>
      <c r="BK274" s="72"/>
      <c r="BL274" s="72"/>
      <c r="BM274" s="72"/>
      <c r="BN274" s="72"/>
      <c r="BO274" s="72"/>
      <c r="BP274" s="72"/>
      <c r="BQ274" s="72"/>
      <c r="BR274" s="72"/>
      <c r="BS274" s="72"/>
      <c r="BT274" s="72"/>
      <c r="BU274" s="72"/>
      <c r="BV274" s="72"/>
      <c r="BW274" s="72"/>
      <c r="BX274" s="72"/>
      <c r="BY274" s="72"/>
      <c r="BZ274" s="72"/>
      <c r="CA274" s="72"/>
      <c r="CB274" s="72"/>
      <c r="CC274" s="72"/>
      <c r="CD274" s="72"/>
      <c r="CE274" s="72"/>
      <c r="CF274" s="72"/>
      <c r="CG274" s="72"/>
      <c r="CH274" s="72"/>
      <c r="CI274" s="72"/>
      <c r="CJ274" s="72"/>
      <c r="CK274" s="72"/>
      <c r="CL274" s="72"/>
      <c r="CM274" s="72"/>
    </row>
    <row r="275" spans="1:91" s="75" customFormat="1" ht="33" customHeight="1" x14ac:dyDescent="0.35">
      <c r="A275" s="70"/>
      <c r="B275" s="77"/>
      <c r="C275" s="124"/>
      <c r="D275" s="74"/>
      <c r="E275" s="124"/>
      <c r="F275" s="77"/>
      <c r="G275" s="77"/>
      <c r="H275" s="77"/>
      <c r="I275" s="72"/>
      <c r="J275" s="77"/>
      <c r="K275" s="124"/>
      <c r="L275" s="74"/>
      <c r="M275" s="124"/>
      <c r="N275" s="77"/>
      <c r="O275" s="77"/>
      <c r="P275" s="77"/>
      <c r="Q275" s="72"/>
      <c r="R275" s="70"/>
      <c r="S275" s="129"/>
      <c r="T275" s="71"/>
      <c r="U275" s="134"/>
      <c r="AA275" s="72"/>
      <c r="AB275" s="72"/>
      <c r="AC275" s="72"/>
      <c r="AD275" s="73"/>
      <c r="AE275" s="73"/>
      <c r="AF275" s="73"/>
      <c r="AG275" s="72"/>
      <c r="AH275" s="72"/>
      <c r="AI275" s="72"/>
      <c r="AJ275" s="74"/>
      <c r="AK275" s="72"/>
      <c r="AL275" s="72"/>
      <c r="AM275" s="72"/>
      <c r="AN275" s="72"/>
      <c r="AO275" s="72"/>
      <c r="AP275" s="72"/>
      <c r="AQ275" s="72"/>
      <c r="AR275" s="72"/>
      <c r="AS275" s="72"/>
      <c r="AT275" s="72"/>
      <c r="AU275" s="72"/>
      <c r="AV275" s="72"/>
      <c r="AW275" s="72"/>
      <c r="AX275" s="72"/>
      <c r="AY275" s="72"/>
      <c r="AZ275" s="72"/>
      <c r="BA275" s="72"/>
      <c r="BB275" s="72"/>
      <c r="BC275" s="72"/>
      <c r="BD275" s="72"/>
      <c r="BE275" s="72"/>
      <c r="BF275" s="72"/>
      <c r="BG275" s="72"/>
      <c r="BH275" s="72"/>
      <c r="BI275" s="72"/>
      <c r="BJ275" s="72"/>
      <c r="BK275" s="72"/>
      <c r="BL275" s="72"/>
      <c r="BM275" s="72"/>
      <c r="BN275" s="72"/>
      <c r="BO275" s="72"/>
      <c r="BP275" s="72"/>
      <c r="BQ275" s="72"/>
      <c r="BR275" s="72"/>
      <c r="BS275" s="72"/>
      <c r="BT275" s="72"/>
      <c r="BU275" s="72"/>
      <c r="BV275" s="72"/>
      <c r="BW275" s="72"/>
      <c r="BX275" s="72"/>
      <c r="BY275" s="72"/>
      <c r="BZ275" s="72"/>
      <c r="CA275" s="72"/>
      <c r="CB275" s="72"/>
      <c r="CC275" s="72"/>
      <c r="CD275" s="72"/>
      <c r="CE275" s="72"/>
      <c r="CF275" s="72"/>
      <c r="CG275" s="72"/>
      <c r="CH275" s="72"/>
      <c r="CI275" s="72"/>
      <c r="CJ275" s="72"/>
      <c r="CK275" s="72"/>
      <c r="CL275" s="72"/>
      <c r="CM275" s="72"/>
    </row>
    <row r="276" spans="1:91" s="75" customFormat="1" ht="33" customHeight="1" x14ac:dyDescent="0.35">
      <c r="A276" s="70"/>
      <c r="B276" s="77"/>
      <c r="C276" s="124"/>
      <c r="D276" s="74"/>
      <c r="E276" s="124"/>
      <c r="F276" s="77"/>
      <c r="G276" s="77"/>
      <c r="H276" s="77"/>
      <c r="I276" s="72"/>
      <c r="J276" s="77"/>
      <c r="K276" s="124"/>
      <c r="L276" s="74"/>
      <c r="M276" s="124"/>
      <c r="N276" s="77"/>
      <c r="O276" s="77"/>
      <c r="P276" s="77"/>
      <c r="Q276" s="72"/>
      <c r="R276" s="70"/>
      <c r="S276" s="129"/>
      <c r="T276" s="71"/>
      <c r="U276" s="134"/>
      <c r="AA276" s="72"/>
      <c r="AB276" s="72"/>
      <c r="AC276" s="72"/>
      <c r="AD276" s="73"/>
      <c r="AE276" s="73"/>
      <c r="AF276" s="73"/>
      <c r="AG276" s="72"/>
      <c r="AH276" s="72"/>
      <c r="AI276" s="72"/>
      <c r="AJ276" s="74"/>
      <c r="AK276" s="72"/>
      <c r="AL276" s="72"/>
      <c r="AM276" s="72"/>
      <c r="AN276" s="72"/>
      <c r="AO276" s="72"/>
      <c r="AP276" s="72"/>
      <c r="AQ276" s="72"/>
      <c r="AR276" s="72"/>
      <c r="AS276" s="72"/>
      <c r="AT276" s="72"/>
      <c r="AU276" s="72"/>
      <c r="AV276" s="72"/>
      <c r="AW276" s="72"/>
      <c r="AX276" s="72"/>
      <c r="AY276" s="72"/>
      <c r="AZ276" s="72"/>
      <c r="BA276" s="72"/>
      <c r="BB276" s="72"/>
      <c r="BC276" s="72"/>
      <c r="BD276" s="72"/>
      <c r="BE276" s="72"/>
      <c r="BF276" s="72"/>
      <c r="BG276" s="72"/>
      <c r="BH276" s="72"/>
      <c r="BI276" s="72"/>
      <c r="BJ276" s="72"/>
      <c r="BK276" s="72"/>
      <c r="BL276" s="72"/>
      <c r="BM276" s="72"/>
      <c r="BN276" s="72"/>
      <c r="BO276" s="72"/>
      <c r="BP276" s="72"/>
      <c r="BQ276" s="72"/>
      <c r="BR276" s="72"/>
      <c r="BS276" s="72"/>
      <c r="BT276" s="72"/>
      <c r="BU276" s="72"/>
      <c r="BV276" s="72"/>
      <c r="BW276" s="72"/>
      <c r="BX276" s="72"/>
      <c r="BY276" s="72"/>
      <c r="BZ276" s="72"/>
      <c r="CA276" s="72"/>
      <c r="CB276" s="72"/>
      <c r="CC276" s="72"/>
      <c r="CD276" s="72"/>
      <c r="CE276" s="72"/>
      <c r="CF276" s="72"/>
      <c r="CG276" s="72"/>
      <c r="CH276" s="72"/>
      <c r="CI276" s="72"/>
      <c r="CJ276" s="72"/>
      <c r="CK276" s="72"/>
      <c r="CL276" s="72"/>
      <c r="CM276" s="72"/>
    </row>
    <row r="277" spans="1:91" s="75" customFormat="1" ht="33" customHeight="1" x14ac:dyDescent="0.35">
      <c r="A277" s="70"/>
      <c r="B277" s="77"/>
      <c r="C277" s="124"/>
      <c r="D277" s="74"/>
      <c r="E277" s="124"/>
      <c r="F277" s="77"/>
      <c r="G277" s="77"/>
      <c r="H277" s="77"/>
      <c r="I277" s="72"/>
      <c r="J277" s="77"/>
      <c r="K277" s="124"/>
      <c r="L277" s="74"/>
      <c r="M277" s="124"/>
      <c r="N277" s="77"/>
      <c r="O277" s="77"/>
      <c r="P277" s="77"/>
      <c r="Q277" s="72"/>
      <c r="R277" s="70"/>
      <c r="S277" s="129"/>
      <c r="T277" s="71"/>
      <c r="U277" s="134"/>
      <c r="AA277" s="72"/>
      <c r="AB277" s="72"/>
      <c r="AC277" s="72"/>
      <c r="AD277" s="73"/>
      <c r="AE277" s="73"/>
      <c r="AF277" s="73"/>
      <c r="AG277" s="72"/>
      <c r="AH277" s="72"/>
      <c r="AI277" s="72"/>
      <c r="AJ277" s="74"/>
      <c r="AK277" s="72"/>
      <c r="AL277" s="72"/>
      <c r="AM277" s="72"/>
      <c r="AN277" s="72"/>
      <c r="AO277" s="72"/>
      <c r="AP277" s="72"/>
      <c r="AQ277" s="72"/>
      <c r="AR277" s="72"/>
      <c r="AS277" s="72"/>
      <c r="AT277" s="72"/>
      <c r="AU277" s="72"/>
      <c r="AV277" s="72"/>
      <c r="AW277" s="72"/>
      <c r="AX277" s="72"/>
      <c r="AY277" s="72"/>
      <c r="AZ277" s="72"/>
      <c r="BA277" s="72"/>
      <c r="BB277" s="72"/>
      <c r="BC277" s="72"/>
      <c r="BD277" s="72"/>
      <c r="BE277" s="72"/>
      <c r="BF277" s="72"/>
      <c r="BG277" s="72"/>
      <c r="BH277" s="72"/>
      <c r="BI277" s="72"/>
      <c r="BJ277" s="72"/>
      <c r="BK277" s="72"/>
      <c r="BL277" s="72"/>
      <c r="BM277" s="72"/>
      <c r="BN277" s="72"/>
      <c r="BO277" s="72"/>
      <c r="BP277" s="72"/>
      <c r="BQ277" s="72"/>
      <c r="BR277" s="72"/>
      <c r="BS277" s="72"/>
      <c r="BT277" s="72"/>
      <c r="BU277" s="72"/>
      <c r="BV277" s="72"/>
      <c r="BW277" s="72"/>
      <c r="BX277" s="72"/>
      <c r="BY277" s="72"/>
      <c r="BZ277" s="72"/>
      <c r="CA277" s="72"/>
      <c r="CB277" s="72"/>
      <c r="CC277" s="72"/>
      <c r="CD277" s="72"/>
      <c r="CE277" s="72"/>
      <c r="CF277" s="72"/>
      <c r="CG277" s="72"/>
      <c r="CH277" s="72"/>
      <c r="CI277" s="72"/>
      <c r="CJ277" s="72"/>
      <c r="CK277" s="72"/>
      <c r="CL277" s="72"/>
      <c r="CM277" s="72"/>
    </row>
    <row r="278" spans="1:91" s="75" customFormat="1" ht="33" customHeight="1" x14ac:dyDescent="0.35">
      <c r="A278" s="70"/>
      <c r="B278" s="77"/>
      <c r="C278" s="124"/>
      <c r="D278" s="74"/>
      <c r="E278" s="124"/>
      <c r="F278" s="77"/>
      <c r="G278" s="77"/>
      <c r="H278" s="77"/>
      <c r="I278" s="72"/>
      <c r="J278" s="77"/>
      <c r="K278" s="124"/>
      <c r="L278" s="74"/>
      <c r="M278" s="124"/>
      <c r="N278" s="77"/>
      <c r="O278" s="77"/>
      <c r="P278" s="77"/>
      <c r="Q278" s="72"/>
      <c r="R278" s="70"/>
      <c r="S278" s="129"/>
      <c r="T278" s="71"/>
      <c r="U278" s="134"/>
      <c r="AA278" s="72"/>
      <c r="AB278" s="72"/>
      <c r="AC278" s="72"/>
      <c r="AD278" s="73"/>
      <c r="AE278" s="73"/>
      <c r="AF278" s="73"/>
      <c r="AG278" s="72"/>
      <c r="AH278" s="72"/>
      <c r="AI278" s="72"/>
      <c r="AJ278" s="74"/>
      <c r="AK278" s="72"/>
      <c r="AL278" s="72"/>
      <c r="AM278" s="72"/>
      <c r="AN278" s="72"/>
      <c r="AO278" s="72"/>
      <c r="AP278" s="72"/>
      <c r="AQ278" s="72"/>
      <c r="AR278" s="72"/>
      <c r="AS278" s="72"/>
      <c r="AT278" s="72"/>
      <c r="AU278" s="72"/>
      <c r="AV278" s="72"/>
      <c r="AW278" s="72"/>
      <c r="AX278" s="72"/>
      <c r="AY278" s="72"/>
      <c r="AZ278" s="72"/>
      <c r="BA278" s="72"/>
      <c r="BB278" s="72"/>
      <c r="BC278" s="72"/>
      <c r="BD278" s="72"/>
      <c r="BE278" s="72"/>
      <c r="BF278" s="72"/>
      <c r="BG278" s="72"/>
      <c r="BH278" s="72"/>
      <c r="BI278" s="72"/>
      <c r="BJ278" s="72"/>
      <c r="BK278" s="72"/>
      <c r="BL278" s="72"/>
      <c r="BM278" s="72"/>
      <c r="BN278" s="72"/>
      <c r="BO278" s="72"/>
      <c r="BP278" s="72"/>
      <c r="BQ278" s="72"/>
      <c r="BR278" s="72"/>
      <c r="BS278" s="72"/>
      <c r="BT278" s="72"/>
      <c r="BU278" s="72"/>
      <c r="BV278" s="72"/>
      <c r="BW278" s="72"/>
      <c r="BX278" s="72"/>
      <c r="BY278" s="72"/>
      <c r="BZ278" s="72"/>
      <c r="CA278" s="72"/>
      <c r="CB278" s="72"/>
      <c r="CC278" s="72"/>
      <c r="CD278" s="72"/>
      <c r="CE278" s="72"/>
      <c r="CF278" s="72"/>
      <c r="CG278" s="72"/>
      <c r="CH278" s="72"/>
      <c r="CI278" s="72"/>
      <c r="CJ278" s="72"/>
      <c r="CK278" s="72"/>
      <c r="CL278" s="72"/>
      <c r="CM278" s="72"/>
    </row>
    <row r="279" spans="1:91" s="75" customFormat="1" ht="33" customHeight="1" x14ac:dyDescent="0.35">
      <c r="A279" s="70"/>
      <c r="B279" s="77"/>
      <c r="C279" s="124"/>
      <c r="D279" s="74"/>
      <c r="E279" s="124"/>
      <c r="F279" s="77"/>
      <c r="G279" s="77"/>
      <c r="H279" s="77"/>
      <c r="I279" s="72"/>
      <c r="J279" s="77"/>
      <c r="K279" s="124"/>
      <c r="L279" s="74"/>
      <c r="M279" s="124"/>
      <c r="N279" s="77"/>
      <c r="O279" s="77"/>
      <c r="P279" s="77"/>
      <c r="Q279" s="72"/>
      <c r="R279" s="70"/>
      <c r="S279" s="129"/>
      <c r="T279" s="71"/>
      <c r="U279" s="134"/>
      <c r="AA279" s="72"/>
      <c r="AB279" s="72"/>
      <c r="AC279" s="72"/>
      <c r="AD279" s="73"/>
      <c r="AE279" s="73"/>
      <c r="AF279" s="73"/>
      <c r="AG279" s="72"/>
      <c r="AH279" s="72"/>
      <c r="AI279" s="72"/>
      <c r="AJ279" s="74"/>
      <c r="AK279" s="72"/>
      <c r="AL279" s="72"/>
      <c r="AM279" s="72"/>
      <c r="AN279" s="72"/>
      <c r="AO279" s="72"/>
      <c r="AP279" s="72"/>
      <c r="AQ279" s="72"/>
      <c r="AR279" s="72"/>
      <c r="AS279" s="72"/>
      <c r="AT279" s="72"/>
      <c r="AU279" s="72"/>
      <c r="AV279" s="72"/>
      <c r="AW279" s="72"/>
      <c r="AX279" s="72"/>
      <c r="AY279" s="72"/>
      <c r="AZ279" s="72"/>
      <c r="BA279" s="72"/>
      <c r="BB279" s="72"/>
      <c r="BC279" s="72"/>
      <c r="BD279" s="72"/>
      <c r="BE279" s="72"/>
      <c r="BF279" s="72"/>
      <c r="BG279" s="72"/>
      <c r="BH279" s="72"/>
      <c r="BI279" s="72"/>
      <c r="BJ279" s="72"/>
      <c r="BK279" s="72"/>
      <c r="BL279" s="72"/>
      <c r="BM279" s="72"/>
      <c r="BN279" s="72"/>
      <c r="BO279" s="72"/>
      <c r="BP279" s="72"/>
      <c r="BQ279" s="72"/>
      <c r="BR279" s="72"/>
      <c r="BS279" s="72"/>
      <c r="BT279" s="72"/>
      <c r="BU279" s="72"/>
      <c r="BV279" s="72"/>
      <c r="BW279" s="72"/>
      <c r="BX279" s="72"/>
      <c r="BY279" s="72"/>
      <c r="BZ279" s="72"/>
      <c r="CA279" s="72"/>
      <c r="CB279" s="72"/>
      <c r="CC279" s="72"/>
      <c r="CD279" s="72"/>
      <c r="CE279" s="72"/>
      <c r="CF279" s="72"/>
      <c r="CG279" s="72"/>
      <c r="CH279" s="72"/>
      <c r="CI279" s="72"/>
      <c r="CJ279" s="72"/>
      <c r="CK279" s="72"/>
      <c r="CL279" s="72"/>
      <c r="CM279" s="72"/>
    </row>
    <row r="280" spans="1:91" s="75" customFormat="1" ht="33" customHeight="1" x14ac:dyDescent="0.35">
      <c r="A280" s="70"/>
      <c r="B280" s="77"/>
      <c r="C280" s="124"/>
      <c r="D280" s="74"/>
      <c r="E280" s="124"/>
      <c r="F280" s="77"/>
      <c r="G280" s="77"/>
      <c r="H280" s="77"/>
      <c r="I280" s="72"/>
      <c r="J280" s="77"/>
      <c r="K280" s="124"/>
      <c r="L280" s="74"/>
      <c r="M280" s="124"/>
      <c r="N280" s="77"/>
      <c r="O280" s="77"/>
      <c r="P280" s="77"/>
      <c r="Q280" s="72"/>
      <c r="R280" s="70"/>
      <c r="S280" s="129"/>
      <c r="T280" s="71"/>
      <c r="U280" s="134"/>
      <c r="AA280" s="72"/>
      <c r="AB280" s="72"/>
      <c r="AC280" s="72"/>
      <c r="AD280" s="73"/>
      <c r="AE280" s="73"/>
      <c r="AF280" s="73"/>
      <c r="AG280" s="72"/>
      <c r="AH280" s="72"/>
      <c r="AI280" s="72"/>
      <c r="AJ280" s="74"/>
      <c r="AK280" s="72"/>
      <c r="AL280" s="72"/>
      <c r="AM280" s="72"/>
      <c r="AN280" s="72"/>
      <c r="AO280" s="72"/>
      <c r="AP280" s="72"/>
      <c r="AQ280" s="72"/>
      <c r="AR280" s="72"/>
      <c r="AS280" s="72"/>
      <c r="AT280" s="72"/>
      <c r="AU280" s="72"/>
      <c r="AV280" s="72"/>
      <c r="AW280" s="72"/>
      <c r="AX280" s="72"/>
      <c r="AY280" s="72"/>
      <c r="AZ280" s="72"/>
      <c r="BA280" s="72"/>
      <c r="BB280" s="72"/>
      <c r="BC280" s="72"/>
      <c r="BD280" s="72"/>
      <c r="BE280" s="72"/>
      <c r="BF280" s="72"/>
      <c r="BG280" s="72"/>
      <c r="BH280" s="72"/>
      <c r="BI280" s="72"/>
      <c r="BJ280" s="72"/>
      <c r="BK280" s="72"/>
      <c r="BL280" s="72"/>
      <c r="BM280" s="72"/>
      <c r="BN280" s="72"/>
      <c r="BO280" s="72"/>
      <c r="BP280" s="72"/>
      <c r="BQ280" s="72"/>
      <c r="BR280" s="72"/>
      <c r="BS280" s="72"/>
      <c r="BT280" s="72"/>
      <c r="BU280" s="72"/>
      <c r="BV280" s="72"/>
      <c r="BW280" s="72"/>
      <c r="BX280" s="72"/>
      <c r="BY280" s="72"/>
      <c r="BZ280" s="72"/>
      <c r="CA280" s="72"/>
      <c r="CB280" s="72"/>
      <c r="CC280" s="72"/>
      <c r="CD280" s="72"/>
      <c r="CE280" s="72"/>
      <c r="CF280" s="72"/>
      <c r="CG280" s="72"/>
      <c r="CH280" s="72"/>
      <c r="CI280" s="72"/>
      <c r="CJ280" s="72"/>
      <c r="CK280" s="72"/>
      <c r="CL280" s="72"/>
      <c r="CM280" s="72"/>
    </row>
    <row r="281" spans="1:91" s="75" customFormat="1" ht="33" customHeight="1" x14ac:dyDescent="0.35">
      <c r="A281" s="70"/>
      <c r="B281" s="77"/>
      <c r="C281" s="124"/>
      <c r="D281" s="74"/>
      <c r="E281" s="124"/>
      <c r="F281" s="77"/>
      <c r="G281" s="77"/>
      <c r="H281" s="77"/>
      <c r="I281" s="72"/>
      <c r="J281" s="77"/>
      <c r="K281" s="124"/>
      <c r="L281" s="74"/>
      <c r="M281" s="124"/>
      <c r="N281" s="77"/>
      <c r="O281" s="77"/>
      <c r="P281" s="77"/>
      <c r="Q281" s="72"/>
      <c r="R281" s="70"/>
      <c r="S281" s="129"/>
      <c r="T281" s="71"/>
      <c r="U281" s="134"/>
      <c r="AA281" s="72"/>
      <c r="AB281" s="72"/>
      <c r="AC281" s="72"/>
      <c r="AD281" s="73"/>
      <c r="AE281" s="73"/>
      <c r="AF281" s="73"/>
      <c r="AG281" s="72"/>
      <c r="AH281" s="72"/>
      <c r="AI281" s="72"/>
      <c r="AJ281" s="74"/>
      <c r="AK281" s="72"/>
      <c r="AL281" s="72"/>
      <c r="AM281" s="72"/>
      <c r="AN281" s="72"/>
      <c r="AO281" s="72"/>
      <c r="AP281" s="72"/>
      <c r="AQ281" s="72"/>
      <c r="AR281" s="72"/>
      <c r="AS281" s="72"/>
      <c r="AT281" s="72"/>
      <c r="AU281" s="72"/>
      <c r="AV281" s="72"/>
      <c r="AW281" s="72"/>
      <c r="AX281" s="72"/>
      <c r="AY281" s="72"/>
      <c r="AZ281" s="72"/>
      <c r="BA281" s="72"/>
      <c r="BB281" s="72"/>
      <c r="BC281" s="72"/>
      <c r="BD281" s="72"/>
      <c r="BE281" s="72"/>
      <c r="BF281" s="72"/>
      <c r="BG281" s="72"/>
      <c r="BH281" s="72"/>
      <c r="BI281" s="72"/>
      <c r="BJ281" s="72"/>
      <c r="BK281" s="72"/>
      <c r="BL281" s="72"/>
      <c r="BM281" s="72"/>
      <c r="BN281" s="72"/>
      <c r="BO281" s="72"/>
      <c r="BP281" s="72"/>
      <c r="BQ281" s="72"/>
      <c r="BR281" s="72"/>
      <c r="BS281" s="72"/>
      <c r="BT281" s="72"/>
      <c r="BU281" s="72"/>
      <c r="BV281" s="72"/>
      <c r="BW281" s="72"/>
      <c r="BX281" s="72"/>
      <c r="BY281" s="72"/>
      <c r="BZ281" s="72"/>
      <c r="CA281" s="72"/>
      <c r="CB281" s="72"/>
      <c r="CC281" s="72"/>
      <c r="CD281" s="72"/>
      <c r="CE281" s="72"/>
      <c r="CF281" s="72"/>
      <c r="CG281" s="72"/>
      <c r="CH281" s="72"/>
      <c r="CI281" s="72"/>
      <c r="CJ281" s="72"/>
      <c r="CK281" s="72"/>
      <c r="CL281" s="72"/>
      <c r="CM281" s="72"/>
    </row>
    <row r="282" spans="1:91" s="75" customFormat="1" ht="33" customHeight="1" x14ac:dyDescent="0.35">
      <c r="A282" s="70"/>
      <c r="B282" s="77"/>
      <c r="C282" s="124"/>
      <c r="D282" s="74"/>
      <c r="E282" s="124"/>
      <c r="F282" s="77"/>
      <c r="G282" s="77"/>
      <c r="H282" s="77"/>
      <c r="I282" s="72"/>
      <c r="J282" s="77"/>
      <c r="K282" s="124"/>
      <c r="L282" s="74"/>
      <c r="M282" s="124"/>
      <c r="N282" s="77"/>
      <c r="O282" s="77"/>
      <c r="P282" s="77"/>
      <c r="Q282" s="72"/>
      <c r="R282" s="70"/>
      <c r="S282" s="129"/>
      <c r="T282" s="71"/>
      <c r="U282" s="134"/>
      <c r="AA282" s="72"/>
      <c r="AB282" s="72"/>
      <c r="AC282" s="72"/>
      <c r="AD282" s="73"/>
      <c r="AE282" s="73"/>
      <c r="AF282" s="73"/>
      <c r="AG282" s="72"/>
      <c r="AH282" s="72"/>
      <c r="AI282" s="72"/>
      <c r="AJ282" s="74"/>
      <c r="AK282" s="72"/>
      <c r="AL282" s="72"/>
      <c r="AM282" s="72"/>
      <c r="AN282" s="72"/>
      <c r="AO282" s="72"/>
      <c r="AP282" s="72"/>
      <c r="AQ282" s="72"/>
      <c r="AR282" s="72"/>
      <c r="AS282" s="72"/>
      <c r="AT282" s="72"/>
      <c r="AU282" s="72"/>
      <c r="AV282" s="72"/>
      <c r="AW282" s="72"/>
      <c r="AX282" s="72"/>
      <c r="AY282" s="72"/>
      <c r="AZ282" s="72"/>
      <c r="BA282" s="72"/>
      <c r="BB282" s="72"/>
      <c r="BC282" s="72"/>
      <c r="BD282" s="72"/>
      <c r="BE282" s="72"/>
      <c r="BF282" s="72"/>
      <c r="BG282" s="72"/>
      <c r="BH282" s="72"/>
      <c r="BI282" s="72"/>
      <c r="BJ282" s="72"/>
      <c r="BK282" s="72"/>
      <c r="BL282" s="72"/>
      <c r="BM282" s="72"/>
      <c r="BN282" s="72"/>
      <c r="BO282" s="72"/>
      <c r="BP282" s="72"/>
      <c r="BQ282" s="72"/>
      <c r="BR282" s="72"/>
      <c r="BS282" s="72"/>
      <c r="BT282" s="72"/>
      <c r="BU282" s="72"/>
      <c r="BV282" s="72"/>
      <c r="BW282" s="72"/>
      <c r="BX282" s="72"/>
      <c r="BY282" s="72"/>
      <c r="BZ282" s="72"/>
      <c r="CA282" s="72"/>
      <c r="CB282" s="72"/>
      <c r="CC282" s="72"/>
      <c r="CD282" s="72"/>
      <c r="CE282" s="72"/>
      <c r="CF282" s="72"/>
      <c r="CG282" s="72"/>
      <c r="CH282" s="72"/>
      <c r="CI282" s="72"/>
      <c r="CJ282" s="72"/>
      <c r="CK282" s="72"/>
      <c r="CL282" s="72"/>
      <c r="CM282" s="72"/>
    </row>
    <row r="283" spans="1:91" s="75" customFormat="1" ht="33" customHeight="1" x14ac:dyDescent="0.35">
      <c r="A283" s="70"/>
      <c r="B283" s="77"/>
      <c r="C283" s="124"/>
      <c r="D283" s="74"/>
      <c r="E283" s="124"/>
      <c r="F283" s="77"/>
      <c r="G283" s="77"/>
      <c r="H283" s="77"/>
      <c r="I283" s="72"/>
      <c r="J283" s="77"/>
      <c r="K283" s="124"/>
      <c r="L283" s="74"/>
      <c r="M283" s="124"/>
      <c r="N283" s="77"/>
      <c r="O283" s="77"/>
      <c r="P283" s="77"/>
      <c r="Q283" s="72"/>
      <c r="R283" s="70"/>
      <c r="S283" s="129"/>
      <c r="T283" s="71"/>
      <c r="U283" s="134"/>
      <c r="AA283" s="72"/>
      <c r="AB283" s="72"/>
      <c r="AC283" s="72"/>
      <c r="AD283" s="73"/>
      <c r="AE283" s="73"/>
      <c r="AF283" s="73"/>
      <c r="AG283" s="72"/>
      <c r="AH283" s="72"/>
      <c r="AI283" s="72"/>
      <c r="AJ283" s="74"/>
      <c r="AK283" s="72"/>
      <c r="AL283" s="72"/>
      <c r="AM283" s="72"/>
      <c r="AN283" s="72"/>
      <c r="AO283" s="72"/>
      <c r="AP283" s="72"/>
      <c r="AQ283" s="72"/>
      <c r="AR283" s="72"/>
      <c r="AS283" s="72"/>
      <c r="AT283" s="72"/>
      <c r="AU283" s="72"/>
      <c r="AV283" s="72"/>
      <c r="AW283" s="72"/>
      <c r="AX283" s="72"/>
      <c r="AY283" s="72"/>
      <c r="AZ283" s="72"/>
      <c r="BA283" s="72"/>
      <c r="BB283" s="72"/>
      <c r="BC283" s="72"/>
      <c r="BD283" s="72"/>
      <c r="BE283" s="72"/>
      <c r="BF283" s="72"/>
      <c r="BG283" s="72"/>
      <c r="BH283" s="72"/>
      <c r="BI283" s="72"/>
      <c r="BJ283" s="72"/>
      <c r="BK283" s="72"/>
      <c r="BL283" s="72"/>
      <c r="BM283" s="72"/>
      <c r="BN283" s="72"/>
      <c r="BO283" s="72"/>
      <c r="BP283" s="72"/>
      <c r="BQ283" s="72"/>
      <c r="BR283" s="72"/>
      <c r="BS283" s="72"/>
      <c r="BT283" s="72"/>
      <c r="BU283" s="72"/>
      <c r="BV283" s="72"/>
      <c r="BW283" s="72"/>
      <c r="BX283" s="72"/>
      <c r="BY283" s="72"/>
      <c r="BZ283" s="72"/>
      <c r="CA283" s="72"/>
      <c r="CB283" s="72"/>
      <c r="CC283" s="72"/>
      <c r="CD283" s="72"/>
      <c r="CE283" s="72"/>
      <c r="CF283" s="72"/>
      <c r="CG283" s="72"/>
      <c r="CH283" s="72"/>
      <c r="CI283" s="72"/>
      <c r="CJ283" s="72"/>
      <c r="CK283" s="72"/>
      <c r="CL283" s="72"/>
      <c r="CM283" s="72"/>
    </row>
    <row r="284" spans="1:91" s="75" customFormat="1" ht="33" customHeight="1" x14ac:dyDescent="0.35">
      <c r="A284" s="70"/>
      <c r="B284" s="77"/>
      <c r="C284" s="124"/>
      <c r="D284" s="74"/>
      <c r="E284" s="124"/>
      <c r="F284" s="77"/>
      <c r="G284" s="77"/>
      <c r="H284" s="77"/>
      <c r="I284" s="72"/>
      <c r="J284" s="77"/>
      <c r="K284" s="124"/>
      <c r="L284" s="74"/>
      <c r="M284" s="124"/>
      <c r="N284" s="77"/>
      <c r="O284" s="77"/>
      <c r="P284" s="77"/>
      <c r="Q284" s="72"/>
      <c r="R284" s="70"/>
      <c r="S284" s="129"/>
      <c r="T284" s="71"/>
      <c r="U284" s="134"/>
      <c r="AA284" s="72"/>
      <c r="AB284" s="72"/>
      <c r="AC284" s="72"/>
      <c r="AD284" s="73"/>
      <c r="AE284" s="73"/>
      <c r="AF284" s="73"/>
      <c r="AG284" s="72"/>
      <c r="AH284" s="72"/>
      <c r="AI284" s="72"/>
      <c r="AJ284" s="74"/>
      <c r="AK284" s="72"/>
      <c r="AL284" s="72"/>
      <c r="AM284" s="72"/>
      <c r="AN284" s="72"/>
      <c r="AO284" s="72"/>
      <c r="AP284" s="72"/>
      <c r="AQ284" s="72"/>
      <c r="AR284" s="72"/>
      <c r="AS284" s="72"/>
      <c r="AT284" s="72"/>
      <c r="AU284" s="72"/>
      <c r="AV284" s="72"/>
      <c r="AW284" s="72"/>
      <c r="AX284" s="72"/>
      <c r="AY284" s="72"/>
      <c r="AZ284" s="72"/>
      <c r="BA284" s="72"/>
      <c r="BB284" s="72"/>
      <c r="BC284" s="72"/>
      <c r="BD284" s="72"/>
      <c r="BE284" s="72"/>
      <c r="BF284" s="72"/>
      <c r="BG284" s="72"/>
      <c r="BH284" s="72"/>
      <c r="BI284" s="72"/>
      <c r="BJ284" s="72"/>
      <c r="BK284" s="72"/>
      <c r="BL284" s="72"/>
      <c r="BM284" s="72"/>
      <c r="BN284" s="72"/>
      <c r="BO284" s="72"/>
      <c r="BP284" s="72"/>
      <c r="BQ284" s="72"/>
      <c r="BR284" s="72"/>
      <c r="BS284" s="72"/>
      <c r="BT284" s="72"/>
      <c r="BU284" s="72"/>
      <c r="BV284" s="72"/>
      <c r="BW284" s="72"/>
      <c r="BX284" s="72"/>
      <c r="BY284" s="72"/>
      <c r="BZ284" s="72"/>
      <c r="CA284" s="72"/>
      <c r="CB284" s="72"/>
      <c r="CC284" s="72"/>
      <c r="CD284" s="72"/>
      <c r="CE284" s="72"/>
      <c r="CF284" s="72"/>
      <c r="CG284" s="72"/>
      <c r="CH284" s="72"/>
      <c r="CI284" s="72"/>
      <c r="CJ284" s="72"/>
      <c r="CK284" s="72"/>
      <c r="CL284" s="72"/>
      <c r="CM284" s="72"/>
    </row>
    <row r="285" spans="1:91" s="75" customFormat="1" ht="33" customHeight="1" x14ac:dyDescent="0.35">
      <c r="A285" s="70"/>
      <c r="B285" s="77"/>
      <c r="C285" s="124"/>
      <c r="D285" s="74"/>
      <c r="E285" s="124"/>
      <c r="F285" s="77"/>
      <c r="G285" s="77"/>
      <c r="H285" s="77"/>
      <c r="I285" s="72"/>
      <c r="J285" s="77"/>
      <c r="K285" s="124"/>
      <c r="L285" s="74"/>
      <c r="M285" s="124"/>
      <c r="N285" s="77"/>
      <c r="O285" s="77"/>
      <c r="P285" s="77"/>
      <c r="Q285" s="72"/>
      <c r="R285" s="70"/>
      <c r="S285" s="129"/>
      <c r="T285" s="71"/>
      <c r="U285" s="134"/>
      <c r="AA285" s="72"/>
      <c r="AB285" s="72"/>
      <c r="AC285" s="72"/>
      <c r="AD285" s="73"/>
      <c r="AE285" s="73"/>
      <c r="AF285" s="73"/>
      <c r="AG285" s="72"/>
      <c r="AH285" s="72"/>
      <c r="AI285" s="72"/>
      <c r="AJ285" s="74"/>
      <c r="AK285" s="72"/>
      <c r="AL285" s="72"/>
      <c r="AM285" s="72"/>
      <c r="AN285" s="72"/>
      <c r="AO285" s="72"/>
      <c r="AP285" s="72"/>
      <c r="AQ285" s="72"/>
      <c r="AR285" s="72"/>
      <c r="AS285" s="72"/>
      <c r="AT285" s="72"/>
      <c r="AU285" s="72"/>
      <c r="AV285" s="72"/>
      <c r="AW285" s="72"/>
      <c r="AX285" s="72"/>
      <c r="AY285" s="72"/>
      <c r="AZ285" s="72"/>
      <c r="BA285" s="72"/>
      <c r="BB285" s="72"/>
      <c r="BC285" s="72"/>
      <c r="BD285" s="72"/>
      <c r="BE285" s="72"/>
      <c r="BF285" s="72"/>
      <c r="BG285" s="72"/>
      <c r="BH285" s="72"/>
      <c r="BI285" s="72"/>
      <c r="BJ285" s="72"/>
      <c r="BK285" s="72"/>
      <c r="BL285" s="72"/>
      <c r="BM285" s="72"/>
      <c r="BN285" s="72"/>
      <c r="BO285" s="72"/>
      <c r="BP285" s="72"/>
      <c r="BQ285" s="72"/>
      <c r="BR285" s="72"/>
      <c r="BS285" s="72"/>
      <c r="BT285" s="72"/>
      <c r="BU285" s="72"/>
      <c r="BV285" s="72"/>
      <c r="BW285" s="72"/>
      <c r="BX285" s="72"/>
      <c r="BY285" s="72"/>
      <c r="BZ285" s="72"/>
      <c r="CA285" s="72"/>
      <c r="CB285" s="72"/>
      <c r="CC285" s="72"/>
      <c r="CD285" s="72"/>
      <c r="CE285" s="72"/>
      <c r="CF285" s="72"/>
      <c r="CG285" s="72"/>
      <c r="CH285" s="72"/>
      <c r="CI285" s="72"/>
      <c r="CJ285" s="72"/>
      <c r="CK285" s="72"/>
      <c r="CL285" s="72"/>
      <c r="CM285" s="72"/>
    </row>
    <row r="286" spans="1:91" s="75" customFormat="1" ht="33" customHeight="1" x14ac:dyDescent="0.35">
      <c r="A286" s="70"/>
      <c r="B286" s="77"/>
      <c r="C286" s="124"/>
      <c r="D286" s="74"/>
      <c r="E286" s="124"/>
      <c r="F286" s="77"/>
      <c r="G286" s="77"/>
      <c r="H286" s="77"/>
      <c r="I286" s="72"/>
      <c r="J286" s="77"/>
      <c r="K286" s="124"/>
      <c r="L286" s="74"/>
      <c r="M286" s="124"/>
      <c r="N286" s="77"/>
      <c r="O286" s="77"/>
      <c r="P286" s="77"/>
      <c r="Q286" s="72"/>
      <c r="R286" s="70"/>
      <c r="S286" s="129"/>
      <c r="T286" s="71"/>
      <c r="U286" s="134"/>
      <c r="AA286" s="72"/>
      <c r="AB286" s="72"/>
      <c r="AC286" s="72"/>
      <c r="AD286" s="73"/>
      <c r="AE286" s="73"/>
      <c r="AF286" s="73"/>
      <c r="AG286" s="72"/>
      <c r="AH286" s="72"/>
      <c r="AI286" s="72"/>
      <c r="AJ286" s="74"/>
      <c r="AK286" s="72"/>
      <c r="AL286" s="72"/>
      <c r="AM286" s="72"/>
      <c r="AN286" s="72"/>
      <c r="AO286" s="72"/>
      <c r="AP286" s="72"/>
      <c r="AQ286" s="72"/>
      <c r="AR286" s="72"/>
      <c r="AS286" s="72"/>
      <c r="AT286" s="72"/>
      <c r="AU286" s="72"/>
      <c r="AV286" s="72"/>
      <c r="AW286" s="72"/>
      <c r="AX286" s="72"/>
      <c r="AY286" s="72"/>
      <c r="AZ286" s="72"/>
      <c r="BA286" s="72"/>
      <c r="BB286" s="72"/>
      <c r="BC286" s="72"/>
      <c r="BD286" s="72"/>
      <c r="BE286" s="72"/>
      <c r="BF286" s="72"/>
      <c r="BG286" s="72"/>
      <c r="BH286" s="72"/>
      <c r="BI286" s="72"/>
      <c r="BJ286" s="72"/>
      <c r="BK286" s="72"/>
      <c r="BL286" s="72"/>
      <c r="BM286" s="72"/>
      <c r="BN286" s="72"/>
      <c r="BO286" s="72"/>
      <c r="BP286" s="72"/>
      <c r="BQ286" s="72"/>
      <c r="BR286" s="72"/>
      <c r="BS286" s="72"/>
      <c r="BT286" s="72"/>
      <c r="BU286" s="72"/>
      <c r="BV286" s="72"/>
      <c r="BW286" s="72"/>
      <c r="BX286" s="72"/>
      <c r="BY286" s="72"/>
      <c r="BZ286" s="72"/>
      <c r="CA286" s="72"/>
      <c r="CB286" s="72"/>
      <c r="CC286" s="72"/>
      <c r="CD286" s="72"/>
      <c r="CE286" s="72"/>
      <c r="CF286" s="72"/>
      <c r="CG286" s="72"/>
      <c r="CH286" s="72"/>
      <c r="CI286" s="72"/>
      <c r="CJ286" s="72"/>
      <c r="CK286" s="72"/>
      <c r="CL286" s="72"/>
      <c r="CM286" s="72"/>
    </row>
    <row r="287" spans="1:91" s="75" customFormat="1" ht="33" customHeight="1" x14ac:dyDescent="0.35">
      <c r="A287" s="70"/>
      <c r="B287" s="77"/>
      <c r="C287" s="124"/>
      <c r="D287" s="74"/>
      <c r="E287" s="124"/>
      <c r="F287" s="77"/>
      <c r="G287" s="77"/>
      <c r="H287" s="77"/>
      <c r="I287" s="72"/>
      <c r="J287" s="77"/>
      <c r="K287" s="124"/>
      <c r="L287" s="74"/>
      <c r="M287" s="124"/>
      <c r="N287" s="77"/>
      <c r="O287" s="77"/>
      <c r="P287" s="77"/>
      <c r="Q287" s="72"/>
      <c r="R287" s="70"/>
      <c r="S287" s="129"/>
      <c r="T287" s="71"/>
      <c r="U287" s="134"/>
      <c r="AA287" s="72"/>
      <c r="AB287" s="72"/>
      <c r="AC287" s="72"/>
      <c r="AD287" s="73"/>
      <c r="AE287" s="73"/>
      <c r="AF287" s="73"/>
      <c r="AG287" s="72"/>
      <c r="AH287" s="72"/>
      <c r="AI287" s="72"/>
      <c r="AJ287" s="74"/>
      <c r="AK287" s="72"/>
      <c r="AL287" s="72"/>
      <c r="AM287" s="72"/>
      <c r="AN287" s="72"/>
      <c r="AO287" s="72"/>
      <c r="AP287" s="72"/>
      <c r="AQ287" s="72"/>
      <c r="AR287" s="72"/>
      <c r="AS287" s="72"/>
      <c r="AT287" s="72"/>
      <c r="AU287" s="72"/>
      <c r="AV287" s="72"/>
      <c r="AW287" s="72"/>
      <c r="AX287" s="72"/>
      <c r="AY287" s="72"/>
      <c r="AZ287" s="72"/>
      <c r="BA287" s="72"/>
      <c r="BB287" s="72"/>
      <c r="BC287" s="72"/>
      <c r="BD287" s="72"/>
      <c r="BE287" s="72"/>
      <c r="BF287" s="72"/>
      <c r="BG287" s="72"/>
      <c r="BH287" s="72"/>
      <c r="BI287" s="72"/>
      <c r="BJ287" s="72"/>
      <c r="BK287" s="72"/>
      <c r="BL287" s="72"/>
      <c r="BM287" s="72"/>
      <c r="BN287" s="72"/>
      <c r="BO287" s="72"/>
      <c r="BP287" s="72"/>
      <c r="BQ287" s="72"/>
      <c r="BR287" s="72"/>
      <c r="BS287" s="72"/>
      <c r="BT287" s="72"/>
      <c r="BU287" s="72"/>
      <c r="BV287" s="72"/>
      <c r="BW287" s="72"/>
      <c r="BX287" s="72"/>
      <c r="BY287" s="72"/>
      <c r="BZ287" s="72"/>
      <c r="CA287" s="72"/>
      <c r="CB287" s="72"/>
      <c r="CC287" s="72"/>
      <c r="CD287" s="72"/>
      <c r="CE287" s="72"/>
      <c r="CF287" s="72"/>
      <c r="CG287" s="72"/>
      <c r="CH287" s="72"/>
      <c r="CI287" s="72"/>
      <c r="CJ287" s="72"/>
      <c r="CK287" s="72"/>
      <c r="CL287" s="72"/>
      <c r="CM287" s="72"/>
    </row>
    <row r="288" spans="1:91" s="75" customFormat="1" ht="33" customHeight="1" x14ac:dyDescent="0.35">
      <c r="A288" s="70"/>
      <c r="B288" s="77"/>
      <c r="C288" s="124"/>
      <c r="D288" s="74"/>
      <c r="E288" s="124"/>
      <c r="F288" s="77"/>
      <c r="G288" s="77"/>
      <c r="H288" s="77"/>
      <c r="I288" s="72"/>
      <c r="J288" s="77"/>
      <c r="K288" s="124"/>
      <c r="L288" s="74"/>
      <c r="M288" s="124"/>
      <c r="N288" s="77"/>
      <c r="O288" s="77"/>
      <c r="P288" s="77"/>
      <c r="Q288" s="72"/>
      <c r="R288" s="70"/>
      <c r="S288" s="129"/>
      <c r="T288" s="71"/>
      <c r="U288" s="134"/>
      <c r="AA288" s="72"/>
      <c r="AB288" s="72"/>
      <c r="AC288" s="72"/>
      <c r="AD288" s="73"/>
      <c r="AE288" s="73"/>
      <c r="AF288" s="73"/>
      <c r="AG288" s="72"/>
      <c r="AH288" s="72"/>
      <c r="AI288" s="72"/>
      <c r="AJ288" s="74"/>
      <c r="AK288" s="72"/>
      <c r="AL288" s="72"/>
      <c r="AM288" s="72"/>
      <c r="AN288" s="72"/>
      <c r="AO288" s="72"/>
      <c r="AP288" s="72"/>
      <c r="AQ288" s="72"/>
      <c r="AR288" s="72"/>
      <c r="AS288" s="72"/>
      <c r="AT288" s="72"/>
      <c r="AU288" s="72"/>
      <c r="AV288" s="72"/>
      <c r="AW288" s="72"/>
      <c r="AX288" s="72"/>
      <c r="AY288" s="72"/>
      <c r="AZ288" s="72"/>
      <c r="BA288" s="72"/>
      <c r="BB288" s="72"/>
      <c r="BC288" s="72"/>
      <c r="BD288" s="72"/>
      <c r="BE288" s="72"/>
      <c r="BF288" s="72"/>
      <c r="BG288" s="72"/>
      <c r="BH288" s="72"/>
      <c r="BI288" s="72"/>
      <c r="BJ288" s="72"/>
      <c r="BK288" s="72"/>
      <c r="BL288" s="72"/>
      <c r="BM288" s="72"/>
      <c r="BN288" s="72"/>
      <c r="BO288" s="72"/>
      <c r="BP288" s="72"/>
      <c r="BQ288" s="72"/>
      <c r="BR288" s="72"/>
      <c r="BS288" s="72"/>
      <c r="BT288" s="72"/>
      <c r="BU288" s="72"/>
      <c r="BV288" s="72"/>
      <c r="BW288" s="72"/>
      <c r="BX288" s="72"/>
      <c r="BY288" s="72"/>
      <c r="BZ288" s="72"/>
      <c r="CA288" s="72"/>
      <c r="CB288" s="72"/>
      <c r="CC288" s="72"/>
      <c r="CD288" s="72"/>
      <c r="CE288" s="72"/>
      <c r="CF288" s="72"/>
      <c r="CG288" s="72"/>
      <c r="CH288" s="72"/>
      <c r="CI288" s="72"/>
      <c r="CJ288" s="72"/>
      <c r="CK288" s="72"/>
      <c r="CL288" s="72"/>
      <c r="CM288" s="72"/>
    </row>
    <row r="289" spans="1:91" s="75" customFormat="1" ht="33" customHeight="1" x14ac:dyDescent="0.35">
      <c r="A289" s="70"/>
      <c r="B289" s="77"/>
      <c r="C289" s="124"/>
      <c r="D289" s="74"/>
      <c r="E289" s="124"/>
      <c r="F289" s="77"/>
      <c r="G289" s="77"/>
      <c r="H289" s="77"/>
      <c r="I289" s="72"/>
      <c r="J289" s="77"/>
      <c r="K289" s="124"/>
      <c r="L289" s="74"/>
      <c r="M289" s="124"/>
      <c r="N289" s="77"/>
      <c r="O289" s="77"/>
      <c r="P289" s="77"/>
      <c r="Q289" s="72"/>
      <c r="R289" s="70"/>
      <c r="S289" s="129"/>
      <c r="T289" s="71"/>
      <c r="U289" s="134"/>
      <c r="AA289" s="72"/>
      <c r="AB289" s="72"/>
      <c r="AC289" s="72"/>
      <c r="AD289" s="73"/>
      <c r="AE289" s="73"/>
      <c r="AF289" s="73"/>
      <c r="AG289" s="72"/>
      <c r="AH289" s="72"/>
      <c r="AI289" s="72"/>
      <c r="AJ289" s="74"/>
      <c r="AK289" s="72"/>
      <c r="AL289" s="72"/>
      <c r="AM289" s="72"/>
      <c r="AN289" s="72"/>
      <c r="AO289" s="72"/>
      <c r="AP289" s="72"/>
      <c r="AQ289" s="72"/>
      <c r="AR289" s="72"/>
      <c r="AS289" s="72"/>
      <c r="AT289" s="72"/>
      <c r="AU289" s="72"/>
      <c r="AV289" s="72"/>
      <c r="AW289" s="72"/>
      <c r="AX289" s="72"/>
      <c r="AY289" s="72"/>
      <c r="AZ289" s="72"/>
      <c r="BA289" s="72"/>
      <c r="BB289" s="72"/>
      <c r="BC289" s="72"/>
      <c r="BD289" s="72"/>
      <c r="BE289" s="72"/>
      <c r="BF289" s="72"/>
      <c r="BG289" s="72"/>
      <c r="BH289" s="72"/>
      <c r="BI289" s="72"/>
      <c r="BJ289" s="72"/>
      <c r="BK289" s="72"/>
      <c r="BL289" s="72"/>
      <c r="BM289" s="72"/>
      <c r="BN289" s="72"/>
      <c r="BO289" s="72"/>
      <c r="BP289" s="72"/>
      <c r="BQ289" s="72"/>
      <c r="BR289" s="72"/>
      <c r="BS289" s="72"/>
      <c r="BT289" s="72"/>
      <c r="BU289" s="72"/>
      <c r="BV289" s="72"/>
      <c r="BW289" s="72"/>
      <c r="BX289" s="72"/>
      <c r="BY289" s="72"/>
      <c r="BZ289" s="72"/>
      <c r="CA289" s="72"/>
      <c r="CB289" s="72"/>
      <c r="CC289" s="72"/>
      <c r="CD289" s="72"/>
      <c r="CE289" s="72"/>
      <c r="CF289" s="72"/>
      <c r="CG289" s="72"/>
      <c r="CH289" s="72"/>
      <c r="CI289" s="72"/>
      <c r="CJ289" s="72"/>
      <c r="CK289" s="72"/>
      <c r="CL289" s="72"/>
      <c r="CM289" s="72"/>
    </row>
    <row r="290" spans="1:91" s="75" customFormat="1" ht="33" customHeight="1" x14ac:dyDescent="0.35">
      <c r="A290" s="70"/>
      <c r="B290" s="77"/>
      <c r="C290" s="124"/>
      <c r="D290" s="74"/>
      <c r="E290" s="124"/>
      <c r="F290" s="77"/>
      <c r="G290" s="77"/>
      <c r="H290" s="77"/>
      <c r="I290" s="72"/>
      <c r="J290" s="77"/>
      <c r="K290" s="124"/>
      <c r="L290" s="74"/>
      <c r="M290" s="124"/>
      <c r="N290" s="77"/>
      <c r="O290" s="77"/>
      <c r="P290" s="77"/>
      <c r="Q290" s="72"/>
      <c r="R290" s="70"/>
      <c r="S290" s="129"/>
      <c r="T290" s="71"/>
      <c r="U290" s="134"/>
      <c r="AA290" s="72"/>
      <c r="AB290" s="72"/>
      <c r="AC290" s="72"/>
      <c r="AD290" s="73"/>
      <c r="AE290" s="73"/>
      <c r="AF290" s="73"/>
      <c r="AG290" s="72"/>
      <c r="AH290" s="72"/>
      <c r="AI290" s="72"/>
      <c r="AJ290" s="74"/>
      <c r="AK290" s="72"/>
      <c r="AL290" s="72"/>
      <c r="AM290" s="72"/>
      <c r="AN290" s="72"/>
      <c r="AO290" s="72"/>
      <c r="AP290" s="72"/>
      <c r="AQ290" s="72"/>
      <c r="AR290" s="72"/>
      <c r="AS290" s="72"/>
      <c r="AT290" s="72"/>
      <c r="AU290" s="72"/>
      <c r="AV290" s="72"/>
      <c r="AW290" s="72"/>
      <c r="AX290" s="72"/>
      <c r="AY290" s="72"/>
      <c r="AZ290" s="72"/>
      <c r="BA290" s="72"/>
      <c r="BB290" s="72"/>
      <c r="BC290" s="72"/>
      <c r="BD290" s="72"/>
      <c r="BE290" s="72"/>
      <c r="BF290" s="72"/>
      <c r="BG290" s="72"/>
      <c r="BH290" s="72"/>
      <c r="BI290" s="72"/>
      <c r="BJ290" s="72"/>
      <c r="BK290" s="72"/>
      <c r="BL290" s="72"/>
      <c r="BM290" s="72"/>
      <c r="BN290" s="72"/>
      <c r="BO290" s="72"/>
      <c r="BP290" s="72"/>
      <c r="BQ290" s="72"/>
      <c r="BR290" s="72"/>
      <c r="BS290" s="72"/>
      <c r="BT290" s="72"/>
      <c r="BU290" s="72"/>
      <c r="BV290" s="72"/>
      <c r="BW290" s="72"/>
      <c r="BX290" s="72"/>
      <c r="BY290" s="72"/>
      <c r="BZ290" s="72"/>
      <c r="CA290" s="72"/>
      <c r="CB290" s="72"/>
      <c r="CC290" s="72"/>
      <c r="CD290" s="72"/>
      <c r="CE290" s="72"/>
      <c r="CF290" s="72"/>
      <c r="CG290" s="72"/>
      <c r="CH290" s="72"/>
      <c r="CI290" s="72"/>
      <c r="CJ290" s="72"/>
      <c r="CK290" s="72"/>
      <c r="CL290" s="72"/>
      <c r="CM290" s="72"/>
    </row>
    <row r="291" spans="1:91" s="75" customFormat="1" ht="33" customHeight="1" x14ac:dyDescent="0.35">
      <c r="A291" s="70"/>
      <c r="B291" s="77"/>
      <c r="C291" s="124"/>
      <c r="D291" s="74"/>
      <c r="E291" s="124"/>
      <c r="F291" s="77"/>
      <c r="G291" s="77"/>
      <c r="H291" s="77"/>
      <c r="I291" s="72"/>
      <c r="J291" s="77"/>
      <c r="K291" s="124"/>
      <c r="L291" s="74"/>
      <c r="M291" s="124"/>
      <c r="N291" s="77"/>
      <c r="O291" s="77"/>
      <c r="P291" s="77"/>
      <c r="Q291" s="72"/>
      <c r="R291" s="70"/>
      <c r="S291" s="129"/>
      <c r="T291" s="71"/>
      <c r="U291" s="134"/>
      <c r="AA291" s="72"/>
      <c r="AB291" s="72"/>
      <c r="AC291" s="72"/>
      <c r="AD291" s="73"/>
      <c r="AE291" s="73"/>
      <c r="AF291" s="73"/>
      <c r="AG291" s="72"/>
      <c r="AH291" s="72"/>
      <c r="AI291" s="72"/>
      <c r="AJ291" s="74"/>
      <c r="AK291" s="72"/>
      <c r="AL291" s="72"/>
      <c r="AM291" s="72"/>
      <c r="AN291" s="72"/>
      <c r="AO291" s="72"/>
      <c r="AP291" s="72"/>
      <c r="AQ291" s="72"/>
      <c r="AR291" s="72"/>
      <c r="AS291" s="72"/>
      <c r="AT291" s="72"/>
      <c r="AU291" s="72"/>
      <c r="AV291" s="72"/>
      <c r="AW291" s="72"/>
      <c r="AX291" s="72"/>
      <c r="AY291" s="72"/>
      <c r="AZ291" s="72"/>
      <c r="BA291" s="72"/>
      <c r="BB291" s="72"/>
      <c r="BC291" s="72"/>
      <c r="BD291" s="72"/>
      <c r="BE291" s="72"/>
      <c r="BF291" s="72"/>
      <c r="BG291" s="72"/>
      <c r="BH291" s="72"/>
      <c r="BI291" s="72"/>
      <c r="BJ291" s="72"/>
      <c r="BK291" s="72"/>
      <c r="BL291" s="72"/>
      <c r="BM291" s="72"/>
      <c r="BN291" s="72"/>
      <c r="BO291" s="72"/>
      <c r="BP291" s="72"/>
      <c r="BQ291" s="72"/>
      <c r="BR291" s="72"/>
      <c r="BS291" s="72"/>
      <c r="BT291" s="72"/>
      <c r="BU291" s="72"/>
      <c r="BV291" s="72"/>
      <c r="BW291" s="72"/>
      <c r="BX291" s="72"/>
      <c r="BY291" s="72"/>
      <c r="BZ291" s="72"/>
      <c r="CA291" s="72"/>
      <c r="CB291" s="72"/>
      <c r="CC291" s="72"/>
      <c r="CD291" s="72"/>
      <c r="CE291" s="72"/>
      <c r="CF291" s="72"/>
      <c r="CG291" s="72"/>
      <c r="CH291" s="72"/>
      <c r="CI291" s="72"/>
      <c r="CJ291" s="72"/>
      <c r="CK291" s="72"/>
      <c r="CL291" s="72"/>
      <c r="CM291" s="72"/>
    </row>
    <row r="292" spans="1:91" s="75" customFormat="1" ht="33" customHeight="1" x14ac:dyDescent="0.35">
      <c r="A292" s="70"/>
      <c r="B292" s="77"/>
      <c r="C292" s="124"/>
      <c r="D292" s="74"/>
      <c r="E292" s="124"/>
      <c r="F292" s="77"/>
      <c r="G292" s="77"/>
      <c r="H292" s="77"/>
      <c r="I292" s="72"/>
      <c r="J292" s="77"/>
      <c r="K292" s="124"/>
      <c r="L292" s="74"/>
      <c r="M292" s="124"/>
      <c r="N292" s="77"/>
      <c r="O292" s="77"/>
      <c r="P292" s="77"/>
      <c r="Q292" s="72"/>
      <c r="R292" s="70"/>
      <c r="S292" s="129"/>
      <c r="T292" s="71"/>
      <c r="U292" s="134"/>
      <c r="AA292" s="72"/>
      <c r="AB292" s="72"/>
      <c r="AC292" s="72"/>
      <c r="AD292" s="73"/>
      <c r="AE292" s="73"/>
      <c r="AF292" s="73"/>
      <c r="AG292" s="72"/>
      <c r="AH292" s="72"/>
      <c r="AI292" s="72"/>
      <c r="AJ292" s="74"/>
      <c r="AK292" s="72"/>
      <c r="AL292" s="72"/>
      <c r="AM292" s="72"/>
      <c r="AN292" s="72"/>
      <c r="AO292" s="72"/>
      <c r="AP292" s="72"/>
      <c r="AQ292" s="72"/>
      <c r="AR292" s="72"/>
      <c r="AS292" s="72"/>
      <c r="AT292" s="72"/>
      <c r="AU292" s="72"/>
      <c r="AV292" s="72"/>
      <c r="AW292" s="72"/>
      <c r="AX292" s="72"/>
      <c r="AY292" s="72"/>
      <c r="AZ292" s="72"/>
      <c r="BA292" s="72"/>
      <c r="BB292" s="72"/>
      <c r="BC292" s="72"/>
      <c r="BD292" s="72"/>
      <c r="BE292" s="72"/>
      <c r="BF292" s="72"/>
      <c r="BG292" s="72"/>
      <c r="BH292" s="72"/>
      <c r="BI292" s="72"/>
      <c r="BJ292" s="72"/>
      <c r="BK292" s="72"/>
      <c r="BL292" s="72"/>
      <c r="BM292" s="72"/>
      <c r="BN292" s="72"/>
      <c r="BO292" s="72"/>
      <c r="BP292" s="72"/>
      <c r="BQ292" s="72"/>
      <c r="BR292" s="72"/>
      <c r="BS292" s="72"/>
      <c r="BT292" s="72"/>
      <c r="BU292" s="72"/>
      <c r="BV292" s="72"/>
      <c r="BW292" s="72"/>
      <c r="BX292" s="72"/>
      <c r="BY292" s="72"/>
      <c r="BZ292" s="72"/>
      <c r="CA292" s="72"/>
      <c r="CB292" s="72"/>
      <c r="CC292" s="72"/>
      <c r="CD292" s="72"/>
      <c r="CE292" s="72"/>
      <c r="CF292" s="72"/>
      <c r="CG292" s="72"/>
      <c r="CH292" s="72"/>
      <c r="CI292" s="72"/>
      <c r="CJ292" s="72"/>
      <c r="CK292" s="72"/>
      <c r="CL292" s="72"/>
      <c r="CM292" s="72"/>
    </row>
    <row r="293" spans="1:91" s="75" customFormat="1" ht="33" customHeight="1" x14ac:dyDescent="0.35">
      <c r="A293" s="70"/>
      <c r="B293" s="77"/>
      <c r="C293" s="124"/>
      <c r="D293" s="74"/>
      <c r="E293" s="124"/>
      <c r="F293" s="77"/>
      <c r="G293" s="77"/>
      <c r="H293" s="77"/>
      <c r="I293" s="72"/>
      <c r="J293" s="77"/>
      <c r="K293" s="124"/>
      <c r="L293" s="74"/>
      <c r="M293" s="124"/>
      <c r="N293" s="77"/>
      <c r="O293" s="77"/>
      <c r="P293" s="77"/>
      <c r="Q293" s="72"/>
      <c r="R293" s="70"/>
      <c r="S293" s="129"/>
      <c r="T293" s="71"/>
      <c r="U293" s="134"/>
      <c r="AA293" s="72"/>
      <c r="AB293" s="72"/>
      <c r="AC293" s="72"/>
      <c r="AD293" s="73"/>
      <c r="AE293" s="73"/>
      <c r="AF293" s="73"/>
      <c r="AG293" s="72"/>
      <c r="AH293" s="72"/>
      <c r="AI293" s="72"/>
      <c r="AJ293" s="74"/>
      <c r="AK293" s="72"/>
      <c r="AL293" s="72"/>
      <c r="AM293" s="72"/>
      <c r="AN293" s="72"/>
      <c r="AO293" s="72"/>
      <c r="AP293" s="72"/>
      <c r="AQ293" s="72"/>
      <c r="AR293" s="72"/>
      <c r="AS293" s="72"/>
      <c r="AT293" s="72"/>
      <c r="AU293" s="72"/>
      <c r="AV293" s="72"/>
      <c r="AW293" s="72"/>
      <c r="AX293" s="72"/>
      <c r="AY293" s="72"/>
      <c r="AZ293" s="72"/>
      <c r="BA293" s="72"/>
      <c r="BB293" s="72"/>
      <c r="BC293" s="72"/>
      <c r="BD293" s="72"/>
      <c r="BE293" s="72"/>
      <c r="BF293" s="72"/>
      <c r="BG293" s="72"/>
      <c r="BH293" s="72"/>
      <c r="BI293" s="72"/>
      <c r="BJ293" s="72"/>
      <c r="BK293" s="72"/>
      <c r="BL293" s="72"/>
      <c r="BM293" s="72"/>
      <c r="BN293" s="72"/>
      <c r="BO293" s="72"/>
      <c r="BP293" s="72"/>
      <c r="BQ293" s="72"/>
      <c r="BR293" s="72"/>
      <c r="BS293" s="72"/>
      <c r="BT293" s="72"/>
      <c r="BU293" s="72"/>
      <c r="BV293" s="72"/>
      <c r="BW293" s="72"/>
      <c r="BX293" s="72"/>
      <c r="BY293" s="72"/>
      <c r="BZ293" s="72"/>
      <c r="CA293" s="72"/>
      <c r="CB293" s="72"/>
      <c r="CC293" s="72"/>
      <c r="CD293" s="72"/>
      <c r="CE293" s="72"/>
      <c r="CF293" s="72"/>
      <c r="CG293" s="72"/>
      <c r="CH293" s="72"/>
      <c r="CI293" s="72"/>
      <c r="CJ293" s="72"/>
      <c r="CK293" s="72"/>
      <c r="CL293" s="72"/>
      <c r="CM293" s="72"/>
    </row>
    <row r="294" spans="1:91" s="75" customFormat="1" ht="33" customHeight="1" x14ac:dyDescent="0.35">
      <c r="A294" s="70"/>
      <c r="B294" s="77"/>
      <c r="C294" s="124"/>
      <c r="D294" s="74"/>
      <c r="E294" s="124"/>
      <c r="F294" s="77"/>
      <c r="G294" s="77"/>
      <c r="H294" s="77"/>
      <c r="I294" s="72"/>
      <c r="J294" s="77"/>
      <c r="K294" s="124"/>
      <c r="L294" s="74"/>
      <c r="M294" s="124"/>
      <c r="N294" s="77"/>
      <c r="O294" s="77"/>
      <c r="P294" s="77"/>
      <c r="Q294" s="72"/>
      <c r="R294" s="70"/>
      <c r="S294" s="129"/>
      <c r="T294" s="71"/>
      <c r="U294" s="134"/>
      <c r="AA294" s="72"/>
      <c r="AB294" s="72"/>
      <c r="AC294" s="72"/>
      <c r="AD294" s="73"/>
      <c r="AE294" s="73"/>
      <c r="AF294" s="73"/>
      <c r="AG294" s="72"/>
      <c r="AH294" s="72"/>
      <c r="AI294" s="72"/>
      <c r="AJ294" s="74"/>
      <c r="AK294" s="72"/>
      <c r="AL294" s="72"/>
      <c r="AM294" s="72"/>
      <c r="AN294" s="72"/>
      <c r="AO294" s="72"/>
      <c r="AP294" s="72"/>
      <c r="AQ294" s="72"/>
      <c r="AR294" s="72"/>
      <c r="AS294" s="72"/>
      <c r="AT294" s="72"/>
      <c r="AU294" s="72"/>
      <c r="AV294" s="72"/>
      <c r="AW294" s="72"/>
      <c r="AX294" s="72"/>
      <c r="AY294" s="72"/>
      <c r="AZ294" s="72"/>
      <c r="BA294" s="72"/>
      <c r="BB294" s="72"/>
      <c r="BC294" s="72"/>
      <c r="BD294" s="72"/>
      <c r="BE294" s="72"/>
      <c r="BF294" s="72"/>
      <c r="BG294" s="72"/>
      <c r="BH294" s="72"/>
      <c r="BI294" s="72"/>
      <c r="BJ294" s="72"/>
      <c r="BK294" s="72"/>
      <c r="BL294" s="72"/>
      <c r="BM294" s="72"/>
      <c r="BN294" s="72"/>
      <c r="BO294" s="72"/>
      <c r="BP294" s="72"/>
      <c r="BQ294" s="72"/>
      <c r="BR294" s="72"/>
      <c r="BS294" s="72"/>
      <c r="BT294" s="72"/>
      <c r="BU294" s="72"/>
      <c r="BV294" s="72"/>
      <c r="BW294" s="72"/>
      <c r="BX294" s="72"/>
      <c r="BY294" s="72"/>
      <c r="BZ294" s="72"/>
      <c r="CA294" s="72"/>
      <c r="CB294" s="72"/>
      <c r="CC294" s="72"/>
      <c r="CD294" s="72"/>
      <c r="CE294" s="72"/>
      <c r="CF294" s="72"/>
      <c r="CG294" s="72"/>
      <c r="CH294" s="72"/>
      <c r="CI294" s="72"/>
      <c r="CJ294" s="72"/>
      <c r="CK294" s="72"/>
      <c r="CL294" s="72"/>
      <c r="CM294" s="72"/>
    </row>
    <row r="295" spans="1:91" s="75" customFormat="1" ht="33" customHeight="1" x14ac:dyDescent="0.35">
      <c r="A295" s="70"/>
      <c r="B295" s="77"/>
      <c r="C295" s="124"/>
      <c r="D295" s="74"/>
      <c r="E295" s="124"/>
      <c r="F295" s="77"/>
      <c r="G295" s="77"/>
      <c r="H295" s="77"/>
      <c r="I295" s="72"/>
      <c r="J295" s="77"/>
      <c r="K295" s="124"/>
      <c r="L295" s="74"/>
      <c r="M295" s="124"/>
      <c r="N295" s="77"/>
      <c r="O295" s="77"/>
      <c r="P295" s="77"/>
      <c r="Q295" s="72"/>
      <c r="R295" s="70"/>
      <c r="S295" s="129"/>
      <c r="T295" s="71"/>
      <c r="U295" s="134"/>
      <c r="AA295" s="72"/>
      <c r="AB295" s="72"/>
      <c r="AC295" s="72"/>
      <c r="AD295" s="73"/>
      <c r="AE295" s="73"/>
      <c r="AF295" s="73"/>
      <c r="AG295" s="72"/>
      <c r="AH295" s="72"/>
      <c r="AI295" s="72"/>
      <c r="AJ295" s="74"/>
      <c r="AK295" s="72"/>
      <c r="AL295" s="72"/>
      <c r="AM295" s="72"/>
      <c r="AN295" s="72"/>
      <c r="AO295" s="72"/>
      <c r="AP295" s="72"/>
      <c r="AQ295" s="72"/>
      <c r="AR295" s="72"/>
      <c r="AS295" s="72"/>
      <c r="AT295" s="72"/>
      <c r="AU295" s="72"/>
      <c r="AV295" s="72"/>
      <c r="AW295" s="72"/>
      <c r="AX295" s="72"/>
      <c r="AY295" s="72"/>
      <c r="AZ295" s="72"/>
      <c r="BA295" s="72"/>
      <c r="BB295" s="72"/>
      <c r="BC295" s="72"/>
      <c r="BD295" s="72"/>
      <c r="BE295" s="72"/>
      <c r="BF295" s="72"/>
      <c r="BG295" s="72"/>
      <c r="BH295" s="72"/>
      <c r="BI295" s="72"/>
      <c r="BJ295" s="72"/>
      <c r="BK295" s="72"/>
      <c r="BL295" s="72"/>
      <c r="BM295" s="72"/>
      <c r="BN295" s="72"/>
      <c r="BO295" s="72"/>
      <c r="BP295" s="72"/>
      <c r="BQ295" s="72"/>
      <c r="BR295" s="72"/>
      <c r="BS295" s="72"/>
      <c r="BT295" s="72"/>
      <c r="BU295" s="72"/>
      <c r="BV295" s="72"/>
      <c r="BW295" s="72"/>
      <c r="BX295" s="72"/>
      <c r="BY295" s="72"/>
      <c r="BZ295" s="72"/>
      <c r="CA295" s="72"/>
      <c r="CB295" s="72"/>
      <c r="CC295" s="72"/>
      <c r="CD295" s="72"/>
      <c r="CE295" s="72"/>
      <c r="CF295" s="72"/>
      <c r="CG295" s="72"/>
      <c r="CH295" s="72"/>
      <c r="CI295" s="72"/>
      <c r="CJ295" s="72"/>
      <c r="CK295" s="72"/>
      <c r="CL295" s="72"/>
      <c r="CM295" s="72"/>
    </row>
    <row r="296" spans="1:91" s="75" customFormat="1" ht="33" customHeight="1" x14ac:dyDescent="0.35">
      <c r="A296" s="70"/>
      <c r="B296" s="77"/>
      <c r="C296" s="124"/>
      <c r="D296" s="74"/>
      <c r="E296" s="124"/>
      <c r="F296" s="77"/>
      <c r="G296" s="77"/>
      <c r="H296" s="77"/>
      <c r="I296" s="72"/>
      <c r="J296" s="77"/>
      <c r="K296" s="124"/>
      <c r="L296" s="74"/>
      <c r="M296" s="124"/>
      <c r="N296" s="77"/>
      <c r="O296" s="77"/>
      <c r="P296" s="77"/>
      <c r="Q296" s="72"/>
      <c r="R296" s="70"/>
      <c r="S296" s="129"/>
      <c r="T296" s="71"/>
      <c r="U296" s="134"/>
      <c r="AA296" s="72"/>
      <c r="AB296" s="72"/>
      <c r="AC296" s="72"/>
      <c r="AD296" s="73"/>
      <c r="AE296" s="73"/>
      <c r="AF296" s="73"/>
      <c r="AG296" s="72"/>
      <c r="AH296" s="72"/>
      <c r="AI296" s="72"/>
      <c r="AJ296" s="74"/>
      <c r="AK296" s="72"/>
      <c r="AL296" s="72"/>
      <c r="AM296" s="72"/>
      <c r="AN296" s="72"/>
      <c r="AO296" s="72"/>
      <c r="AP296" s="72"/>
      <c r="AQ296" s="72"/>
      <c r="AR296" s="72"/>
      <c r="AS296" s="72"/>
      <c r="AT296" s="72"/>
      <c r="AU296" s="72"/>
      <c r="AV296" s="72"/>
      <c r="AW296" s="72"/>
      <c r="AX296" s="72"/>
      <c r="AY296" s="72"/>
      <c r="AZ296" s="72"/>
      <c r="BA296" s="72"/>
      <c r="BB296" s="72"/>
      <c r="BC296" s="72"/>
      <c r="BD296" s="72"/>
      <c r="BE296" s="72"/>
      <c r="BF296" s="72"/>
      <c r="BG296" s="72"/>
      <c r="BH296" s="72"/>
      <c r="BI296" s="72"/>
      <c r="BJ296" s="72"/>
      <c r="BK296" s="72"/>
      <c r="BL296" s="72"/>
      <c r="BM296" s="72"/>
      <c r="BN296" s="72"/>
      <c r="BO296" s="72"/>
      <c r="BP296" s="72"/>
      <c r="BQ296" s="72"/>
      <c r="BR296" s="72"/>
      <c r="BS296" s="72"/>
      <c r="BT296" s="72"/>
      <c r="BU296" s="72"/>
      <c r="BV296" s="72"/>
      <c r="BW296" s="72"/>
      <c r="BX296" s="72"/>
      <c r="BY296" s="72"/>
      <c r="BZ296" s="72"/>
      <c r="CA296" s="72"/>
      <c r="CB296" s="72"/>
      <c r="CC296" s="72"/>
      <c r="CD296" s="72"/>
      <c r="CE296" s="72"/>
      <c r="CF296" s="72"/>
      <c r="CG296" s="72"/>
      <c r="CH296" s="72"/>
      <c r="CI296" s="72"/>
      <c r="CJ296" s="72"/>
      <c r="CK296" s="72"/>
      <c r="CL296" s="72"/>
      <c r="CM296" s="72"/>
    </row>
    <row r="297" spans="1:91" s="75" customFormat="1" ht="33" customHeight="1" x14ac:dyDescent="0.35">
      <c r="A297" s="70"/>
      <c r="B297" s="77"/>
      <c r="C297" s="124"/>
      <c r="D297" s="74"/>
      <c r="E297" s="124"/>
      <c r="F297" s="77"/>
      <c r="G297" s="77"/>
      <c r="H297" s="77"/>
      <c r="I297" s="72"/>
      <c r="J297" s="77"/>
      <c r="K297" s="124"/>
      <c r="L297" s="74"/>
      <c r="M297" s="124"/>
      <c r="N297" s="77"/>
      <c r="O297" s="77"/>
      <c r="P297" s="77"/>
      <c r="Q297" s="72"/>
      <c r="R297" s="70"/>
      <c r="S297" s="129"/>
      <c r="T297" s="71"/>
      <c r="U297" s="134"/>
      <c r="AA297" s="72"/>
      <c r="AB297" s="72"/>
      <c r="AC297" s="72"/>
      <c r="AD297" s="73"/>
      <c r="AE297" s="73"/>
      <c r="AF297" s="73"/>
      <c r="AG297" s="72"/>
      <c r="AH297" s="72"/>
      <c r="AI297" s="72"/>
      <c r="AJ297" s="74"/>
      <c r="AK297" s="72"/>
      <c r="AL297" s="72"/>
      <c r="AM297" s="72"/>
      <c r="AN297" s="72"/>
      <c r="AO297" s="72"/>
      <c r="AP297" s="72"/>
      <c r="AQ297" s="72"/>
      <c r="AR297" s="72"/>
      <c r="AS297" s="72"/>
      <c r="AT297" s="72"/>
      <c r="AU297" s="72"/>
      <c r="AV297" s="72"/>
      <c r="AW297" s="72"/>
      <c r="AX297" s="72"/>
      <c r="AY297" s="72"/>
      <c r="AZ297" s="72"/>
      <c r="BA297" s="72"/>
      <c r="BB297" s="72"/>
      <c r="BC297" s="72"/>
      <c r="BD297" s="72"/>
      <c r="BE297" s="72"/>
      <c r="BF297" s="72"/>
      <c r="BG297" s="72"/>
      <c r="BH297" s="72"/>
      <c r="BI297" s="72"/>
      <c r="BJ297" s="72"/>
      <c r="BK297" s="72"/>
      <c r="BL297" s="72"/>
      <c r="BM297" s="72"/>
      <c r="BN297" s="72"/>
      <c r="BO297" s="72"/>
      <c r="BP297" s="72"/>
      <c r="BQ297" s="72"/>
      <c r="BR297" s="72"/>
      <c r="BS297" s="72"/>
      <c r="BT297" s="72"/>
      <c r="BU297" s="72"/>
      <c r="BV297" s="72"/>
      <c r="BW297" s="72"/>
      <c r="BX297" s="72"/>
      <c r="BY297" s="72"/>
      <c r="BZ297" s="72"/>
      <c r="CA297" s="72"/>
      <c r="CB297" s="72"/>
      <c r="CC297" s="72"/>
      <c r="CD297" s="72"/>
      <c r="CE297" s="72"/>
      <c r="CF297" s="72"/>
      <c r="CG297" s="72"/>
      <c r="CH297" s="72"/>
      <c r="CI297" s="72"/>
      <c r="CJ297" s="72"/>
      <c r="CK297" s="72"/>
      <c r="CL297" s="72"/>
      <c r="CM297" s="72"/>
    </row>
    <row r="298" spans="1:91" s="75" customFormat="1" ht="33" customHeight="1" x14ac:dyDescent="0.35">
      <c r="A298" s="70"/>
      <c r="B298" s="77"/>
      <c r="C298" s="124"/>
      <c r="D298" s="74"/>
      <c r="E298" s="124"/>
      <c r="F298" s="77"/>
      <c r="G298" s="77"/>
      <c r="H298" s="77"/>
      <c r="I298" s="72"/>
      <c r="J298" s="77"/>
      <c r="K298" s="124"/>
      <c r="L298" s="74"/>
      <c r="M298" s="124"/>
      <c r="N298" s="77"/>
      <c r="O298" s="77"/>
      <c r="P298" s="77"/>
      <c r="Q298" s="72"/>
      <c r="R298" s="70"/>
      <c r="S298" s="129"/>
      <c r="T298" s="71"/>
      <c r="U298" s="134"/>
      <c r="AA298" s="72"/>
      <c r="AB298" s="72"/>
      <c r="AC298" s="72"/>
      <c r="AD298" s="73"/>
      <c r="AE298" s="73"/>
      <c r="AF298" s="73"/>
      <c r="AG298" s="72"/>
      <c r="AH298" s="72"/>
      <c r="AI298" s="72"/>
      <c r="AJ298" s="74"/>
      <c r="AK298" s="72"/>
      <c r="AL298" s="72"/>
      <c r="AM298" s="72"/>
      <c r="AN298" s="72"/>
      <c r="AO298" s="72"/>
      <c r="AP298" s="72"/>
      <c r="AQ298" s="72"/>
      <c r="AR298" s="72"/>
      <c r="AS298" s="72"/>
      <c r="AT298" s="72"/>
      <c r="AU298" s="72"/>
      <c r="AV298" s="72"/>
      <c r="AW298" s="72"/>
      <c r="AX298" s="72"/>
      <c r="AY298" s="72"/>
      <c r="AZ298" s="72"/>
      <c r="BA298" s="72"/>
      <c r="BB298" s="72"/>
      <c r="BC298" s="72"/>
      <c r="BD298" s="72"/>
      <c r="BE298" s="72"/>
      <c r="BF298" s="72"/>
      <c r="BG298" s="72"/>
      <c r="BH298" s="72"/>
      <c r="BI298" s="72"/>
      <c r="BJ298" s="72"/>
      <c r="BK298" s="72"/>
      <c r="BL298" s="72"/>
      <c r="BM298" s="72"/>
      <c r="BN298" s="72"/>
      <c r="BO298" s="72"/>
      <c r="BP298" s="72"/>
      <c r="BQ298" s="72"/>
      <c r="BR298" s="72"/>
      <c r="BS298" s="72"/>
      <c r="BT298" s="72"/>
      <c r="BU298" s="72"/>
      <c r="BV298" s="72"/>
      <c r="BW298" s="72"/>
      <c r="BX298" s="72"/>
      <c r="BY298" s="72"/>
      <c r="BZ298" s="72"/>
      <c r="CA298" s="72"/>
      <c r="CB298" s="72"/>
      <c r="CC298" s="72"/>
      <c r="CD298" s="72"/>
      <c r="CE298" s="72"/>
      <c r="CF298" s="72"/>
      <c r="CG298" s="72"/>
      <c r="CH298" s="72"/>
      <c r="CI298" s="72"/>
      <c r="CJ298" s="72"/>
      <c r="CK298" s="72"/>
      <c r="CL298" s="72"/>
      <c r="CM298" s="72"/>
    </row>
    <row r="299" spans="1:91" s="75" customFormat="1" ht="33" customHeight="1" x14ac:dyDescent="0.35">
      <c r="A299" s="70"/>
      <c r="B299" s="77"/>
      <c r="C299" s="124"/>
      <c r="D299" s="74"/>
      <c r="E299" s="124"/>
      <c r="F299" s="77"/>
      <c r="G299" s="77"/>
      <c r="H299" s="77"/>
      <c r="I299" s="72"/>
      <c r="J299" s="77"/>
      <c r="K299" s="124"/>
      <c r="L299" s="74"/>
      <c r="M299" s="124"/>
      <c r="N299" s="77"/>
      <c r="O299" s="77"/>
      <c r="P299" s="77"/>
      <c r="Q299" s="72"/>
      <c r="R299" s="70"/>
      <c r="S299" s="129"/>
      <c r="T299" s="71"/>
      <c r="U299" s="134"/>
      <c r="AA299" s="72"/>
      <c r="AB299" s="72"/>
      <c r="AC299" s="72"/>
      <c r="AD299" s="73"/>
      <c r="AE299" s="73"/>
      <c r="AF299" s="73"/>
      <c r="AG299" s="72"/>
      <c r="AH299" s="72"/>
      <c r="AI299" s="72"/>
      <c r="AJ299" s="74"/>
      <c r="AK299" s="72"/>
      <c r="AL299" s="72"/>
      <c r="AM299" s="72"/>
      <c r="AN299" s="72"/>
      <c r="AO299" s="72"/>
      <c r="AP299" s="72"/>
      <c r="AQ299" s="72"/>
      <c r="AR299" s="72"/>
      <c r="AS299" s="72"/>
      <c r="AT299" s="72"/>
      <c r="AU299" s="72"/>
      <c r="AV299" s="72"/>
      <c r="AW299" s="72"/>
      <c r="AX299" s="72"/>
      <c r="AY299" s="72"/>
      <c r="AZ299" s="72"/>
      <c r="BA299" s="72"/>
      <c r="BB299" s="72"/>
      <c r="BC299" s="72"/>
      <c r="BD299" s="72"/>
      <c r="BE299" s="72"/>
      <c r="BF299" s="72"/>
      <c r="BG299" s="72"/>
      <c r="BH299" s="72"/>
      <c r="BI299" s="72"/>
      <c r="BJ299" s="72"/>
      <c r="BK299" s="72"/>
      <c r="BL299" s="72"/>
      <c r="BM299" s="72"/>
      <c r="BN299" s="72"/>
      <c r="BO299" s="72"/>
      <c r="BP299" s="72"/>
      <c r="BQ299" s="72"/>
      <c r="BR299" s="72"/>
      <c r="BS299" s="72"/>
      <c r="BT299" s="72"/>
      <c r="BU299" s="72"/>
      <c r="BV299" s="72"/>
      <c r="BW299" s="72"/>
      <c r="BX299" s="72"/>
      <c r="BY299" s="72"/>
      <c r="BZ299" s="72"/>
      <c r="CA299" s="72"/>
      <c r="CB299" s="72"/>
      <c r="CC299" s="72"/>
      <c r="CD299" s="72"/>
      <c r="CE299" s="72"/>
      <c r="CF299" s="72"/>
      <c r="CG299" s="72"/>
      <c r="CH299" s="72"/>
      <c r="CI299" s="72"/>
      <c r="CJ299" s="72"/>
      <c r="CK299" s="72"/>
      <c r="CL299" s="72"/>
      <c r="CM299" s="72"/>
    </row>
    <row r="300" spans="1:91" s="75" customFormat="1" ht="33" customHeight="1" x14ac:dyDescent="0.35">
      <c r="A300" s="70"/>
      <c r="B300" s="77"/>
      <c r="C300" s="124"/>
      <c r="D300" s="74"/>
      <c r="E300" s="124"/>
      <c r="F300" s="77"/>
      <c r="G300" s="77"/>
      <c r="H300" s="77"/>
      <c r="I300" s="72"/>
      <c r="J300" s="77"/>
      <c r="K300" s="124"/>
      <c r="L300" s="74"/>
      <c r="M300" s="124"/>
      <c r="N300" s="77"/>
      <c r="O300" s="77"/>
      <c r="P300" s="77"/>
      <c r="Q300" s="72"/>
      <c r="R300" s="70"/>
      <c r="S300" s="129"/>
      <c r="T300" s="71"/>
      <c r="U300" s="134"/>
      <c r="AA300" s="72"/>
      <c r="AB300" s="72"/>
      <c r="AC300" s="72"/>
      <c r="AD300" s="73"/>
      <c r="AE300" s="73"/>
      <c r="AF300" s="73"/>
      <c r="AG300" s="72"/>
      <c r="AH300" s="72"/>
      <c r="AI300" s="72"/>
      <c r="AJ300" s="74"/>
      <c r="AK300" s="72"/>
      <c r="AL300" s="72"/>
      <c r="AM300" s="72"/>
      <c r="AN300" s="72"/>
      <c r="AO300" s="72"/>
      <c r="AP300" s="72"/>
      <c r="AQ300" s="72"/>
      <c r="AR300" s="72"/>
      <c r="AS300" s="72"/>
      <c r="AT300" s="72"/>
      <c r="AU300" s="72"/>
      <c r="AV300" s="72"/>
      <c r="AW300" s="72"/>
      <c r="AX300" s="72"/>
      <c r="AY300" s="72"/>
      <c r="AZ300" s="72"/>
      <c r="BA300" s="72"/>
      <c r="BB300" s="72"/>
      <c r="BC300" s="72"/>
      <c r="BD300" s="72"/>
      <c r="BE300" s="72"/>
      <c r="BF300" s="72"/>
      <c r="BG300" s="72"/>
      <c r="BH300" s="72"/>
      <c r="BI300" s="72"/>
      <c r="BJ300" s="72"/>
      <c r="BK300" s="72"/>
      <c r="BL300" s="72"/>
      <c r="BM300" s="72"/>
      <c r="BN300" s="72"/>
      <c r="BO300" s="72"/>
      <c r="BP300" s="72"/>
      <c r="BQ300" s="72"/>
      <c r="BR300" s="72"/>
      <c r="BS300" s="72"/>
      <c r="BT300" s="72"/>
      <c r="BU300" s="72"/>
      <c r="BV300" s="72"/>
      <c r="BW300" s="72"/>
      <c r="BX300" s="72"/>
      <c r="BY300" s="72"/>
      <c r="BZ300" s="72"/>
      <c r="CA300" s="72"/>
      <c r="CB300" s="72"/>
      <c r="CC300" s="72"/>
      <c r="CD300" s="72"/>
      <c r="CE300" s="72"/>
      <c r="CF300" s="72"/>
      <c r="CG300" s="72"/>
      <c r="CH300" s="72"/>
      <c r="CI300" s="72"/>
      <c r="CJ300" s="72"/>
      <c r="CK300" s="72"/>
      <c r="CL300" s="72"/>
      <c r="CM300" s="72"/>
    </row>
    <row r="301" spans="1:91" s="75" customFormat="1" ht="33" customHeight="1" x14ac:dyDescent="0.35">
      <c r="A301" s="70"/>
      <c r="B301" s="77"/>
      <c r="C301" s="124"/>
      <c r="D301" s="74"/>
      <c r="E301" s="124"/>
      <c r="F301" s="77"/>
      <c r="G301" s="77"/>
      <c r="H301" s="77"/>
      <c r="I301" s="72"/>
      <c r="J301" s="77"/>
      <c r="K301" s="124"/>
      <c r="L301" s="74"/>
      <c r="M301" s="124"/>
      <c r="N301" s="77"/>
      <c r="O301" s="77"/>
      <c r="P301" s="77"/>
      <c r="Q301" s="72"/>
      <c r="R301" s="70"/>
      <c r="S301" s="129"/>
      <c r="T301" s="71"/>
      <c r="U301" s="134"/>
      <c r="AA301" s="72"/>
      <c r="AB301" s="72"/>
      <c r="AC301" s="72"/>
      <c r="AD301" s="73"/>
      <c r="AE301" s="73"/>
      <c r="AF301" s="73"/>
      <c r="AG301" s="72"/>
      <c r="AH301" s="72"/>
      <c r="AI301" s="72"/>
      <c r="AJ301" s="74"/>
      <c r="AK301" s="72"/>
      <c r="AL301" s="72"/>
      <c r="AM301" s="72"/>
      <c r="AN301" s="72"/>
      <c r="AO301" s="72"/>
      <c r="AP301" s="72"/>
      <c r="AQ301" s="72"/>
      <c r="AR301" s="72"/>
      <c r="AS301" s="72"/>
      <c r="AT301" s="72"/>
      <c r="AU301" s="72"/>
      <c r="AV301" s="72"/>
      <c r="AW301" s="72"/>
      <c r="AX301" s="72"/>
      <c r="AY301" s="72"/>
      <c r="AZ301" s="72"/>
      <c r="BA301" s="72"/>
      <c r="BB301" s="72"/>
      <c r="BC301" s="72"/>
      <c r="BD301" s="72"/>
      <c r="BE301" s="72"/>
      <c r="BF301" s="72"/>
      <c r="BG301" s="72"/>
      <c r="BH301" s="72"/>
      <c r="BI301" s="72"/>
      <c r="BJ301" s="72"/>
      <c r="BK301" s="72"/>
      <c r="BL301" s="72"/>
      <c r="BM301" s="72"/>
      <c r="BN301" s="72"/>
      <c r="BO301" s="72"/>
      <c r="BP301" s="72"/>
      <c r="BQ301" s="72"/>
      <c r="BR301" s="72"/>
      <c r="BS301" s="72"/>
      <c r="BT301" s="72"/>
      <c r="BU301" s="72"/>
      <c r="BV301" s="72"/>
      <c r="BW301" s="72"/>
      <c r="BX301" s="72"/>
      <c r="BY301" s="72"/>
      <c r="BZ301" s="72"/>
      <c r="CA301" s="72"/>
      <c r="CB301" s="72"/>
      <c r="CC301" s="72"/>
      <c r="CD301" s="72"/>
      <c r="CE301" s="72"/>
      <c r="CF301" s="72"/>
      <c r="CG301" s="72"/>
      <c r="CH301" s="72"/>
      <c r="CI301" s="72"/>
      <c r="CJ301" s="72"/>
      <c r="CK301" s="72"/>
      <c r="CL301" s="72"/>
      <c r="CM301" s="72"/>
    </row>
    <row r="302" spans="1:91" s="75" customFormat="1" ht="33" customHeight="1" x14ac:dyDescent="0.35">
      <c r="A302" s="70"/>
      <c r="B302" s="77"/>
      <c r="C302" s="124"/>
      <c r="D302" s="74"/>
      <c r="E302" s="124"/>
      <c r="F302" s="77"/>
      <c r="G302" s="77"/>
      <c r="H302" s="77"/>
      <c r="I302" s="72"/>
      <c r="J302" s="77"/>
      <c r="K302" s="124"/>
      <c r="L302" s="74"/>
      <c r="M302" s="124"/>
      <c r="N302" s="77"/>
      <c r="O302" s="77"/>
      <c r="P302" s="77"/>
      <c r="Q302" s="72"/>
      <c r="R302" s="70"/>
      <c r="S302" s="129"/>
      <c r="T302" s="71"/>
      <c r="U302" s="134"/>
      <c r="AA302" s="72"/>
      <c r="AB302" s="72"/>
      <c r="AC302" s="72"/>
      <c r="AD302" s="73"/>
      <c r="AE302" s="73"/>
      <c r="AF302" s="73"/>
      <c r="AG302" s="72"/>
      <c r="AH302" s="72"/>
      <c r="AI302" s="72"/>
      <c r="AJ302" s="74"/>
      <c r="AK302" s="72"/>
      <c r="AL302" s="72"/>
      <c r="AM302" s="72"/>
      <c r="AN302" s="72"/>
      <c r="AO302" s="72"/>
      <c r="AP302" s="72"/>
      <c r="AQ302" s="72"/>
      <c r="AR302" s="72"/>
      <c r="AS302" s="72"/>
      <c r="AT302" s="72"/>
      <c r="AU302" s="72"/>
      <c r="AV302" s="72"/>
      <c r="AW302" s="72"/>
      <c r="AX302" s="72"/>
      <c r="AY302" s="72"/>
      <c r="AZ302" s="72"/>
      <c r="BA302" s="72"/>
      <c r="BB302" s="72"/>
      <c r="BC302" s="72"/>
      <c r="BD302" s="72"/>
      <c r="BE302" s="72"/>
      <c r="BF302" s="72"/>
      <c r="BG302" s="72"/>
      <c r="BH302" s="72"/>
      <c r="BI302" s="72"/>
      <c r="BJ302" s="72"/>
      <c r="BK302" s="72"/>
      <c r="BL302" s="72"/>
      <c r="BM302" s="72"/>
      <c r="BN302" s="72"/>
      <c r="BO302" s="72"/>
      <c r="BP302" s="72"/>
      <c r="BQ302" s="72"/>
      <c r="BR302" s="72"/>
      <c r="BS302" s="72"/>
      <c r="BT302" s="72"/>
      <c r="BU302" s="72"/>
      <c r="BV302" s="72"/>
      <c r="BW302" s="72"/>
      <c r="BX302" s="72"/>
      <c r="BY302" s="72"/>
      <c r="BZ302" s="72"/>
      <c r="CA302" s="72"/>
      <c r="CB302" s="72"/>
      <c r="CC302" s="72"/>
      <c r="CD302" s="72"/>
      <c r="CE302" s="72"/>
      <c r="CF302" s="72"/>
      <c r="CG302" s="72"/>
      <c r="CH302" s="72"/>
      <c r="CI302" s="72"/>
      <c r="CJ302" s="72"/>
      <c r="CK302" s="72"/>
      <c r="CL302" s="72"/>
      <c r="CM302" s="72"/>
    </row>
    <row r="303" spans="1:91" s="75" customFormat="1" ht="33" customHeight="1" x14ac:dyDescent="0.35">
      <c r="A303" s="70"/>
      <c r="B303" s="77"/>
      <c r="C303" s="124"/>
      <c r="D303" s="74"/>
      <c r="E303" s="124"/>
      <c r="F303" s="77"/>
      <c r="G303" s="77"/>
      <c r="H303" s="77"/>
      <c r="I303" s="72"/>
      <c r="J303" s="77"/>
      <c r="K303" s="124"/>
      <c r="L303" s="74"/>
      <c r="M303" s="124"/>
      <c r="N303" s="77"/>
      <c r="O303" s="77"/>
      <c r="P303" s="77"/>
      <c r="Q303" s="72"/>
      <c r="R303" s="70"/>
      <c r="S303" s="129"/>
      <c r="T303" s="71"/>
      <c r="U303" s="134"/>
      <c r="AA303" s="72"/>
      <c r="AB303" s="72"/>
      <c r="AC303" s="72"/>
      <c r="AD303" s="73"/>
      <c r="AE303" s="73"/>
      <c r="AF303" s="73"/>
      <c r="AG303" s="72"/>
      <c r="AH303" s="72"/>
      <c r="AI303" s="72"/>
      <c r="AJ303" s="74"/>
      <c r="AK303" s="72"/>
      <c r="AL303" s="72"/>
      <c r="AM303" s="72"/>
      <c r="AN303" s="72"/>
      <c r="AO303" s="72"/>
      <c r="AP303" s="72"/>
      <c r="AQ303" s="72"/>
      <c r="AR303" s="72"/>
      <c r="AS303" s="72"/>
      <c r="AT303" s="72"/>
      <c r="AU303" s="72"/>
      <c r="AV303" s="72"/>
      <c r="AW303" s="72"/>
      <c r="AX303" s="72"/>
      <c r="AY303" s="72"/>
      <c r="AZ303" s="72"/>
      <c r="BA303" s="72"/>
      <c r="BB303" s="72"/>
      <c r="BC303" s="72"/>
      <c r="BD303" s="72"/>
      <c r="BE303" s="72"/>
      <c r="BF303" s="72"/>
      <c r="BG303" s="72"/>
      <c r="BH303" s="72"/>
      <c r="BI303" s="72"/>
      <c r="BJ303" s="72"/>
      <c r="BK303" s="72"/>
      <c r="BL303" s="72"/>
      <c r="BM303" s="72"/>
      <c r="BN303" s="72"/>
      <c r="BO303" s="72"/>
      <c r="BP303" s="72"/>
      <c r="BQ303" s="72"/>
      <c r="BR303" s="72"/>
      <c r="BS303" s="72"/>
      <c r="BT303" s="72"/>
      <c r="BU303" s="72"/>
      <c r="BV303" s="72"/>
      <c r="BW303" s="72"/>
      <c r="BX303" s="72"/>
      <c r="BY303" s="72"/>
      <c r="BZ303" s="72"/>
      <c r="CA303" s="72"/>
      <c r="CB303" s="72"/>
      <c r="CC303" s="72"/>
      <c r="CD303" s="72"/>
      <c r="CE303" s="72"/>
      <c r="CF303" s="72"/>
      <c r="CG303" s="72"/>
      <c r="CH303" s="72"/>
      <c r="CI303" s="72"/>
      <c r="CJ303" s="72"/>
      <c r="CK303" s="72"/>
      <c r="CL303" s="72"/>
      <c r="CM303" s="72"/>
    </row>
    <row r="304" spans="1:91" s="75" customFormat="1" ht="33" customHeight="1" x14ac:dyDescent="0.35">
      <c r="A304" s="70"/>
      <c r="B304" s="77"/>
      <c r="C304" s="124"/>
      <c r="D304" s="74"/>
      <c r="E304" s="124"/>
      <c r="F304" s="77"/>
      <c r="G304" s="77"/>
      <c r="H304" s="77"/>
      <c r="I304" s="72"/>
      <c r="J304" s="77"/>
      <c r="K304" s="124"/>
      <c r="L304" s="74"/>
      <c r="M304" s="124"/>
      <c r="N304" s="77"/>
      <c r="O304" s="77"/>
      <c r="P304" s="77"/>
      <c r="Q304" s="72"/>
      <c r="R304" s="70"/>
      <c r="S304" s="129"/>
      <c r="T304" s="71"/>
      <c r="U304" s="134"/>
      <c r="AA304" s="72"/>
      <c r="AB304" s="72"/>
      <c r="AC304" s="72"/>
      <c r="AD304" s="73"/>
      <c r="AE304" s="73"/>
      <c r="AF304" s="73"/>
      <c r="AG304" s="72"/>
      <c r="AH304" s="72"/>
      <c r="AI304" s="72"/>
      <c r="AJ304" s="74"/>
      <c r="AK304" s="72"/>
      <c r="AL304" s="72"/>
      <c r="AM304" s="72"/>
      <c r="AN304" s="72"/>
      <c r="AO304" s="72"/>
      <c r="AP304" s="72"/>
      <c r="AQ304" s="72"/>
      <c r="AR304" s="72"/>
      <c r="AS304" s="72"/>
      <c r="AT304" s="72"/>
      <c r="AU304" s="72"/>
      <c r="AV304" s="72"/>
      <c r="AW304" s="72"/>
      <c r="AX304" s="72"/>
      <c r="AY304" s="72"/>
      <c r="AZ304" s="72"/>
      <c r="BA304" s="72"/>
      <c r="BB304" s="72"/>
      <c r="BC304" s="72"/>
      <c r="BD304" s="72"/>
      <c r="BE304" s="72"/>
      <c r="BF304" s="72"/>
      <c r="BG304" s="72"/>
      <c r="BH304" s="72"/>
      <c r="BI304" s="72"/>
      <c r="BJ304" s="72"/>
      <c r="BK304" s="72"/>
      <c r="BL304" s="72"/>
      <c r="BM304" s="72"/>
      <c r="BN304" s="72"/>
      <c r="BO304" s="72"/>
      <c r="BP304" s="72"/>
      <c r="BQ304" s="72"/>
      <c r="BR304" s="72"/>
      <c r="BS304" s="72"/>
      <c r="BT304" s="72"/>
      <c r="BU304" s="72"/>
      <c r="BV304" s="72"/>
      <c r="BW304" s="72"/>
      <c r="BX304" s="72"/>
      <c r="BY304" s="72"/>
      <c r="BZ304" s="72"/>
      <c r="CA304" s="72"/>
      <c r="CB304" s="72"/>
      <c r="CC304" s="72"/>
      <c r="CD304" s="72"/>
      <c r="CE304" s="72"/>
      <c r="CF304" s="72"/>
      <c r="CG304" s="72"/>
      <c r="CH304" s="72"/>
      <c r="CI304" s="72"/>
      <c r="CJ304" s="72"/>
      <c r="CK304" s="72"/>
      <c r="CL304" s="72"/>
      <c r="CM304" s="72"/>
    </row>
    <row r="305" spans="1:91" s="75" customFormat="1" ht="33" customHeight="1" x14ac:dyDescent="0.35">
      <c r="A305" s="70"/>
      <c r="B305" s="77"/>
      <c r="C305" s="124"/>
      <c r="D305" s="74"/>
      <c r="E305" s="124"/>
      <c r="F305" s="77"/>
      <c r="G305" s="77"/>
      <c r="H305" s="77"/>
      <c r="I305" s="72"/>
      <c r="J305" s="77"/>
      <c r="K305" s="124"/>
      <c r="L305" s="74"/>
      <c r="M305" s="124"/>
      <c r="N305" s="77"/>
      <c r="O305" s="77"/>
      <c r="P305" s="77"/>
      <c r="Q305" s="72"/>
      <c r="R305" s="70"/>
      <c r="S305" s="129"/>
      <c r="T305" s="71"/>
      <c r="U305" s="134"/>
      <c r="AA305" s="72"/>
      <c r="AB305" s="72"/>
      <c r="AC305" s="72"/>
      <c r="AD305" s="73"/>
      <c r="AE305" s="73"/>
      <c r="AF305" s="73"/>
      <c r="AG305" s="72"/>
      <c r="AH305" s="72"/>
      <c r="AI305" s="72"/>
      <c r="AJ305" s="74"/>
      <c r="AK305" s="72"/>
      <c r="AL305" s="72"/>
      <c r="AM305" s="72"/>
      <c r="AN305" s="72"/>
      <c r="AO305" s="72"/>
      <c r="AP305" s="72"/>
      <c r="AQ305" s="72"/>
      <c r="AR305" s="72"/>
      <c r="AS305" s="72"/>
      <c r="AT305" s="72"/>
      <c r="AU305" s="72"/>
      <c r="AV305" s="72"/>
      <c r="AW305" s="72"/>
      <c r="AX305" s="72"/>
      <c r="AY305" s="72"/>
      <c r="AZ305" s="72"/>
      <c r="BA305" s="72"/>
      <c r="BB305" s="72"/>
      <c r="BC305" s="72"/>
      <c r="BD305" s="72"/>
      <c r="BE305" s="72"/>
      <c r="BF305" s="72"/>
      <c r="BG305" s="72"/>
      <c r="BH305" s="72"/>
      <c r="BI305" s="72"/>
      <c r="BJ305" s="72"/>
      <c r="BK305" s="72"/>
      <c r="BL305" s="72"/>
      <c r="BM305" s="72"/>
      <c r="BN305" s="72"/>
      <c r="BO305" s="72"/>
      <c r="BP305" s="72"/>
      <c r="BQ305" s="72"/>
      <c r="BR305" s="72"/>
      <c r="BS305" s="72"/>
      <c r="BT305" s="72"/>
      <c r="BU305" s="72"/>
      <c r="BV305" s="72"/>
      <c r="BW305" s="72"/>
      <c r="BX305" s="72"/>
      <c r="BY305" s="72"/>
      <c r="BZ305" s="72"/>
      <c r="CA305" s="72"/>
      <c r="CB305" s="72"/>
      <c r="CC305" s="72"/>
      <c r="CD305" s="72"/>
      <c r="CE305" s="72"/>
      <c r="CF305" s="72"/>
      <c r="CG305" s="72"/>
      <c r="CH305" s="72"/>
      <c r="CI305" s="72"/>
      <c r="CJ305" s="72"/>
      <c r="CK305" s="72"/>
      <c r="CL305" s="72"/>
      <c r="CM305" s="72"/>
    </row>
    <row r="306" spans="1:91" s="75" customFormat="1" ht="33" customHeight="1" x14ac:dyDescent="0.35">
      <c r="A306" s="70"/>
      <c r="B306" s="77"/>
      <c r="C306" s="124"/>
      <c r="D306" s="74"/>
      <c r="E306" s="124"/>
      <c r="F306" s="77"/>
      <c r="G306" s="77"/>
      <c r="H306" s="77"/>
      <c r="I306" s="72"/>
      <c r="J306" s="77"/>
      <c r="K306" s="124"/>
      <c r="L306" s="74"/>
      <c r="M306" s="124"/>
      <c r="N306" s="77"/>
      <c r="O306" s="77"/>
      <c r="P306" s="77"/>
      <c r="Q306" s="72"/>
      <c r="R306" s="70"/>
      <c r="S306" s="129"/>
      <c r="T306" s="71"/>
      <c r="U306" s="134"/>
      <c r="AA306" s="72"/>
      <c r="AB306" s="72"/>
      <c r="AC306" s="72"/>
      <c r="AD306" s="73"/>
      <c r="AE306" s="73"/>
      <c r="AF306" s="73"/>
      <c r="AG306" s="72"/>
      <c r="AH306" s="72"/>
      <c r="AI306" s="72"/>
      <c r="AJ306" s="74"/>
      <c r="AK306" s="72"/>
      <c r="AL306" s="72"/>
      <c r="AM306" s="72"/>
      <c r="AN306" s="72"/>
      <c r="AO306" s="72"/>
      <c r="AP306" s="72"/>
      <c r="AQ306" s="72"/>
      <c r="AR306" s="72"/>
      <c r="AS306" s="72"/>
      <c r="AT306" s="72"/>
      <c r="AU306" s="72"/>
      <c r="AV306" s="72"/>
      <c r="AW306" s="72"/>
      <c r="AX306" s="72"/>
      <c r="AY306" s="72"/>
      <c r="AZ306" s="72"/>
      <c r="BA306" s="72"/>
      <c r="BB306" s="72"/>
      <c r="BC306" s="72"/>
      <c r="BD306" s="72"/>
      <c r="BE306" s="72"/>
      <c r="BF306" s="72"/>
      <c r="BG306" s="72"/>
      <c r="BH306" s="72"/>
      <c r="BI306" s="72"/>
      <c r="BJ306" s="72"/>
      <c r="BK306" s="72"/>
      <c r="BL306" s="72"/>
      <c r="BM306" s="72"/>
      <c r="BN306" s="72"/>
      <c r="BO306" s="72"/>
      <c r="BP306" s="72"/>
      <c r="BQ306" s="72"/>
      <c r="BR306" s="72"/>
      <c r="BS306" s="72"/>
      <c r="BT306" s="72"/>
      <c r="BU306" s="72"/>
      <c r="BV306" s="72"/>
      <c r="BW306" s="72"/>
      <c r="BX306" s="72"/>
      <c r="BY306" s="72"/>
      <c r="BZ306" s="72"/>
      <c r="CA306" s="72"/>
      <c r="CB306" s="72"/>
      <c r="CC306" s="72"/>
      <c r="CD306" s="72"/>
      <c r="CE306" s="72"/>
      <c r="CF306" s="72"/>
      <c r="CG306" s="72"/>
      <c r="CH306" s="72"/>
      <c r="CI306" s="72"/>
      <c r="CJ306" s="72"/>
      <c r="CK306" s="72"/>
      <c r="CL306" s="72"/>
      <c r="CM306" s="72"/>
    </row>
    <row r="307" spans="1:91" s="75" customFormat="1" ht="33" customHeight="1" x14ac:dyDescent="0.35">
      <c r="A307" s="70"/>
      <c r="B307" s="77"/>
      <c r="C307" s="124"/>
      <c r="D307" s="74"/>
      <c r="E307" s="124"/>
      <c r="F307" s="77"/>
      <c r="G307" s="77"/>
      <c r="H307" s="77"/>
      <c r="I307" s="72"/>
      <c r="J307" s="77"/>
      <c r="K307" s="124"/>
      <c r="L307" s="74"/>
      <c r="M307" s="124"/>
      <c r="N307" s="77"/>
      <c r="O307" s="77"/>
      <c r="P307" s="77"/>
      <c r="Q307" s="72"/>
      <c r="R307" s="70"/>
      <c r="S307" s="129"/>
      <c r="T307" s="71"/>
      <c r="U307" s="134"/>
      <c r="AA307" s="72"/>
      <c r="AB307" s="72"/>
      <c r="AC307" s="72"/>
      <c r="AD307" s="73"/>
      <c r="AE307" s="73"/>
      <c r="AF307" s="73"/>
      <c r="AG307" s="72"/>
      <c r="AH307" s="72"/>
      <c r="AI307" s="72"/>
      <c r="AJ307" s="74"/>
      <c r="AK307" s="72"/>
      <c r="AL307" s="72"/>
      <c r="AM307" s="72"/>
      <c r="AN307" s="72"/>
      <c r="AO307" s="72"/>
      <c r="AP307" s="72"/>
      <c r="AQ307" s="72"/>
      <c r="AR307" s="72"/>
      <c r="AS307" s="72"/>
      <c r="AT307" s="72"/>
      <c r="AU307" s="72"/>
      <c r="AV307" s="72"/>
      <c r="AW307" s="72"/>
      <c r="AX307" s="72"/>
      <c r="AY307" s="72"/>
      <c r="AZ307" s="72"/>
      <c r="BA307" s="72"/>
      <c r="BB307" s="72"/>
      <c r="BC307" s="72"/>
      <c r="BD307" s="72"/>
      <c r="BE307" s="72"/>
      <c r="BF307" s="72"/>
      <c r="BG307" s="72"/>
      <c r="BH307" s="72"/>
      <c r="BI307" s="72"/>
      <c r="BJ307" s="72"/>
      <c r="BK307" s="72"/>
      <c r="BL307" s="72"/>
      <c r="BM307" s="72"/>
      <c r="BN307" s="72"/>
      <c r="BO307" s="72"/>
      <c r="BP307" s="72"/>
      <c r="BQ307" s="72"/>
      <c r="BR307" s="72"/>
      <c r="BS307" s="72"/>
      <c r="BT307" s="72"/>
      <c r="BU307" s="72"/>
      <c r="BV307" s="72"/>
      <c r="BW307" s="72"/>
      <c r="BX307" s="72"/>
      <c r="BY307" s="72"/>
      <c r="BZ307" s="72"/>
      <c r="CA307" s="72"/>
      <c r="CB307" s="72"/>
      <c r="CC307" s="72"/>
      <c r="CD307" s="72"/>
      <c r="CE307" s="72"/>
      <c r="CF307" s="72"/>
      <c r="CG307" s="72"/>
      <c r="CH307" s="72"/>
      <c r="CI307" s="72"/>
      <c r="CJ307" s="72"/>
      <c r="CK307" s="72"/>
      <c r="CL307" s="72"/>
      <c r="CM307" s="72"/>
    </row>
    <row r="308" spans="1:91" s="75" customFormat="1" ht="33" customHeight="1" x14ac:dyDescent="0.35">
      <c r="A308" s="70"/>
      <c r="B308" s="77"/>
      <c r="C308" s="124"/>
      <c r="D308" s="74"/>
      <c r="E308" s="124"/>
      <c r="F308" s="77"/>
      <c r="G308" s="77"/>
      <c r="H308" s="77"/>
      <c r="I308" s="72"/>
      <c r="J308" s="77"/>
      <c r="K308" s="124"/>
      <c r="L308" s="74"/>
      <c r="M308" s="124"/>
      <c r="N308" s="77"/>
      <c r="O308" s="77"/>
      <c r="P308" s="77"/>
      <c r="Q308" s="72"/>
      <c r="R308" s="70"/>
      <c r="S308" s="129"/>
      <c r="T308" s="71"/>
      <c r="U308" s="134"/>
      <c r="AA308" s="72"/>
      <c r="AB308" s="72"/>
      <c r="AC308" s="72"/>
      <c r="AD308" s="73"/>
      <c r="AE308" s="73"/>
      <c r="AF308" s="73"/>
      <c r="AG308" s="72"/>
      <c r="AH308" s="72"/>
      <c r="AI308" s="72"/>
      <c r="AJ308" s="74"/>
      <c r="AK308" s="72"/>
      <c r="AL308" s="72"/>
      <c r="AM308" s="72"/>
      <c r="AN308" s="72"/>
      <c r="AO308" s="72"/>
      <c r="AP308" s="72"/>
      <c r="AQ308" s="72"/>
      <c r="AR308" s="72"/>
      <c r="AS308" s="72"/>
      <c r="AT308" s="72"/>
      <c r="AU308" s="72"/>
      <c r="AV308" s="72"/>
      <c r="AW308" s="72"/>
      <c r="AX308" s="72"/>
      <c r="AY308" s="72"/>
      <c r="AZ308" s="72"/>
      <c r="BA308" s="72"/>
      <c r="BB308" s="72"/>
      <c r="BC308" s="72"/>
      <c r="BD308" s="72"/>
      <c r="BE308" s="72"/>
      <c r="BF308" s="72"/>
      <c r="BG308" s="72"/>
      <c r="BH308" s="72"/>
      <c r="BI308" s="72"/>
      <c r="BJ308" s="72"/>
      <c r="BK308" s="72"/>
      <c r="BL308" s="72"/>
      <c r="BM308" s="72"/>
      <c r="BN308" s="72"/>
      <c r="BO308" s="72"/>
      <c r="BP308" s="72"/>
      <c r="BQ308" s="72"/>
      <c r="BR308" s="72"/>
      <c r="BS308" s="72"/>
      <c r="BT308" s="72"/>
      <c r="BU308" s="72"/>
      <c r="BV308" s="72"/>
      <c r="BW308" s="72"/>
      <c r="BX308" s="72"/>
      <c r="BY308" s="72"/>
      <c r="BZ308" s="72"/>
      <c r="CA308" s="72"/>
      <c r="CB308" s="72"/>
      <c r="CC308" s="72"/>
      <c r="CD308" s="72"/>
      <c r="CE308" s="72"/>
      <c r="CF308" s="72"/>
      <c r="CG308" s="72"/>
      <c r="CH308" s="72"/>
      <c r="CI308" s="72"/>
      <c r="CJ308" s="72"/>
      <c r="CK308" s="72"/>
      <c r="CL308" s="72"/>
      <c r="CM308" s="72"/>
    </row>
    <row r="309" spans="1:91" s="75" customFormat="1" ht="33" customHeight="1" x14ac:dyDescent="0.35">
      <c r="A309" s="70"/>
      <c r="B309" s="77"/>
      <c r="C309" s="124"/>
      <c r="D309" s="74"/>
      <c r="E309" s="124"/>
      <c r="F309" s="77"/>
      <c r="G309" s="77"/>
      <c r="H309" s="77"/>
      <c r="I309" s="72"/>
      <c r="J309" s="77"/>
      <c r="K309" s="124"/>
      <c r="L309" s="74"/>
      <c r="M309" s="124"/>
      <c r="N309" s="77"/>
      <c r="O309" s="77"/>
      <c r="P309" s="77"/>
      <c r="Q309" s="72"/>
      <c r="R309" s="70"/>
      <c r="S309" s="129"/>
      <c r="T309" s="71"/>
      <c r="U309" s="134"/>
      <c r="AA309" s="72"/>
      <c r="AB309" s="72"/>
      <c r="AC309" s="72"/>
      <c r="AD309" s="73"/>
      <c r="AE309" s="73"/>
      <c r="AF309" s="73"/>
      <c r="AG309" s="72"/>
      <c r="AH309" s="72"/>
      <c r="AI309" s="72"/>
      <c r="AJ309" s="74"/>
      <c r="AK309" s="72"/>
      <c r="AL309" s="72"/>
      <c r="AM309" s="72"/>
      <c r="AN309" s="72"/>
      <c r="AO309" s="72"/>
      <c r="AP309" s="72"/>
      <c r="AQ309" s="72"/>
      <c r="AR309" s="72"/>
      <c r="AS309" s="72"/>
      <c r="AT309" s="72"/>
      <c r="AU309" s="72"/>
      <c r="AV309" s="72"/>
      <c r="AW309" s="72"/>
      <c r="AX309" s="72"/>
      <c r="AY309" s="72"/>
      <c r="AZ309" s="72"/>
      <c r="BA309" s="72"/>
      <c r="BB309" s="72"/>
      <c r="BC309" s="72"/>
      <c r="BD309" s="72"/>
      <c r="BE309" s="72"/>
      <c r="BF309" s="72"/>
      <c r="BG309" s="72"/>
      <c r="BH309" s="72"/>
      <c r="BI309" s="72"/>
      <c r="BJ309" s="72"/>
      <c r="BK309" s="72"/>
      <c r="BL309" s="72"/>
      <c r="BM309" s="72"/>
      <c r="BN309" s="72"/>
      <c r="BO309" s="72"/>
      <c r="BP309" s="72"/>
      <c r="BQ309" s="72"/>
      <c r="BR309" s="72"/>
      <c r="BS309" s="72"/>
      <c r="BT309" s="72"/>
      <c r="BU309" s="72"/>
      <c r="BV309" s="72"/>
      <c r="BW309" s="72"/>
      <c r="BX309" s="72"/>
      <c r="BY309" s="72"/>
      <c r="BZ309" s="72"/>
      <c r="CA309" s="72"/>
      <c r="CB309" s="72"/>
      <c r="CC309" s="72"/>
      <c r="CD309" s="72"/>
      <c r="CE309" s="72"/>
      <c r="CF309" s="72"/>
      <c r="CG309" s="72"/>
      <c r="CH309" s="72"/>
      <c r="CI309" s="72"/>
      <c r="CJ309" s="72"/>
      <c r="CK309" s="72"/>
      <c r="CL309" s="72"/>
      <c r="CM309" s="72"/>
    </row>
    <row r="310" spans="1:91" s="75" customFormat="1" ht="33" customHeight="1" x14ac:dyDescent="0.35">
      <c r="A310" s="70"/>
      <c r="B310" s="77"/>
      <c r="C310" s="124"/>
      <c r="D310" s="74"/>
      <c r="E310" s="124"/>
      <c r="F310" s="77"/>
      <c r="G310" s="77"/>
      <c r="H310" s="77"/>
      <c r="I310" s="72"/>
      <c r="J310" s="77"/>
      <c r="K310" s="124"/>
      <c r="L310" s="74"/>
      <c r="M310" s="124"/>
      <c r="N310" s="77"/>
      <c r="O310" s="77"/>
      <c r="P310" s="77"/>
      <c r="Q310" s="72"/>
      <c r="R310" s="70"/>
      <c r="S310" s="129"/>
      <c r="T310" s="71"/>
      <c r="U310" s="134"/>
      <c r="AA310" s="72"/>
      <c r="AB310" s="72"/>
      <c r="AC310" s="72"/>
      <c r="AD310" s="73"/>
      <c r="AE310" s="73"/>
      <c r="AF310" s="73"/>
      <c r="AG310" s="72"/>
      <c r="AH310" s="72"/>
      <c r="AI310" s="72"/>
      <c r="AJ310" s="74"/>
      <c r="AK310" s="72"/>
      <c r="AL310" s="72"/>
      <c r="AM310" s="72"/>
      <c r="AN310" s="72"/>
      <c r="AO310" s="72"/>
      <c r="AP310" s="72"/>
      <c r="AQ310" s="72"/>
      <c r="AR310" s="72"/>
      <c r="AS310" s="72"/>
      <c r="AT310" s="72"/>
      <c r="AU310" s="72"/>
      <c r="AV310" s="72"/>
      <c r="AW310" s="72"/>
      <c r="AX310" s="72"/>
      <c r="AY310" s="72"/>
      <c r="AZ310" s="72"/>
      <c r="BA310" s="72"/>
      <c r="BB310" s="72"/>
      <c r="BC310" s="72"/>
      <c r="BD310" s="72"/>
      <c r="BE310" s="72"/>
      <c r="BF310" s="72"/>
      <c r="BG310" s="72"/>
      <c r="BH310" s="72"/>
      <c r="BI310" s="72"/>
      <c r="BJ310" s="72"/>
      <c r="BK310" s="72"/>
      <c r="BL310" s="72"/>
      <c r="BM310" s="72"/>
      <c r="BN310" s="72"/>
      <c r="BO310" s="72"/>
      <c r="BP310" s="72"/>
      <c r="BQ310" s="72"/>
      <c r="BR310" s="72"/>
      <c r="BS310" s="72"/>
      <c r="BT310" s="72"/>
      <c r="BU310" s="72"/>
      <c r="BV310" s="72"/>
      <c r="BW310" s="72"/>
      <c r="BX310" s="72"/>
      <c r="BY310" s="72"/>
      <c r="BZ310" s="72"/>
      <c r="CA310" s="72"/>
      <c r="CB310" s="72"/>
      <c r="CC310" s="72"/>
      <c r="CD310" s="72"/>
      <c r="CE310" s="72"/>
      <c r="CF310" s="72"/>
      <c r="CG310" s="72"/>
      <c r="CH310" s="72"/>
      <c r="CI310" s="72"/>
      <c r="CJ310" s="72"/>
      <c r="CK310" s="72"/>
      <c r="CL310" s="72"/>
      <c r="CM310" s="72"/>
    </row>
    <row r="311" spans="1:91" s="75" customFormat="1" ht="33" customHeight="1" x14ac:dyDescent="0.35">
      <c r="A311" s="70"/>
      <c r="B311" s="77"/>
      <c r="C311" s="124"/>
      <c r="D311" s="74"/>
      <c r="E311" s="124"/>
      <c r="F311" s="77"/>
      <c r="G311" s="77"/>
      <c r="H311" s="77"/>
      <c r="I311" s="72"/>
      <c r="J311" s="77"/>
      <c r="K311" s="124"/>
      <c r="L311" s="74"/>
      <c r="M311" s="124"/>
      <c r="N311" s="77"/>
      <c r="O311" s="77"/>
      <c r="P311" s="77"/>
      <c r="Q311" s="72"/>
      <c r="R311" s="70"/>
      <c r="S311" s="129"/>
      <c r="T311" s="71"/>
      <c r="U311" s="134"/>
      <c r="AA311" s="72"/>
      <c r="AB311" s="72"/>
      <c r="AC311" s="72"/>
      <c r="AD311" s="73"/>
      <c r="AE311" s="73"/>
      <c r="AF311" s="73"/>
      <c r="AG311" s="72"/>
      <c r="AH311" s="72"/>
      <c r="AI311" s="72"/>
      <c r="AJ311" s="74"/>
      <c r="AK311" s="72"/>
      <c r="AL311" s="72"/>
      <c r="AM311" s="72"/>
      <c r="AN311" s="72"/>
      <c r="AO311" s="72"/>
      <c r="AP311" s="72"/>
      <c r="AQ311" s="72"/>
      <c r="AR311" s="72"/>
      <c r="AS311" s="72"/>
      <c r="AT311" s="72"/>
      <c r="AU311" s="72"/>
      <c r="AV311" s="72"/>
      <c r="AW311" s="72"/>
      <c r="AX311" s="72"/>
      <c r="AY311" s="72"/>
      <c r="AZ311" s="72"/>
      <c r="BA311" s="72"/>
      <c r="BB311" s="72"/>
      <c r="BC311" s="72"/>
      <c r="BD311" s="72"/>
      <c r="BE311" s="72"/>
      <c r="BF311" s="72"/>
      <c r="BG311" s="72"/>
      <c r="BH311" s="72"/>
      <c r="BI311" s="72"/>
      <c r="BJ311" s="72"/>
      <c r="BK311" s="72"/>
      <c r="BL311" s="72"/>
      <c r="BM311" s="72"/>
      <c r="BN311" s="72"/>
      <c r="BO311" s="72"/>
      <c r="BP311" s="72"/>
      <c r="BQ311" s="72"/>
      <c r="BR311" s="72"/>
      <c r="BS311" s="72"/>
      <c r="BT311" s="72"/>
      <c r="BU311" s="72"/>
      <c r="BV311" s="72"/>
      <c r="BW311" s="72"/>
      <c r="BX311" s="72"/>
      <c r="BY311" s="72"/>
      <c r="BZ311" s="72"/>
      <c r="CA311" s="72"/>
      <c r="CB311" s="72"/>
      <c r="CC311" s="72"/>
      <c r="CD311" s="72"/>
      <c r="CE311" s="72"/>
      <c r="CF311" s="72"/>
      <c r="CG311" s="72"/>
      <c r="CH311" s="72"/>
      <c r="CI311" s="72"/>
      <c r="CJ311" s="72"/>
      <c r="CK311" s="72"/>
      <c r="CL311" s="72"/>
      <c r="CM311" s="72"/>
    </row>
    <row r="312" spans="1:91" s="75" customFormat="1" ht="33" customHeight="1" x14ac:dyDescent="0.35">
      <c r="A312" s="70"/>
      <c r="B312" s="77"/>
      <c r="C312" s="124"/>
      <c r="D312" s="74"/>
      <c r="E312" s="124"/>
      <c r="F312" s="77"/>
      <c r="G312" s="77"/>
      <c r="H312" s="77"/>
      <c r="I312" s="72"/>
      <c r="J312" s="77"/>
      <c r="K312" s="124"/>
      <c r="L312" s="74"/>
      <c r="M312" s="124"/>
      <c r="N312" s="77"/>
      <c r="O312" s="77"/>
      <c r="P312" s="77"/>
      <c r="Q312" s="72"/>
      <c r="R312" s="70"/>
      <c r="S312" s="129"/>
      <c r="T312" s="71"/>
      <c r="U312" s="134"/>
      <c r="AA312" s="72"/>
      <c r="AB312" s="72"/>
      <c r="AC312" s="72"/>
      <c r="AD312" s="73"/>
      <c r="AE312" s="73"/>
      <c r="AF312" s="73"/>
      <c r="AG312" s="72"/>
      <c r="AH312" s="72"/>
      <c r="AI312" s="72"/>
      <c r="AJ312" s="74"/>
      <c r="AK312" s="72"/>
      <c r="AL312" s="72"/>
      <c r="AM312" s="72"/>
      <c r="AN312" s="72"/>
      <c r="AO312" s="72"/>
      <c r="AP312" s="72"/>
      <c r="AQ312" s="72"/>
      <c r="AR312" s="72"/>
      <c r="AS312" s="72"/>
      <c r="AT312" s="72"/>
      <c r="AU312" s="72"/>
      <c r="AV312" s="72"/>
      <c r="AW312" s="72"/>
      <c r="AX312" s="72"/>
      <c r="AY312" s="72"/>
      <c r="AZ312" s="72"/>
      <c r="BA312" s="72"/>
      <c r="BB312" s="72"/>
      <c r="BC312" s="72"/>
      <c r="BD312" s="72"/>
      <c r="BE312" s="72"/>
      <c r="BF312" s="72"/>
      <c r="BG312" s="72"/>
      <c r="BH312" s="72"/>
      <c r="BI312" s="72"/>
      <c r="BJ312" s="72"/>
      <c r="BK312" s="72"/>
      <c r="BL312" s="72"/>
      <c r="BM312" s="72"/>
      <c r="BN312" s="72"/>
      <c r="BO312" s="72"/>
      <c r="BP312" s="72"/>
      <c r="BQ312" s="72"/>
      <c r="BR312" s="72"/>
      <c r="BS312" s="72"/>
      <c r="BT312" s="72"/>
      <c r="BU312" s="72"/>
      <c r="BV312" s="72"/>
      <c r="BW312" s="72"/>
      <c r="BX312" s="72"/>
      <c r="BY312" s="72"/>
      <c r="BZ312" s="72"/>
      <c r="CA312" s="72"/>
      <c r="CB312" s="72"/>
      <c r="CC312" s="72"/>
      <c r="CD312" s="72"/>
      <c r="CE312" s="72"/>
      <c r="CF312" s="72"/>
      <c r="CG312" s="72"/>
      <c r="CH312" s="72"/>
      <c r="CI312" s="72"/>
      <c r="CJ312" s="72"/>
      <c r="CK312" s="72"/>
      <c r="CL312" s="72"/>
      <c r="CM312" s="72"/>
    </row>
    <row r="313" spans="1:91" s="75" customFormat="1" ht="33" customHeight="1" x14ac:dyDescent="0.35">
      <c r="A313" s="70"/>
      <c r="B313" s="77"/>
      <c r="C313" s="124"/>
      <c r="D313" s="74"/>
      <c r="E313" s="124"/>
      <c r="F313" s="77"/>
      <c r="G313" s="77"/>
      <c r="H313" s="77"/>
      <c r="I313" s="72"/>
      <c r="J313" s="77"/>
      <c r="K313" s="124"/>
      <c r="L313" s="74"/>
      <c r="M313" s="124"/>
      <c r="N313" s="77"/>
      <c r="O313" s="77"/>
      <c r="P313" s="77"/>
      <c r="Q313" s="72"/>
      <c r="R313" s="70"/>
      <c r="S313" s="129"/>
      <c r="T313" s="71"/>
      <c r="U313" s="134"/>
      <c r="AA313" s="72"/>
      <c r="AB313" s="72"/>
      <c r="AC313" s="72"/>
      <c r="AD313" s="73"/>
      <c r="AE313" s="73"/>
      <c r="AF313" s="73"/>
      <c r="AG313" s="72"/>
      <c r="AH313" s="72"/>
      <c r="AI313" s="72"/>
      <c r="AJ313" s="74"/>
      <c r="AK313" s="72"/>
      <c r="AL313" s="72"/>
      <c r="AM313" s="72"/>
      <c r="AN313" s="72"/>
      <c r="AO313" s="72"/>
      <c r="AP313" s="72"/>
      <c r="AQ313" s="72"/>
      <c r="AR313" s="72"/>
      <c r="AS313" s="72"/>
      <c r="AT313" s="72"/>
      <c r="AU313" s="72"/>
      <c r="AV313" s="72"/>
      <c r="AW313" s="72"/>
      <c r="AX313" s="72"/>
      <c r="AY313" s="72"/>
      <c r="AZ313" s="72"/>
      <c r="BA313" s="72"/>
      <c r="BB313" s="72"/>
      <c r="BC313" s="72"/>
      <c r="BD313" s="72"/>
      <c r="BE313" s="72"/>
      <c r="BF313" s="72"/>
      <c r="BG313" s="72"/>
      <c r="BH313" s="72"/>
      <c r="BI313" s="72"/>
      <c r="BJ313" s="72"/>
      <c r="BK313" s="72"/>
      <c r="BL313" s="72"/>
      <c r="BM313" s="72"/>
      <c r="BN313" s="72"/>
      <c r="BO313" s="72"/>
      <c r="BP313" s="72"/>
      <c r="BQ313" s="72"/>
      <c r="BR313" s="72"/>
      <c r="BS313" s="72"/>
      <c r="BT313" s="72"/>
      <c r="BU313" s="72"/>
      <c r="BV313" s="72"/>
      <c r="BW313" s="72"/>
      <c r="BX313" s="72"/>
      <c r="BY313" s="72"/>
      <c r="BZ313" s="72"/>
      <c r="CA313" s="72"/>
      <c r="CB313" s="72"/>
      <c r="CC313" s="72"/>
      <c r="CD313" s="72"/>
      <c r="CE313" s="72"/>
      <c r="CF313" s="72"/>
      <c r="CG313" s="72"/>
      <c r="CH313" s="72"/>
      <c r="CI313" s="72"/>
      <c r="CJ313" s="72"/>
      <c r="CK313" s="72"/>
      <c r="CL313" s="72"/>
      <c r="CM313" s="72"/>
    </row>
    <row r="314" spans="1:91" ht="8.1" customHeight="1" x14ac:dyDescent="0.7">
      <c r="A314" s="18"/>
      <c r="B314" s="16"/>
      <c r="C314" s="121"/>
      <c r="D314" s="16"/>
      <c r="E314" s="121"/>
      <c r="F314" s="12"/>
      <c r="G314" s="12"/>
      <c r="H314" s="12"/>
      <c r="I314" s="15"/>
      <c r="J314" s="16"/>
      <c r="K314" s="121"/>
      <c r="L314" s="16"/>
      <c r="M314" s="121"/>
      <c r="N314" s="12"/>
      <c r="O314" s="12"/>
      <c r="P314" s="12"/>
      <c r="Q314" s="15"/>
      <c r="R314" s="6"/>
      <c r="S314" s="130"/>
      <c r="T314" s="6"/>
      <c r="U314" s="130"/>
      <c r="V314" s="6"/>
      <c r="W314" s="6"/>
      <c r="X314" s="6"/>
      <c r="Y314" s="15"/>
      <c r="Z314" s="17"/>
      <c r="AA314" s="17"/>
      <c r="AB314" s="13"/>
      <c r="AC314" s="13"/>
      <c r="AD314" s="13"/>
      <c r="AE314" s="13"/>
      <c r="AF314" s="42"/>
      <c r="AG314" s="13"/>
      <c r="AH314" s="13"/>
      <c r="AI314" s="42"/>
      <c r="AJ314" s="42"/>
      <c r="AK314" s="13"/>
      <c r="AL314" s="13"/>
      <c r="AM314" s="13"/>
      <c r="AN314" s="13"/>
      <c r="AO314" s="12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  <c r="AZ314" s="13"/>
      <c r="BA314" s="13"/>
      <c r="BB314" s="13"/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3"/>
      <c r="BN314" s="13"/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3"/>
      <c r="BZ314" s="13"/>
      <c r="CA314" s="13"/>
      <c r="CB314" s="13"/>
      <c r="CC314" s="13"/>
      <c r="CD314" s="13"/>
      <c r="CE314" s="13"/>
      <c r="CF314" s="13"/>
      <c r="CG314" s="13"/>
      <c r="CH314" s="13"/>
      <c r="CI314" s="13"/>
      <c r="CJ314" s="13"/>
      <c r="CK314" s="13"/>
      <c r="CL314" s="13"/>
      <c r="CM314" s="13"/>
    </row>
    <row r="315" spans="1:91" ht="33" customHeight="1" x14ac:dyDescent="0.7">
      <c r="A315" s="15"/>
      <c r="R315" s="15"/>
      <c r="S315" s="132"/>
      <c r="T315" s="17"/>
      <c r="U315" s="128"/>
      <c r="V315" s="3"/>
      <c r="W315" s="3"/>
      <c r="X315" s="3"/>
      <c r="Y315" s="3"/>
      <c r="Z315" s="3"/>
      <c r="AB315" s="13"/>
      <c r="AC315" s="13"/>
      <c r="AD315" s="42"/>
      <c r="AE315" s="42"/>
      <c r="AF315" s="42"/>
      <c r="AG315" s="13"/>
      <c r="AH315" s="13"/>
      <c r="AI315" s="13"/>
      <c r="AJ315" s="12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  <c r="CJ315" s="13"/>
      <c r="CK315" s="13"/>
      <c r="CL315" s="13"/>
      <c r="CM315" s="13"/>
    </row>
    <row r="316" spans="1:91" ht="33" customHeight="1" x14ac:dyDescent="0.7">
      <c r="A316" s="15"/>
      <c r="R316" s="15"/>
      <c r="S316" s="132"/>
      <c r="T316" s="17"/>
      <c r="U316" s="128"/>
      <c r="V316" s="3"/>
      <c r="W316" s="3"/>
      <c r="X316" s="3"/>
      <c r="Y316" s="3"/>
      <c r="Z316" s="3"/>
      <c r="AB316" s="13"/>
      <c r="AC316" s="13"/>
      <c r="AD316" s="42"/>
      <c r="AE316" s="42"/>
      <c r="AF316" s="42"/>
      <c r="AG316" s="13"/>
      <c r="AH316" s="13"/>
      <c r="AI316" s="13"/>
      <c r="AJ316" s="12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  <c r="AZ316" s="13"/>
      <c r="BA316" s="13"/>
      <c r="BB316" s="13"/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3"/>
      <c r="BZ316" s="13"/>
      <c r="CA316" s="13"/>
      <c r="CB316" s="13"/>
      <c r="CC316" s="13"/>
      <c r="CD316" s="13"/>
      <c r="CE316" s="13"/>
      <c r="CF316" s="13"/>
      <c r="CG316" s="13"/>
      <c r="CH316" s="13"/>
      <c r="CI316" s="13"/>
      <c r="CJ316" s="13"/>
      <c r="CK316" s="13"/>
      <c r="CL316" s="13"/>
      <c r="CM316" s="13"/>
    </row>
    <row r="317" spans="1:91" ht="33" customHeight="1" x14ac:dyDescent="0.7">
      <c r="A317" s="15"/>
      <c r="R317" s="15"/>
      <c r="S317" s="132"/>
      <c r="T317" s="17"/>
      <c r="U317" s="128"/>
      <c r="V317" s="3"/>
      <c r="W317" s="3"/>
      <c r="X317" s="3"/>
      <c r="Y317" s="3"/>
      <c r="Z317" s="3"/>
      <c r="AB317" s="13"/>
      <c r="AC317" s="13"/>
      <c r="AD317" s="42"/>
      <c r="AE317" s="42"/>
      <c r="AF317" s="42"/>
      <c r="AG317" s="13"/>
      <c r="AH317" s="13"/>
      <c r="AI317" s="13"/>
      <c r="AJ317" s="12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  <c r="AZ317" s="13"/>
      <c r="BA317" s="13"/>
      <c r="BB317" s="13"/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3"/>
      <c r="BN317" s="13"/>
      <c r="BO317" s="13"/>
      <c r="BP317" s="13"/>
      <c r="BQ317" s="13"/>
      <c r="BR317" s="13"/>
      <c r="BS317" s="13"/>
      <c r="BT317" s="13"/>
      <c r="BU317" s="13"/>
      <c r="BV317" s="13"/>
      <c r="BW317" s="13"/>
      <c r="BX317" s="13"/>
      <c r="BY317" s="13"/>
      <c r="BZ317" s="13"/>
      <c r="CA317" s="13"/>
      <c r="CB317" s="13"/>
      <c r="CC317" s="13"/>
      <c r="CD317" s="13"/>
      <c r="CE317" s="13"/>
      <c r="CF317" s="13"/>
      <c r="CG317" s="13"/>
      <c r="CH317" s="13"/>
      <c r="CI317" s="13"/>
      <c r="CJ317" s="13"/>
      <c r="CK317" s="13"/>
      <c r="CL317" s="13"/>
      <c r="CM317" s="13"/>
    </row>
    <row r="318" spans="1:91" ht="33" customHeight="1" x14ac:dyDescent="0.7">
      <c r="A318" s="15"/>
      <c r="R318" s="15"/>
      <c r="S318" s="132"/>
      <c r="T318" s="17"/>
      <c r="U318" s="128"/>
      <c r="V318" s="3"/>
      <c r="W318" s="3"/>
      <c r="X318" s="3"/>
      <c r="Y318" s="3"/>
      <c r="Z318" s="3"/>
      <c r="AB318" s="13"/>
      <c r="AC318" s="13"/>
      <c r="AD318" s="42"/>
      <c r="AE318" s="42"/>
      <c r="AF318" s="42"/>
      <c r="AG318" s="13"/>
      <c r="AH318" s="13"/>
      <c r="AI318" s="13"/>
      <c r="AJ318" s="12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  <c r="AZ318" s="13"/>
      <c r="BA318" s="13"/>
      <c r="BB318" s="13"/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3"/>
      <c r="BZ318" s="13"/>
      <c r="CA318" s="13"/>
      <c r="CB318" s="13"/>
      <c r="CC318" s="13"/>
      <c r="CD318" s="13"/>
      <c r="CE318" s="13"/>
      <c r="CF318" s="13"/>
      <c r="CG318" s="13"/>
      <c r="CH318" s="13"/>
      <c r="CI318" s="13"/>
      <c r="CJ318" s="13"/>
      <c r="CK318" s="13"/>
      <c r="CL318" s="13"/>
      <c r="CM318" s="13"/>
    </row>
    <row r="319" spans="1:91" ht="33" customHeight="1" x14ac:dyDescent="0.7">
      <c r="A319" s="15"/>
      <c r="R319" s="15"/>
      <c r="S319" s="132"/>
      <c r="T319" s="17"/>
      <c r="U319" s="128"/>
      <c r="V319" s="3"/>
      <c r="W319" s="3"/>
      <c r="X319" s="3"/>
      <c r="Y319" s="3"/>
      <c r="Z319" s="3"/>
      <c r="AB319" s="13"/>
      <c r="AC319" s="13"/>
      <c r="AD319" s="42"/>
      <c r="AE319" s="42"/>
      <c r="AF319" s="42"/>
      <c r="AG319" s="13"/>
      <c r="AH319" s="13"/>
      <c r="AI319" s="13"/>
      <c r="AJ319" s="12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  <c r="AZ319" s="13"/>
      <c r="BA319" s="13"/>
      <c r="BB319" s="13"/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3"/>
      <c r="BN319" s="13"/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3"/>
      <c r="BZ319" s="13"/>
      <c r="CA319" s="13"/>
      <c r="CB319" s="13"/>
      <c r="CC319" s="13"/>
      <c r="CD319" s="13"/>
      <c r="CE319" s="13"/>
      <c r="CF319" s="13"/>
      <c r="CG319" s="13"/>
      <c r="CH319" s="13"/>
      <c r="CI319" s="13"/>
      <c r="CJ319" s="13"/>
      <c r="CK319" s="13"/>
      <c r="CL319" s="13"/>
      <c r="CM319" s="13"/>
    </row>
    <row r="320" spans="1:91" ht="33" customHeight="1" x14ac:dyDescent="0.7">
      <c r="A320" s="15"/>
      <c r="R320" s="15"/>
      <c r="S320" s="132"/>
      <c r="T320" s="17"/>
      <c r="U320" s="128"/>
      <c r="V320" s="3"/>
      <c r="W320" s="3"/>
      <c r="X320" s="3"/>
      <c r="Y320" s="3"/>
      <c r="Z320" s="3"/>
      <c r="AB320" s="13"/>
      <c r="AC320" s="13"/>
      <c r="AD320" s="42"/>
      <c r="AE320" s="42"/>
      <c r="AF320" s="42"/>
      <c r="AG320" s="13"/>
      <c r="AH320" s="13"/>
      <c r="AI320" s="13"/>
      <c r="AJ320" s="12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  <c r="AZ320" s="13"/>
      <c r="BA320" s="13"/>
      <c r="BB320" s="13"/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3"/>
      <c r="BZ320" s="13"/>
      <c r="CA320" s="13"/>
      <c r="CB320" s="13"/>
      <c r="CC320" s="13"/>
      <c r="CD320" s="13"/>
      <c r="CE320" s="13"/>
      <c r="CF320" s="13"/>
      <c r="CG320" s="13"/>
      <c r="CH320" s="13"/>
      <c r="CI320" s="13"/>
      <c r="CJ320" s="13"/>
      <c r="CK320" s="13"/>
      <c r="CL320" s="13"/>
      <c r="CM320" s="13"/>
    </row>
    <row r="321" spans="1:91" ht="33" customHeight="1" x14ac:dyDescent="0.7">
      <c r="A321" s="15"/>
      <c r="R321" s="15"/>
      <c r="S321" s="132"/>
      <c r="T321" s="17"/>
      <c r="U321" s="128"/>
      <c r="V321" s="3"/>
      <c r="W321" s="3"/>
      <c r="X321" s="3"/>
      <c r="Y321" s="3"/>
      <c r="Z321" s="3"/>
      <c r="AB321" s="13"/>
      <c r="AC321" s="13"/>
      <c r="AD321" s="42"/>
      <c r="AE321" s="42"/>
      <c r="AF321" s="42"/>
      <c r="AG321" s="13"/>
      <c r="AH321" s="13"/>
      <c r="AI321" s="13"/>
      <c r="AJ321" s="12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  <c r="AZ321" s="13"/>
      <c r="BA321" s="13"/>
      <c r="BB321" s="13"/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3"/>
      <c r="BZ321" s="13"/>
      <c r="CA321" s="13"/>
      <c r="CB321" s="13"/>
      <c r="CC321" s="13"/>
      <c r="CD321" s="13"/>
      <c r="CE321" s="13"/>
      <c r="CF321" s="13"/>
      <c r="CG321" s="13"/>
      <c r="CH321" s="13"/>
      <c r="CI321" s="13"/>
      <c r="CJ321" s="13"/>
      <c r="CK321" s="13"/>
      <c r="CL321" s="13"/>
      <c r="CM321" s="13"/>
    </row>
    <row r="322" spans="1:91" ht="33" customHeight="1" x14ac:dyDescent="0.7">
      <c r="A322" s="15"/>
      <c r="R322" s="15"/>
      <c r="S322" s="132"/>
      <c r="T322" s="17"/>
      <c r="U322" s="128"/>
      <c r="V322" s="3"/>
      <c r="W322" s="3"/>
      <c r="X322" s="3"/>
      <c r="Y322" s="3"/>
      <c r="Z322" s="3"/>
      <c r="AA322" s="3"/>
      <c r="AD322" s="4"/>
      <c r="AE322" s="4"/>
      <c r="AI322" s="3"/>
      <c r="AJ322" s="2"/>
      <c r="AO322" s="3"/>
    </row>
    <row r="323" spans="1:91" ht="33" customHeight="1" x14ac:dyDescent="0.7">
      <c r="A323" s="15"/>
      <c r="R323" s="15"/>
      <c r="S323" s="132"/>
      <c r="T323" s="17"/>
      <c r="U323" s="128"/>
      <c r="V323" s="3"/>
      <c r="W323" s="3"/>
      <c r="X323" s="3"/>
      <c r="Y323" s="3"/>
      <c r="Z323" s="3"/>
      <c r="AA323" s="3"/>
      <c r="AD323" s="4"/>
      <c r="AE323" s="4"/>
      <c r="AI323" s="3"/>
      <c r="AJ323" s="2"/>
      <c r="AO323" s="3"/>
    </row>
    <row r="324" spans="1:91" ht="33" customHeight="1" x14ac:dyDescent="0.7">
      <c r="A324" s="15"/>
      <c r="R324" s="15"/>
      <c r="S324" s="132"/>
      <c r="T324" s="17"/>
      <c r="U324" s="128"/>
      <c r="V324" s="3"/>
      <c r="W324" s="3"/>
      <c r="X324" s="3"/>
      <c r="Y324" s="3"/>
      <c r="Z324" s="3"/>
      <c r="AA324" s="3"/>
      <c r="AD324" s="4"/>
      <c r="AE324" s="4"/>
      <c r="AI324" s="3"/>
      <c r="AJ324" s="2"/>
      <c r="AO324" s="3"/>
    </row>
    <row r="325" spans="1:91" ht="33" customHeight="1" x14ac:dyDescent="0.7">
      <c r="A325" s="15"/>
      <c r="R325" s="15"/>
      <c r="S325" s="132"/>
      <c r="T325" s="17"/>
      <c r="U325" s="128"/>
      <c r="V325" s="3"/>
      <c r="W325" s="3"/>
      <c r="X325" s="3"/>
      <c r="Y325" s="3"/>
      <c r="Z325" s="3"/>
      <c r="AA325" s="3"/>
      <c r="AD325" s="4"/>
      <c r="AE325" s="4"/>
      <c r="AI325" s="3"/>
      <c r="AJ325" s="2"/>
      <c r="AO325" s="3"/>
    </row>
    <row r="326" spans="1:91" ht="33" customHeight="1" x14ac:dyDescent="0.7">
      <c r="A326" s="15"/>
      <c r="Y326" s="15"/>
      <c r="Z326" s="17"/>
      <c r="AA326" s="17"/>
    </row>
    <row r="327" spans="1:91" ht="33" customHeight="1" x14ac:dyDescent="0.7">
      <c r="A327" s="15"/>
      <c r="Y327" s="15"/>
      <c r="Z327" s="17"/>
      <c r="AA327" s="17"/>
    </row>
    <row r="328" spans="1:91" ht="33" customHeight="1" x14ac:dyDescent="0.7">
      <c r="A328" s="15"/>
      <c r="Y328" s="15"/>
      <c r="Z328" s="17"/>
      <c r="AA328" s="17"/>
    </row>
    <row r="329" spans="1:91" ht="8.1" customHeight="1" x14ac:dyDescent="0.3">
      <c r="A329" s="18"/>
    </row>
    <row r="330" spans="1:91" x14ac:dyDescent="0.3">
      <c r="AA330" s="20" t="s">
        <v>39</v>
      </c>
      <c r="AB330" s="21">
        <f>COUNTA(Tabelas!P9:P30)</f>
        <v>20</v>
      </c>
      <c r="AC330" s="22"/>
      <c r="AD330" s="22"/>
      <c r="AE330" s="22"/>
      <c r="AF330" s="21"/>
      <c r="AG330" s="22"/>
      <c r="AH330" s="22"/>
      <c r="AI330" s="21"/>
      <c r="AJ330" s="21"/>
      <c r="AK330" s="22"/>
      <c r="AL330" s="22"/>
      <c r="AM330" s="22"/>
      <c r="AN330" s="22"/>
      <c r="AO330" s="23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</row>
    <row r="331" spans="1:91" x14ac:dyDescent="0.3">
      <c r="AA331" s="20" t="s">
        <v>40</v>
      </c>
      <c r="AB331" s="21">
        <f>AB330*(AB330-1)/2</f>
        <v>190</v>
      </c>
      <c r="AC331" s="21"/>
      <c r="AD331" s="21"/>
      <c r="AE331" s="22"/>
      <c r="AF331" s="21"/>
      <c r="AG331" s="22"/>
      <c r="AH331" s="22"/>
      <c r="AI331" s="21"/>
      <c r="AJ331" s="21"/>
      <c r="AK331" s="22"/>
      <c r="AL331" s="22"/>
      <c r="AM331" s="22"/>
      <c r="AN331" s="22"/>
      <c r="AO331" s="23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</row>
    <row r="332" spans="1:91" x14ac:dyDescent="0.3">
      <c r="AA332" s="20" t="s">
        <v>46</v>
      </c>
      <c r="AB332" s="24">
        <f>AB331/(AB330/2)</f>
        <v>19</v>
      </c>
      <c r="AC332" s="24"/>
      <c r="AD332" s="24"/>
      <c r="AE332" s="22"/>
      <c r="AF332" s="21"/>
      <c r="AG332" s="22"/>
      <c r="AH332" s="22"/>
      <c r="AI332" s="21"/>
      <c r="AJ332" s="21"/>
      <c r="AK332" s="22"/>
      <c r="AL332" s="22"/>
      <c r="AM332" s="22"/>
      <c r="AN332" s="22"/>
      <c r="AO332" s="23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</row>
    <row r="333" spans="1:91" x14ac:dyDescent="0.3">
      <c r="AA333" s="20" t="s">
        <v>49</v>
      </c>
      <c r="AB333" s="21">
        <f>AB331/AB332</f>
        <v>10</v>
      </c>
      <c r="AC333" s="21"/>
      <c r="AD333" s="21"/>
      <c r="AE333" s="22"/>
      <c r="AF333" s="21"/>
      <c r="AG333" s="22"/>
      <c r="AH333" s="22"/>
      <c r="AI333" s="21"/>
      <c r="AJ333" s="21"/>
      <c r="AK333" s="22"/>
      <c r="AL333" s="22"/>
      <c r="AM333" s="22"/>
      <c r="AN333" s="22"/>
      <c r="AO333" s="23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</row>
    <row r="334" spans="1:91" x14ac:dyDescent="0.3">
      <c r="AA334" s="20"/>
      <c r="AB334" s="22"/>
      <c r="AC334" s="22"/>
      <c r="AD334" s="22"/>
      <c r="AE334" s="22"/>
      <c r="AF334" s="21"/>
      <c r="AG334" s="22"/>
      <c r="AH334" s="22"/>
      <c r="AI334" s="21"/>
      <c r="AJ334" s="21"/>
      <c r="AK334" s="22"/>
      <c r="AL334" s="22"/>
      <c r="AM334" s="22"/>
      <c r="AN334" s="22"/>
      <c r="AO334" s="23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</row>
    <row r="335" spans="1:91" x14ac:dyDescent="0.3">
      <c r="AA335" s="25" t="s">
        <v>42</v>
      </c>
      <c r="AB335" s="23" t="s">
        <v>41</v>
      </c>
      <c r="AC335" s="23"/>
      <c r="AD335" s="23" t="s">
        <v>55</v>
      </c>
      <c r="AE335" s="23" t="s">
        <v>45</v>
      </c>
      <c r="AF335" s="23" t="s">
        <v>53</v>
      </c>
      <c r="AG335" s="23" t="s">
        <v>47</v>
      </c>
      <c r="AH335" s="23" t="s">
        <v>48</v>
      </c>
      <c r="AI335" s="23" t="s">
        <v>52</v>
      </c>
      <c r="AJ335" s="23"/>
      <c r="AK335" s="22"/>
      <c r="AL335" s="22"/>
      <c r="AM335" s="22"/>
      <c r="AN335" s="22"/>
      <c r="AO335" s="26" t="s">
        <v>51</v>
      </c>
      <c r="AP335" s="26"/>
      <c r="AQ335" s="26">
        <v>2</v>
      </c>
      <c r="AR335" s="27">
        <v>3</v>
      </c>
      <c r="AS335" s="26">
        <v>4</v>
      </c>
      <c r="AT335" s="27">
        <v>5</v>
      </c>
      <c r="AU335" s="26">
        <v>6</v>
      </c>
      <c r="AV335" s="27">
        <v>7</v>
      </c>
      <c r="AW335" s="26">
        <v>8</v>
      </c>
      <c r="AX335" s="27">
        <v>9</v>
      </c>
      <c r="AY335" s="26">
        <v>10</v>
      </c>
      <c r="AZ335" s="27">
        <v>11</v>
      </c>
      <c r="BA335" s="26">
        <v>12</v>
      </c>
      <c r="BB335" s="27">
        <v>13</v>
      </c>
      <c r="BC335" s="26">
        <v>14</v>
      </c>
      <c r="BD335" s="27">
        <v>15</v>
      </c>
      <c r="BE335" s="26">
        <v>16</v>
      </c>
      <c r="BF335" s="27">
        <v>17</v>
      </c>
      <c r="BG335" s="26">
        <v>18</v>
      </c>
      <c r="BH335" s="27">
        <v>19</v>
      </c>
      <c r="BI335" s="26">
        <v>20</v>
      </c>
      <c r="BJ335" s="27">
        <v>21</v>
      </c>
      <c r="BK335" s="26">
        <v>22</v>
      </c>
      <c r="BL335" s="22"/>
      <c r="BM335" s="22"/>
      <c r="BN335" s="22"/>
      <c r="BO335" s="22"/>
      <c r="BP335" s="22"/>
      <c r="BQ335" s="22"/>
      <c r="BR335" s="22"/>
      <c r="BS335" s="22"/>
    </row>
    <row r="336" spans="1:91" x14ac:dyDescent="0.3">
      <c r="AA336" s="20">
        <v>1</v>
      </c>
      <c r="AB336" s="22">
        <f>IF(AA336&lt;$AB$330,$AB$330-AA336,"")</f>
        <v>19</v>
      </c>
      <c r="AC336" s="22"/>
      <c r="AD336" s="22" t="str">
        <f>AE336&amp;AF336</f>
        <v>1J1</v>
      </c>
      <c r="AE336" s="22">
        <f>IFERROR(VLOOKUP(AG336,$AP$336:$BK$356,AH336,FALSE),"")</f>
        <v>1</v>
      </c>
      <c r="AF336" s="21" t="str">
        <f>IF(AE336="","","J"&amp;COUNTIF(AE$335:$AE336,AE336))</f>
        <v>J1</v>
      </c>
      <c r="AG336" s="22">
        <v>1</v>
      </c>
      <c r="AH336" s="22">
        <f>$AB$330</f>
        <v>20</v>
      </c>
      <c r="AI336" s="21" t="s">
        <v>50</v>
      </c>
      <c r="AJ336" s="21"/>
      <c r="AK336" s="22"/>
      <c r="AL336" s="22"/>
      <c r="AM336" s="22"/>
      <c r="AN336" s="22"/>
      <c r="AO336" s="28">
        <f t="shared" ref="AO336:AO356" si="0">COUNTIF($AQ$336:$BK$356,AP336)</f>
        <v>10</v>
      </c>
      <c r="AP336" s="29">
        <v>1</v>
      </c>
      <c r="AQ336" s="29">
        <f>AB332</f>
        <v>19</v>
      </c>
      <c r="AR336" s="29">
        <f t="shared" ref="AR336:BK336" si="1">IFERROR(IF(AQ336=1,"",AQ336-1),"")</f>
        <v>18</v>
      </c>
      <c r="AS336" s="29">
        <f t="shared" si="1"/>
        <v>17</v>
      </c>
      <c r="AT336" s="29">
        <f t="shared" si="1"/>
        <v>16</v>
      </c>
      <c r="AU336" s="29">
        <f t="shared" si="1"/>
        <v>15</v>
      </c>
      <c r="AV336" s="29">
        <f t="shared" si="1"/>
        <v>14</v>
      </c>
      <c r="AW336" s="29">
        <f t="shared" si="1"/>
        <v>13</v>
      </c>
      <c r="AX336" s="29">
        <f t="shared" si="1"/>
        <v>12</v>
      </c>
      <c r="AY336" s="29">
        <f t="shared" si="1"/>
        <v>11</v>
      </c>
      <c r="AZ336" s="29">
        <f t="shared" si="1"/>
        <v>10</v>
      </c>
      <c r="BA336" s="29">
        <f t="shared" si="1"/>
        <v>9</v>
      </c>
      <c r="BB336" s="29">
        <f t="shared" si="1"/>
        <v>8</v>
      </c>
      <c r="BC336" s="29">
        <f t="shared" si="1"/>
        <v>7</v>
      </c>
      <c r="BD336" s="29">
        <f t="shared" si="1"/>
        <v>6</v>
      </c>
      <c r="BE336" s="29">
        <f t="shared" si="1"/>
        <v>5</v>
      </c>
      <c r="BF336" s="29">
        <f t="shared" si="1"/>
        <v>4</v>
      </c>
      <c r="BG336" s="29">
        <f t="shared" si="1"/>
        <v>3</v>
      </c>
      <c r="BH336" s="29">
        <f t="shared" si="1"/>
        <v>2</v>
      </c>
      <c r="BI336" s="29">
        <f t="shared" si="1"/>
        <v>1</v>
      </c>
      <c r="BJ336" s="29" t="str">
        <f t="shared" si="1"/>
        <v/>
      </c>
      <c r="BK336" s="29" t="str">
        <f t="shared" si="1"/>
        <v/>
      </c>
      <c r="BL336" s="22"/>
      <c r="BM336" s="22"/>
      <c r="BN336" s="22"/>
      <c r="BO336" s="22"/>
      <c r="BP336" s="22"/>
      <c r="BQ336" s="22"/>
      <c r="BR336" s="22"/>
      <c r="BS336" s="22"/>
    </row>
    <row r="337" spans="27:71" x14ac:dyDescent="0.3">
      <c r="AA337" s="20">
        <v>2</v>
      </c>
      <c r="AB337" s="22">
        <f>IF(AA337&lt;$AB$330,$AB$330-AA337+AB336,"")</f>
        <v>37</v>
      </c>
      <c r="AC337" s="22"/>
      <c r="AD337" s="22" t="str">
        <f t="shared" ref="AD337:AD400" si="2">AE337&amp;AF337</f>
        <v>2J1</v>
      </c>
      <c r="AE337" s="22">
        <f t="shared" ref="AE337:AE400" si="3">IFERROR(VLOOKUP(AG337,$AP$336:$BK$356,AH337,FALSE),"")</f>
        <v>2</v>
      </c>
      <c r="AF337" s="21" t="str">
        <f>IF(AE337="","","J"&amp;COUNTIF(AE$16:$AE337,AE337))</f>
        <v>J1</v>
      </c>
      <c r="AG337" s="22">
        <f>(IF(COUNTA($AG$335:$AG336)&lt;=$AB$336,$AA$336,IF(COUNTA($AG$335:$AG336)&lt;=$AB$337,$AA$337,IF(COUNTA($AG$335:$AG336)&lt;=$AB$338,$AA$338,IF(COUNTA($AG$335:$AG336)&lt;=$AB$339,$AA$339,IF(COUNTA($AG$335:$AG336)&lt;=$AB$340,$AA$340,IF(COUNTA($AG$335:$AG336)&lt;=$AB$341,$AA$341,IF(COUNTA($AG$335:$AG336)&lt;=$AB$342,$AA$342,IF(COUNTA($AG$335:$AG336)&lt;=$AB$343,$AA$343,IF(COUNTA($AG$335:$AG336)&lt;=$AB$344,$AA$344,IF(COUNTA($AG$335:$AG336)&lt;=$AB$345,$AA$345,IF(COUNTA($AG$335:$AG336)&lt;=$AB$346,$AA$346,IF(COUNTA($AG$335:$AG336)&lt;=$AB$347,$AA$347,IF(COUNTA($AG$335:$AG336)&lt;=$AB$348,$AA$348,IF(COUNTA($AG$335:$AG336)&lt;=$AB$349,$AA$349,IF(COUNTA($AG$335:$AG336)&lt;=$AB$350,$AA$350,IF(COUNTA($AG$335:$AG336)&lt;=$AB$351,$AA$351,IF(COUNTA($AG$335:$AG336)&lt;=$AB$352,$AA$352,IF(COUNTA($AG$335:$AG336)&lt;=$AB$353,$AA$353,IF(COUNTA($AG$335:$AG336)&lt;=$AB$354,$AA$354,IF(COUNTA($AG$335:$AG336)&lt;=$AB$355,$AA$355,IF(COUNTA($AG$335:$AG336)&lt;=$AB$356,$AA$356,IF(COUNTA($AG$335:$AG336)&lt;=$AB$357,$AA$357,"")))))))))))))))))))))))</f>
        <v>1</v>
      </c>
      <c r="AH337" s="22">
        <f>IF(AG337="","",IF(AG337&gt;AG336,$AB$330,AH336-1))</f>
        <v>19</v>
      </c>
      <c r="AI337" s="21" t="s">
        <v>103</v>
      </c>
      <c r="AJ337" s="21"/>
      <c r="AK337" s="22"/>
      <c r="AL337" s="22"/>
      <c r="AM337" s="22"/>
      <c r="AN337" s="22"/>
      <c r="AO337" s="28">
        <f t="shared" si="0"/>
        <v>10</v>
      </c>
      <c r="AP337" s="26">
        <v>2</v>
      </c>
      <c r="AQ337" s="30"/>
      <c r="AR337" s="29">
        <f>IF(AR336="","",AR336/2)</f>
        <v>9</v>
      </c>
      <c r="AS337" s="31">
        <f>AR336</f>
        <v>18</v>
      </c>
      <c r="AT337" s="29">
        <f t="shared" ref="AT337:BK337" si="4">IF(AT336="","",AS338)</f>
        <v>8</v>
      </c>
      <c r="AU337" s="31">
        <f t="shared" si="4"/>
        <v>17</v>
      </c>
      <c r="AV337" s="29">
        <f t="shared" si="4"/>
        <v>7</v>
      </c>
      <c r="AW337" s="31">
        <f t="shared" si="4"/>
        <v>16</v>
      </c>
      <c r="AX337" s="29">
        <f t="shared" si="4"/>
        <v>6</v>
      </c>
      <c r="AY337" s="31">
        <f t="shared" si="4"/>
        <v>15</v>
      </c>
      <c r="AZ337" s="29">
        <f t="shared" si="4"/>
        <v>5</v>
      </c>
      <c r="BA337" s="31">
        <f t="shared" si="4"/>
        <v>14</v>
      </c>
      <c r="BB337" s="29">
        <f t="shared" si="4"/>
        <v>4</v>
      </c>
      <c r="BC337" s="31">
        <f t="shared" si="4"/>
        <v>13</v>
      </c>
      <c r="BD337" s="29">
        <f t="shared" si="4"/>
        <v>3</v>
      </c>
      <c r="BE337" s="31">
        <f t="shared" si="4"/>
        <v>12</v>
      </c>
      <c r="BF337" s="29">
        <f t="shared" si="4"/>
        <v>2</v>
      </c>
      <c r="BG337" s="31">
        <f t="shared" si="4"/>
        <v>11</v>
      </c>
      <c r="BH337" s="29">
        <f t="shared" si="4"/>
        <v>1</v>
      </c>
      <c r="BI337" s="31">
        <f t="shared" si="4"/>
        <v>10</v>
      </c>
      <c r="BJ337" s="29" t="str">
        <f t="shared" si="4"/>
        <v/>
      </c>
      <c r="BK337" s="31" t="str">
        <f t="shared" si="4"/>
        <v/>
      </c>
      <c r="BL337" s="22"/>
      <c r="BM337" s="22"/>
      <c r="BN337" s="22"/>
      <c r="BO337" s="22"/>
      <c r="BP337" s="22"/>
      <c r="BQ337" s="22"/>
      <c r="BR337" s="22"/>
      <c r="BS337" s="22"/>
    </row>
    <row r="338" spans="27:71" x14ac:dyDescent="0.3">
      <c r="AA338" s="20">
        <v>3</v>
      </c>
      <c r="AB338" s="22">
        <f>IF(AA338&lt;$AB$330,$AB$330-AA338+AB337,"")</f>
        <v>54</v>
      </c>
      <c r="AC338" s="22"/>
      <c r="AD338" s="22" t="str">
        <f t="shared" si="2"/>
        <v>3J1</v>
      </c>
      <c r="AE338" s="22">
        <f t="shared" si="3"/>
        <v>3</v>
      </c>
      <c r="AF338" s="21" t="str">
        <f>IF(AE338="","","J"&amp;COUNTIF(AE$16:$AE338,AE338))</f>
        <v>J1</v>
      </c>
      <c r="AG338" s="22">
        <f>(IF(COUNTA($AG$335:$AG337)&lt;=$AB$336,$AA$336,IF(COUNTA($AG$335:$AG337)&lt;=$AB$337,$AA$337,IF(COUNTA($AG$335:$AG337)&lt;=$AB$338,$AA$338,IF(COUNTA($AG$335:$AG337)&lt;=$AB$339,$AA$339,IF(COUNTA($AG$335:$AG337)&lt;=$AB$340,$AA$340,IF(COUNTA($AG$335:$AG337)&lt;=$AB$341,$AA$341,IF(COUNTA($AG$335:$AG337)&lt;=$AB$342,$AA$342,IF(COUNTA($AG$335:$AG337)&lt;=$AB$343,$AA$343,IF(COUNTA($AG$335:$AG337)&lt;=$AB$344,$AA$344,IF(COUNTA($AG$335:$AG337)&lt;=$AB$345,$AA$345,IF(COUNTA($AG$335:$AG337)&lt;=$AB$346,$AA$346,IF(COUNTA($AG$335:$AG337)&lt;=$AB$347,$AA$347,IF(COUNTA($AG$335:$AG337)&lt;=$AB$348,$AA$348,IF(COUNTA($AG$335:$AG337)&lt;=$AB$349,$AA$349,IF(COUNTA($AG$335:$AG337)&lt;=$AB$350,$AA$350,IF(COUNTA($AG$335:$AG337)&lt;=$AB$351,$AA$351,IF(COUNTA($AG$335:$AG337)&lt;=$AB$352,$AA$352,IF(COUNTA($AG$335:$AG337)&lt;=$AB$353,$AA$353,IF(COUNTA($AG$335:$AG337)&lt;=$AB$354,$AA$354,IF(COUNTA($AG$335:$AG337)&lt;=$AB$355,$AA$355,IF(COUNTA($AG$335:$AG337)&lt;=$AB$356,$AA$356,IF(COUNTA($AG$335:$AG337)&lt;=$AB$357,$AA$357,"")))))))))))))))))))))))</f>
        <v>1</v>
      </c>
      <c r="AH338" s="22">
        <f t="shared" ref="AH338:AH401" si="5">IF(AG338="","",IF(AG338&gt;AG337,$AB$330,AH337-1))</f>
        <v>18</v>
      </c>
      <c r="AI338" s="21" t="str">
        <f t="shared" ref="AI338:AI401" si="6">IF(AH338&gt;0,IF(AI337="C","F","C"))</f>
        <v>C</v>
      </c>
      <c r="AJ338" s="21"/>
      <c r="AK338" s="22"/>
      <c r="AL338" s="22"/>
      <c r="AM338" s="22"/>
      <c r="AN338" s="22"/>
      <c r="AO338" s="28">
        <f t="shared" si="0"/>
        <v>10</v>
      </c>
      <c r="AP338" s="29">
        <v>3</v>
      </c>
      <c r="AQ338" s="29"/>
      <c r="AR338" s="30"/>
      <c r="AS338" s="29">
        <f>IFERROR(IF(AR337=1,$AQ$336,IF(AR337-1=$AR$337,"",AR337-1)),"")</f>
        <v>8</v>
      </c>
      <c r="AT338" s="29">
        <f>IFERROR(IF(AS337=1,"",IF(AT337= "","",AS337-1)),"")</f>
        <v>17</v>
      </c>
      <c r="AU338" s="29">
        <f t="shared" ref="AU338:BK338" si="7">IF(AU337="","",AT339)</f>
        <v>7</v>
      </c>
      <c r="AV338" s="29">
        <f t="shared" si="7"/>
        <v>16</v>
      </c>
      <c r="AW338" s="29">
        <f t="shared" si="7"/>
        <v>6</v>
      </c>
      <c r="AX338" s="29">
        <f t="shared" si="7"/>
        <v>15</v>
      </c>
      <c r="AY338" s="29">
        <f t="shared" si="7"/>
        <v>5</v>
      </c>
      <c r="AZ338" s="29">
        <f t="shared" si="7"/>
        <v>14</v>
      </c>
      <c r="BA338" s="29">
        <f t="shared" si="7"/>
        <v>4</v>
      </c>
      <c r="BB338" s="29">
        <f t="shared" si="7"/>
        <v>13</v>
      </c>
      <c r="BC338" s="29">
        <f t="shared" si="7"/>
        <v>3</v>
      </c>
      <c r="BD338" s="29">
        <f t="shared" si="7"/>
        <v>12</v>
      </c>
      <c r="BE338" s="29">
        <f t="shared" si="7"/>
        <v>2</v>
      </c>
      <c r="BF338" s="29">
        <f t="shared" si="7"/>
        <v>11</v>
      </c>
      <c r="BG338" s="29">
        <f t="shared" si="7"/>
        <v>1</v>
      </c>
      <c r="BH338" s="29">
        <f t="shared" si="7"/>
        <v>10</v>
      </c>
      <c r="BI338" s="29">
        <f t="shared" si="7"/>
        <v>19</v>
      </c>
      <c r="BJ338" s="29" t="str">
        <f t="shared" si="7"/>
        <v/>
      </c>
      <c r="BK338" s="29" t="str">
        <f t="shared" si="7"/>
        <v/>
      </c>
      <c r="BL338" s="22"/>
      <c r="BM338" s="22"/>
      <c r="BN338" s="22"/>
      <c r="BO338" s="22"/>
      <c r="BP338" s="22"/>
      <c r="BQ338" s="22"/>
      <c r="BR338" s="22"/>
      <c r="BS338" s="22"/>
    </row>
    <row r="339" spans="27:71" x14ac:dyDescent="0.3">
      <c r="AA339" s="20">
        <v>4</v>
      </c>
      <c r="AB339" s="22">
        <f>IF(AA339&lt;$AB$330,$AB$330-AA339+AB338,0)</f>
        <v>70</v>
      </c>
      <c r="AC339" s="22"/>
      <c r="AD339" s="22" t="str">
        <f t="shared" si="2"/>
        <v>4J1</v>
      </c>
      <c r="AE339" s="22">
        <f t="shared" si="3"/>
        <v>4</v>
      </c>
      <c r="AF339" s="21" t="str">
        <f>IF(AE339="","","J"&amp;COUNTIF(AE$16:$AE339,AE339))</f>
        <v>J1</v>
      </c>
      <c r="AG339" s="22">
        <f>(IF(COUNTA($AG$335:$AG338)&lt;=$AB$336,$AA$336,IF(COUNTA($AG$335:$AG338)&lt;=$AB$337,$AA$337,IF(COUNTA($AG$335:$AG338)&lt;=$AB$338,$AA$338,IF(COUNTA($AG$335:$AG338)&lt;=$AB$339,$AA$339,IF(COUNTA($AG$335:$AG338)&lt;=$AB$340,$AA$340,IF(COUNTA($AG$335:$AG338)&lt;=$AB$341,$AA$341,IF(COUNTA($AG$335:$AG338)&lt;=$AB$342,$AA$342,IF(COUNTA($AG$335:$AG338)&lt;=$AB$343,$AA$343,IF(COUNTA($AG$335:$AG338)&lt;=$AB$344,$AA$344,IF(COUNTA($AG$335:$AG338)&lt;=$AB$345,$AA$345,IF(COUNTA($AG$335:$AG338)&lt;=$AB$346,$AA$346,IF(COUNTA($AG$335:$AG338)&lt;=$AB$347,$AA$347,IF(COUNTA($AG$335:$AG338)&lt;=$AB$348,$AA$348,IF(COUNTA($AG$335:$AG338)&lt;=$AB$349,$AA$349,IF(COUNTA($AG$335:$AG338)&lt;=$AB$350,$AA$350,IF(COUNTA($AG$335:$AG338)&lt;=$AB$351,$AA$351,IF(COUNTA($AG$335:$AG338)&lt;=$AB$352,$AA$352,IF(COUNTA($AG$335:$AG338)&lt;=$AB$353,$AA$353,IF(COUNTA($AG$335:$AG338)&lt;=$AB$354,$AA$354,IF(COUNTA($AG$335:$AG338)&lt;=$AB$355,$AA$355,IF(COUNTA($AG$335:$AG338)&lt;=$AB$356,$AA$356,IF(COUNTA($AG$335:$AG338)&lt;=$AB$357,$AA$357,"")))))))))))))))))))))))</f>
        <v>1</v>
      </c>
      <c r="AH339" s="22">
        <f t="shared" si="5"/>
        <v>17</v>
      </c>
      <c r="AI339" s="21" t="str">
        <f t="shared" si="6"/>
        <v>F</v>
      </c>
      <c r="AJ339" s="21"/>
      <c r="AK339" s="22"/>
      <c r="AL339" s="22"/>
      <c r="AM339" s="22"/>
      <c r="AN339" s="22"/>
      <c r="AO339" s="28">
        <f t="shared" si="0"/>
        <v>10</v>
      </c>
      <c r="AP339" s="26">
        <v>4</v>
      </c>
      <c r="AQ339" s="31"/>
      <c r="AR339" s="29"/>
      <c r="AS339" s="30"/>
      <c r="AT339" s="29">
        <f>IFERROR(IF(AS338=1,$AQ$336,IF(AS338-1=$AR$337,"",IF(AT338 ="","",AS338-1))),"")</f>
        <v>7</v>
      </c>
      <c r="AU339" s="29">
        <f>IFERROR(IF(AT338=1,"",IF(AU338= "","",AT338-1)),"")</f>
        <v>16</v>
      </c>
      <c r="AV339" s="29">
        <f t="shared" ref="AV339:BK339" si="8">IF(AV338="","",AU340)</f>
        <v>6</v>
      </c>
      <c r="AW339" s="31">
        <f t="shared" si="8"/>
        <v>15</v>
      </c>
      <c r="AX339" s="29">
        <f t="shared" si="8"/>
        <v>5</v>
      </c>
      <c r="AY339" s="31">
        <f t="shared" si="8"/>
        <v>14</v>
      </c>
      <c r="AZ339" s="29">
        <f t="shared" si="8"/>
        <v>4</v>
      </c>
      <c r="BA339" s="31">
        <f t="shared" si="8"/>
        <v>13</v>
      </c>
      <c r="BB339" s="29">
        <f t="shared" si="8"/>
        <v>3</v>
      </c>
      <c r="BC339" s="31">
        <f t="shared" si="8"/>
        <v>12</v>
      </c>
      <c r="BD339" s="29">
        <f t="shared" si="8"/>
        <v>2</v>
      </c>
      <c r="BE339" s="31">
        <f t="shared" si="8"/>
        <v>11</v>
      </c>
      <c r="BF339" s="29">
        <f t="shared" si="8"/>
        <v>1</v>
      </c>
      <c r="BG339" s="31">
        <f t="shared" si="8"/>
        <v>10</v>
      </c>
      <c r="BH339" s="29">
        <f t="shared" si="8"/>
        <v>19</v>
      </c>
      <c r="BI339" s="31">
        <f t="shared" si="8"/>
        <v>9</v>
      </c>
      <c r="BJ339" s="29" t="str">
        <f t="shared" si="8"/>
        <v/>
      </c>
      <c r="BK339" s="31" t="str">
        <f t="shared" si="8"/>
        <v/>
      </c>
      <c r="BL339" s="22"/>
      <c r="BM339" s="22"/>
      <c r="BN339" s="22"/>
      <c r="BO339" s="22"/>
      <c r="BP339" s="22"/>
      <c r="BQ339" s="22"/>
      <c r="BR339" s="22"/>
      <c r="BS339" s="22"/>
    </row>
    <row r="340" spans="27:71" x14ac:dyDescent="0.3">
      <c r="AA340" s="20">
        <v>5</v>
      </c>
      <c r="AB340" s="22">
        <f t="shared" ref="AB340:AB357" si="9">IF(AA340&lt;$AB$330,$AB$330-AA340+AB339,0)</f>
        <v>85</v>
      </c>
      <c r="AC340" s="22"/>
      <c r="AD340" s="22" t="str">
        <f t="shared" si="2"/>
        <v>5J1</v>
      </c>
      <c r="AE340" s="22">
        <f t="shared" si="3"/>
        <v>5</v>
      </c>
      <c r="AF340" s="21" t="str">
        <f>IF(AE340="","","J"&amp;COUNTIF(AE$16:$AE340,AE340))</f>
        <v>J1</v>
      </c>
      <c r="AG340" s="22">
        <f>(IF(COUNTA($AG$335:$AG339)&lt;=$AB$336,$AA$336,IF(COUNTA($AG$335:$AG339)&lt;=$AB$337,$AA$337,IF(COUNTA($AG$335:$AG339)&lt;=$AB$338,$AA$338,IF(COUNTA($AG$335:$AG339)&lt;=$AB$339,$AA$339,IF(COUNTA($AG$335:$AG339)&lt;=$AB$340,$AA$340,IF(COUNTA($AG$335:$AG339)&lt;=$AB$341,$AA$341,IF(COUNTA($AG$335:$AG339)&lt;=$AB$342,$AA$342,IF(COUNTA($AG$335:$AG339)&lt;=$AB$343,$AA$343,IF(COUNTA($AG$335:$AG339)&lt;=$AB$344,$AA$344,IF(COUNTA($AG$335:$AG339)&lt;=$AB$345,$AA$345,IF(COUNTA($AG$335:$AG339)&lt;=$AB$346,$AA$346,IF(COUNTA($AG$335:$AG339)&lt;=$AB$347,$AA$347,IF(COUNTA($AG$335:$AG339)&lt;=$AB$348,$AA$348,IF(COUNTA($AG$335:$AG339)&lt;=$AB$349,$AA$349,IF(COUNTA($AG$335:$AG339)&lt;=$AB$350,$AA$350,IF(COUNTA($AG$335:$AG339)&lt;=$AB$351,$AA$351,IF(COUNTA($AG$335:$AG339)&lt;=$AB$352,$AA$352,IF(COUNTA($AG$335:$AG339)&lt;=$AB$353,$AA$353,IF(COUNTA($AG$335:$AG339)&lt;=$AB$354,$AA$354,IF(COUNTA($AG$335:$AG339)&lt;=$AB$355,$AA$355,IF(COUNTA($AG$335:$AG339)&lt;=$AB$356,$AA$356,IF(COUNTA($AG$335:$AG339)&lt;=$AB$357,$AA$357,"")))))))))))))))))))))))</f>
        <v>1</v>
      </c>
      <c r="AH340" s="22">
        <f t="shared" si="5"/>
        <v>16</v>
      </c>
      <c r="AI340" s="21" t="str">
        <f t="shared" si="6"/>
        <v>C</v>
      </c>
      <c r="AJ340" s="21"/>
      <c r="AK340" s="22"/>
      <c r="AL340" s="22"/>
      <c r="AM340" s="22"/>
      <c r="AN340" s="22"/>
      <c r="AO340" s="28">
        <f t="shared" si="0"/>
        <v>10</v>
      </c>
      <c r="AP340" s="29">
        <v>5</v>
      </c>
      <c r="AQ340" s="29"/>
      <c r="AR340" s="29"/>
      <c r="AS340" s="29"/>
      <c r="AT340" s="30"/>
      <c r="AU340" s="29">
        <f>IFERROR(IF(AT339=1,$AQ$336,IF(AT339-1=$AR$337,"",IF(AU339 ="","",AT339-1))),"")</f>
        <v>6</v>
      </c>
      <c r="AV340" s="29">
        <f>IFERROR(IF(AU339=1,"",IF(AV339= "","",AU339-1)),"")</f>
        <v>15</v>
      </c>
      <c r="AW340" s="29">
        <f t="shared" ref="AW340:BK340" si="10">IF(AW339="","",AV341)</f>
        <v>5</v>
      </c>
      <c r="AX340" s="29">
        <f t="shared" si="10"/>
        <v>14</v>
      </c>
      <c r="AY340" s="29">
        <f t="shared" si="10"/>
        <v>4</v>
      </c>
      <c r="AZ340" s="29">
        <f t="shared" si="10"/>
        <v>13</v>
      </c>
      <c r="BA340" s="29">
        <f t="shared" si="10"/>
        <v>3</v>
      </c>
      <c r="BB340" s="29">
        <f t="shared" si="10"/>
        <v>12</v>
      </c>
      <c r="BC340" s="29">
        <f t="shared" si="10"/>
        <v>2</v>
      </c>
      <c r="BD340" s="29">
        <f t="shared" si="10"/>
        <v>11</v>
      </c>
      <c r="BE340" s="29">
        <f t="shared" si="10"/>
        <v>1</v>
      </c>
      <c r="BF340" s="29">
        <f t="shared" si="10"/>
        <v>10</v>
      </c>
      <c r="BG340" s="29">
        <f t="shared" si="10"/>
        <v>19</v>
      </c>
      <c r="BH340" s="29">
        <f t="shared" si="10"/>
        <v>9</v>
      </c>
      <c r="BI340" s="29">
        <f t="shared" si="10"/>
        <v>18</v>
      </c>
      <c r="BJ340" s="29" t="str">
        <f t="shared" si="10"/>
        <v/>
      </c>
      <c r="BK340" s="29" t="str">
        <f t="shared" si="10"/>
        <v/>
      </c>
      <c r="BL340" s="22"/>
      <c r="BM340" s="22"/>
      <c r="BN340" s="22"/>
      <c r="BO340" s="22"/>
      <c r="BP340" s="22"/>
      <c r="BQ340" s="22"/>
      <c r="BR340" s="22"/>
      <c r="BS340" s="22"/>
    </row>
    <row r="341" spans="27:71" x14ac:dyDescent="0.3">
      <c r="AA341" s="20">
        <v>6</v>
      </c>
      <c r="AB341" s="22">
        <f t="shared" si="9"/>
        <v>99</v>
      </c>
      <c r="AC341" s="22"/>
      <c r="AD341" s="22" t="str">
        <f t="shared" si="2"/>
        <v>6J1</v>
      </c>
      <c r="AE341" s="22">
        <f t="shared" si="3"/>
        <v>6</v>
      </c>
      <c r="AF341" s="21" t="str">
        <f>IF(AE341="","","J"&amp;COUNTIF(AE$16:$AE341,AE341))</f>
        <v>J1</v>
      </c>
      <c r="AG341" s="22">
        <f>(IF(COUNTA($AG$335:$AG340)&lt;=$AB$336,$AA$336,IF(COUNTA($AG$335:$AG340)&lt;=$AB$337,$AA$337,IF(COUNTA($AG$335:$AG340)&lt;=$AB$338,$AA$338,IF(COUNTA($AG$335:$AG340)&lt;=$AB$339,$AA$339,IF(COUNTA($AG$335:$AG340)&lt;=$AB$340,$AA$340,IF(COUNTA($AG$335:$AG340)&lt;=$AB$341,$AA$341,IF(COUNTA($AG$335:$AG340)&lt;=$AB$342,$AA$342,IF(COUNTA($AG$335:$AG340)&lt;=$AB$343,$AA$343,IF(COUNTA($AG$335:$AG340)&lt;=$AB$344,$AA$344,IF(COUNTA($AG$335:$AG340)&lt;=$AB$345,$AA$345,IF(COUNTA($AG$335:$AG340)&lt;=$AB$346,$AA$346,IF(COUNTA($AG$335:$AG340)&lt;=$AB$347,$AA$347,IF(COUNTA($AG$335:$AG340)&lt;=$AB$348,$AA$348,IF(COUNTA($AG$335:$AG340)&lt;=$AB$349,$AA$349,IF(COUNTA($AG$335:$AG340)&lt;=$AB$350,$AA$350,IF(COUNTA($AG$335:$AG340)&lt;=$AB$351,$AA$351,IF(COUNTA($AG$335:$AG340)&lt;=$AB$352,$AA$352,IF(COUNTA($AG$335:$AG340)&lt;=$AB$353,$AA$353,IF(COUNTA($AG$335:$AG340)&lt;=$AB$354,$AA$354,IF(COUNTA($AG$335:$AG340)&lt;=$AB$355,$AA$355,IF(COUNTA($AG$335:$AG340)&lt;=$AB$356,$AA$356,IF(COUNTA($AG$335:$AG340)&lt;=$AB$357,$AA$357,"")))))))))))))))))))))))</f>
        <v>1</v>
      </c>
      <c r="AH341" s="22">
        <f t="shared" si="5"/>
        <v>15</v>
      </c>
      <c r="AI341" s="21" t="str">
        <f t="shared" si="6"/>
        <v>F</v>
      </c>
      <c r="AJ341" s="21"/>
      <c r="AK341" s="22"/>
      <c r="AL341" s="22"/>
      <c r="AM341" s="22"/>
      <c r="AN341" s="22"/>
      <c r="AO341" s="28">
        <f t="shared" si="0"/>
        <v>10</v>
      </c>
      <c r="AP341" s="26">
        <v>6</v>
      </c>
      <c r="AQ341" s="31"/>
      <c r="AR341" s="29"/>
      <c r="AS341" s="31"/>
      <c r="AT341" s="29"/>
      <c r="AU341" s="30"/>
      <c r="AV341" s="29">
        <f>IFERROR(IF(AU340=1,$AQ$336,IF(AU340-1=$AR$337,"",IF(AV340 ="","",AU340-1))),"")</f>
        <v>5</v>
      </c>
      <c r="AW341" s="29">
        <f>IFERROR(IF(AV340=1,"",IF(AW340= "","",AV340-1)),"")</f>
        <v>14</v>
      </c>
      <c r="AX341" s="29">
        <f t="shared" ref="AX341:BK341" si="11">IF(AX340="","",AW342)</f>
        <v>4</v>
      </c>
      <c r="AY341" s="31">
        <f t="shared" si="11"/>
        <v>13</v>
      </c>
      <c r="AZ341" s="29">
        <f t="shared" si="11"/>
        <v>3</v>
      </c>
      <c r="BA341" s="31">
        <f t="shared" si="11"/>
        <v>12</v>
      </c>
      <c r="BB341" s="29">
        <f t="shared" si="11"/>
        <v>2</v>
      </c>
      <c r="BC341" s="31">
        <f t="shared" si="11"/>
        <v>11</v>
      </c>
      <c r="BD341" s="29">
        <f t="shared" si="11"/>
        <v>1</v>
      </c>
      <c r="BE341" s="31">
        <f t="shared" si="11"/>
        <v>10</v>
      </c>
      <c r="BF341" s="29">
        <f t="shared" si="11"/>
        <v>19</v>
      </c>
      <c r="BG341" s="31">
        <f t="shared" si="11"/>
        <v>9</v>
      </c>
      <c r="BH341" s="29">
        <f t="shared" si="11"/>
        <v>18</v>
      </c>
      <c r="BI341" s="31">
        <f t="shared" si="11"/>
        <v>8</v>
      </c>
      <c r="BJ341" s="29" t="str">
        <f t="shared" si="11"/>
        <v/>
      </c>
      <c r="BK341" s="31" t="str">
        <f t="shared" si="11"/>
        <v/>
      </c>
      <c r="BL341" s="22"/>
      <c r="BM341" s="22"/>
      <c r="BN341" s="22"/>
      <c r="BO341" s="22"/>
      <c r="BP341" s="22"/>
      <c r="BQ341" s="22"/>
      <c r="BR341" s="22"/>
      <c r="BS341" s="22"/>
    </row>
    <row r="342" spans="27:71" x14ac:dyDescent="0.3">
      <c r="AA342" s="20">
        <v>7</v>
      </c>
      <c r="AB342" s="22">
        <f t="shared" si="9"/>
        <v>112</v>
      </c>
      <c r="AC342" s="22"/>
      <c r="AD342" s="22" t="str">
        <f t="shared" si="2"/>
        <v>7J1</v>
      </c>
      <c r="AE342" s="22">
        <f t="shared" si="3"/>
        <v>7</v>
      </c>
      <c r="AF342" s="21" t="str">
        <f>IF(AE342="","","J"&amp;COUNTIF(AE$16:$AE342,AE342))</f>
        <v>J1</v>
      </c>
      <c r="AG342" s="22">
        <f>(IF(COUNTA($AG$335:$AG341)&lt;=$AB$336,$AA$336,IF(COUNTA($AG$335:$AG341)&lt;=$AB$337,$AA$337,IF(COUNTA($AG$335:$AG341)&lt;=$AB$338,$AA$338,IF(COUNTA($AG$335:$AG341)&lt;=$AB$339,$AA$339,IF(COUNTA($AG$335:$AG341)&lt;=$AB$340,$AA$340,IF(COUNTA($AG$335:$AG341)&lt;=$AB$341,$AA$341,IF(COUNTA($AG$335:$AG341)&lt;=$AB$342,$AA$342,IF(COUNTA($AG$335:$AG341)&lt;=$AB$343,$AA$343,IF(COUNTA($AG$335:$AG341)&lt;=$AB$344,$AA$344,IF(COUNTA($AG$335:$AG341)&lt;=$AB$345,$AA$345,IF(COUNTA($AG$335:$AG341)&lt;=$AB$346,$AA$346,IF(COUNTA($AG$335:$AG341)&lt;=$AB$347,$AA$347,IF(COUNTA($AG$335:$AG341)&lt;=$AB$348,$AA$348,IF(COUNTA($AG$335:$AG341)&lt;=$AB$349,$AA$349,IF(COUNTA($AG$335:$AG341)&lt;=$AB$350,$AA$350,IF(COUNTA($AG$335:$AG341)&lt;=$AB$351,$AA$351,IF(COUNTA($AG$335:$AG341)&lt;=$AB$352,$AA$352,IF(COUNTA($AG$335:$AG341)&lt;=$AB$353,$AA$353,IF(COUNTA($AG$335:$AG341)&lt;=$AB$354,$AA$354,IF(COUNTA($AG$335:$AG341)&lt;=$AB$355,$AA$355,IF(COUNTA($AG$335:$AG341)&lt;=$AB$356,$AA$356,IF(COUNTA($AG$335:$AG341)&lt;=$AB$357,$AA$357,"")))))))))))))))))))))))</f>
        <v>1</v>
      </c>
      <c r="AH342" s="22">
        <f t="shared" si="5"/>
        <v>14</v>
      </c>
      <c r="AI342" s="21" t="str">
        <f t="shared" si="6"/>
        <v>C</v>
      </c>
      <c r="AJ342" s="21"/>
      <c r="AK342" s="22"/>
      <c r="AL342" s="22"/>
      <c r="AM342" s="22"/>
      <c r="AN342" s="22"/>
      <c r="AO342" s="28">
        <f t="shared" si="0"/>
        <v>10</v>
      </c>
      <c r="AP342" s="29">
        <v>7</v>
      </c>
      <c r="AQ342" s="29"/>
      <c r="AR342" s="29"/>
      <c r="AS342" s="29"/>
      <c r="AT342" s="29"/>
      <c r="AU342" s="29"/>
      <c r="AV342" s="30"/>
      <c r="AW342" s="29">
        <f>IFERROR(IF(AV341=1,$AQ$336,IF(AV341-1=$AR$337,"",IF(AW341 ="","",AV341-1))),"")</f>
        <v>4</v>
      </c>
      <c r="AX342" s="29">
        <f>IFERROR(IF(AW341=1,"",IF(AX341= "","",AW341-1)),"")</f>
        <v>13</v>
      </c>
      <c r="AY342" s="29">
        <f t="shared" ref="AY342:BK342" si="12">IF(AY341="","",AX343)</f>
        <v>3</v>
      </c>
      <c r="AZ342" s="29">
        <f t="shared" si="12"/>
        <v>12</v>
      </c>
      <c r="BA342" s="29">
        <f t="shared" si="12"/>
        <v>2</v>
      </c>
      <c r="BB342" s="29">
        <f t="shared" si="12"/>
        <v>11</v>
      </c>
      <c r="BC342" s="29">
        <f t="shared" si="12"/>
        <v>1</v>
      </c>
      <c r="BD342" s="29">
        <f t="shared" si="12"/>
        <v>10</v>
      </c>
      <c r="BE342" s="29">
        <f t="shared" si="12"/>
        <v>19</v>
      </c>
      <c r="BF342" s="29">
        <f t="shared" si="12"/>
        <v>9</v>
      </c>
      <c r="BG342" s="29">
        <f t="shared" si="12"/>
        <v>18</v>
      </c>
      <c r="BH342" s="29">
        <f t="shared" si="12"/>
        <v>8</v>
      </c>
      <c r="BI342" s="29">
        <f t="shared" si="12"/>
        <v>17</v>
      </c>
      <c r="BJ342" s="29" t="str">
        <f t="shared" si="12"/>
        <v/>
      </c>
      <c r="BK342" s="29" t="str">
        <f t="shared" si="12"/>
        <v/>
      </c>
      <c r="BL342" s="22"/>
      <c r="BM342" s="22"/>
      <c r="BN342" s="22"/>
      <c r="BO342" s="22"/>
      <c r="BP342" s="22"/>
      <c r="BQ342" s="22"/>
      <c r="BR342" s="22"/>
      <c r="BS342" s="22"/>
    </row>
    <row r="343" spans="27:71" x14ac:dyDescent="0.3">
      <c r="AA343" s="20">
        <v>8</v>
      </c>
      <c r="AB343" s="22">
        <f t="shared" si="9"/>
        <v>124</v>
      </c>
      <c r="AC343" s="22"/>
      <c r="AD343" s="22" t="str">
        <f t="shared" si="2"/>
        <v>8J1</v>
      </c>
      <c r="AE343" s="22">
        <f t="shared" si="3"/>
        <v>8</v>
      </c>
      <c r="AF343" s="21" t="str">
        <f>IF(AE343="","","J"&amp;COUNTIF(AE$16:$AE343,AE343))</f>
        <v>J1</v>
      </c>
      <c r="AG343" s="22">
        <f>(IF(COUNTA($AG$335:$AG342)&lt;=$AB$336,$AA$336,IF(COUNTA($AG$335:$AG342)&lt;=$AB$337,$AA$337,IF(COUNTA($AG$335:$AG342)&lt;=$AB$338,$AA$338,IF(COUNTA($AG$335:$AG342)&lt;=$AB$339,$AA$339,IF(COUNTA($AG$335:$AG342)&lt;=$AB$340,$AA$340,IF(COUNTA($AG$335:$AG342)&lt;=$AB$341,$AA$341,IF(COUNTA($AG$335:$AG342)&lt;=$AB$342,$AA$342,IF(COUNTA($AG$335:$AG342)&lt;=$AB$343,$AA$343,IF(COUNTA($AG$335:$AG342)&lt;=$AB$344,$AA$344,IF(COUNTA($AG$335:$AG342)&lt;=$AB$345,$AA$345,IF(COUNTA($AG$335:$AG342)&lt;=$AB$346,$AA$346,IF(COUNTA($AG$335:$AG342)&lt;=$AB$347,$AA$347,IF(COUNTA($AG$335:$AG342)&lt;=$AB$348,$AA$348,IF(COUNTA($AG$335:$AG342)&lt;=$AB$349,$AA$349,IF(COUNTA($AG$335:$AG342)&lt;=$AB$350,$AA$350,IF(COUNTA($AG$335:$AG342)&lt;=$AB$351,$AA$351,IF(COUNTA($AG$335:$AG342)&lt;=$AB$352,$AA$352,IF(COUNTA($AG$335:$AG342)&lt;=$AB$353,$AA$353,IF(COUNTA($AG$335:$AG342)&lt;=$AB$354,$AA$354,IF(COUNTA($AG$335:$AG342)&lt;=$AB$355,$AA$355,IF(COUNTA($AG$335:$AG342)&lt;=$AB$356,$AA$356,IF(COUNTA($AG$335:$AG342)&lt;=$AB$357,$AA$357,"")))))))))))))))))))))))</f>
        <v>1</v>
      </c>
      <c r="AH343" s="22">
        <f t="shared" si="5"/>
        <v>13</v>
      </c>
      <c r="AI343" s="21" t="str">
        <f t="shared" si="6"/>
        <v>F</v>
      </c>
      <c r="AJ343" s="21"/>
      <c r="AK343" s="22"/>
      <c r="AL343" s="22"/>
      <c r="AM343" s="22"/>
      <c r="AN343" s="22"/>
      <c r="AO343" s="28">
        <f t="shared" si="0"/>
        <v>10</v>
      </c>
      <c r="AP343" s="26">
        <v>8</v>
      </c>
      <c r="AQ343" s="31"/>
      <c r="AR343" s="29"/>
      <c r="AS343" s="31"/>
      <c r="AT343" s="29"/>
      <c r="AU343" s="31"/>
      <c r="AV343" s="29"/>
      <c r="AW343" s="30"/>
      <c r="AX343" s="29">
        <f>IFERROR(IF(AW342=1,$AQ$336,IF(AW342-1=$AR$337,"",IF(AX342 ="","",AW342-1))),"")</f>
        <v>3</v>
      </c>
      <c r="AY343" s="29">
        <f>IFERROR(IF(AX342=1,"",IF(AY342= "","",AX342-1)),"")</f>
        <v>12</v>
      </c>
      <c r="AZ343" s="29">
        <f t="shared" ref="AZ343:BK343" si="13">IF(AZ342="","",AY344)</f>
        <v>2</v>
      </c>
      <c r="BA343" s="31">
        <f t="shared" si="13"/>
        <v>11</v>
      </c>
      <c r="BB343" s="29">
        <f t="shared" si="13"/>
        <v>1</v>
      </c>
      <c r="BC343" s="31">
        <f t="shared" si="13"/>
        <v>10</v>
      </c>
      <c r="BD343" s="29">
        <f t="shared" si="13"/>
        <v>19</v>
      </c>
      <c r="BE343" s="31">
        <f t="shared" si="13"/>
        <v>9</v>
      </c>
      <c r="BF343" s="29">
        <f t="shared" si="13"/>
        <v>18</v>
      </c>
      <c r="BG343" s="31">
        <f t="shared" si="13"/>
        <v>8</v>
      </c>
      <c r="BH343" s="29">
        <f t="shared" si="13"/>
        <v>17</v>
      </c>
      <c r="BI343" s="31">
        <f t="shared" si="13"/>
        <v>7</v>
      </c>
      <c r="BJ343" s="29" t="str">
        <f t="shared" si="13"/>
        <v/>
      </c>
      <c r="BK343" s="31" t="str">
        <f t="shared" si="13"/>
        <v/>
      </c>
      <c r="BL343" s="22"/>
      <c r="BM343" s="22"/>
      <c r="BN343" s="22"/>
      <c r="BO343" s="22"/>
      <c r="BP343" s="22"/>
      <c r="BQ343" s="22"/>
      <c r="BR343" s="22"/>
      <c r="BS343" s="22"/>
    </row>
    <row r="344" spans="27:71" x14ac:dyDescent="0.3">
      <c r="AA344" s="20">
        <v>9</v>
      </c>
      <c r="AB344" s="22">
        <f t="shared" si="9"/>
        <v>135</v>
      </c>
      <c r="AC344" s="22"/>
      <c r="AD344" s="22" t="str">
        <f t="shared" si="2"/>
        <v>9J1</v>
      </c>
      <c r="AE344" s="22">
        <f t="shared" si="3"/>
        <v>9</v>
      </c>
      <c r="AF344" s="21" t="str">
        <f>IF(AE344="","","J"&amp;COUNTIF(AE$16:$AE344,AE344))</f>
        <v>J1</v>
      </c>
      <c r="AG344" s="22">
        <f>(IF(COUNTA($AG$335:$AG343)&lt;=$AB$336,$AA$336,IF(COUNTA($AG$335:$AG343)&lt;=$AB$337,$AA$337,IF(COUNTA($AG$335:$AG343)&lt;=$AB$338,$AA$338,IF(COUNTA($AG$335:$AG343)&lt;=$AB$339,$AA$339,IF(COUNTA($AG$335:$AG343)&lt;=$AB$340,$AA$340,IF(COUNTA($AG$335:$AG343)&lt;=$AB$341,$AA$341,IF(COUNTA($AG$335:$AG343)&lt;=$AB$342,$AA$342,IF(COUNTA($AG$335:$AG343)&lt;=$AB$343,$AA$343,IF(COUNTA($AG$335:$AG343)&lt;=$AB$344,$AA$344,IF(COUNTA($AG$335:$AG343)&lt;=$AB$345,$AA$345,IF(COUNTA($AG$335:$AG343)&lt;=$AB$346,$AA$346,IF(COUNTA($AG$335:$AG343)&lt;=$AB$347,$AA$347,IF(COUNTA($AG$335:$AG343)&lt;=$AB$348,$AA$348,IF(COUNTA($AG$335:$AG343)&lt;=$AB$349,$AA$349,IF(COUNTA($AG$335:$AG343)&lt;=$AB$350,$AA$350,IF(COUNTA($AG$335:$AG343)&lt;=$AB$351,$AA$351,IF(COUNTA($AG$335:$AG343)&lt;=$AB$352,$AA$352,IF(COUNTA($AG$335:$AG343)&lt;=$AB$353,$AA$353,IF(COUNTA($AG$335:$AG343)&lt;=$AB$354,$AA$354,IF(COUNTA($AG$335:$AG343)&lt;=$AB$355,$AA$355,IF(COUNTA($AG$335:$AG343)&lt;=$AB$356,$AA$356,IF(COUNTA($AG$335:$AG343)&lt;=$AB$357,$AA$357,"")))))))))))))))))))))))</f>
        <v>1</v>
      </c>
      <c r="AH344" s="22">
        <f t="shared" si="5"/>
        <v>12</v>
      </c>
      <c r="AI344" s="21" t="str">
        <f t="shared" si="6"/>
        <v>C</v>
      </c>
      <c r="AJ344" s="21"/>
      <c r="AK344" s="22"/>
      <c r="AL344" s="22"/>
      <c r="AM344" s="22"/>
      <c r="AN344" s="22"/>
      <c r="AO344" s="28">
        <f t="shared" si="0"/>
        <v>10</v>
      </c>
      <c r="AP344" s="29">
        <v>9</v>
      </c>
      <c r="AQ344" s="29"/>
      <c r="AR344" s="29"/>
      <c r="AS344" s="29"/>
      <c r="AT344" s="29"/>
      <c r="AU344" s="29"/>
      <c r="AV344" s="29"/>
      <c r="AW344" s="29"/>
      <c r="AX344" s="30"/>
      <c r="AY344" s="29">
        <f>IFERROR(IF(AX343=1,$AQ$336,IF(AX343-1=$AR$337,"",IF(AY343 ="","",AX343-1))),"")</f>
        <v>2</v>
      </c>
      <c r="AZ344" s="29">
        <f>IFERROR(IF(AY343=1,"",IF(AZ343= "","",AY343-1)),"")</f>
        <v>11</v>
      </c>
      <c r="BA344" s="29">
        <f t="shared" ref="BA344:BK344" si="14">IF(BA343="","",AZ345)</f>
        <v>1</v>
      </c>
      <c r="BB344" s="29">
        <f t="shared" si="14"/>
        <v>10</v>
      </c>
      <c r="BC344" s="29">
        <f t="shared" si="14"/>
        <v>19</v>
      </c>
      <c r="BD344" s="29">
        <f t="shared" si="14"/>
        <v>9</v>
      </c>
      <c r="BE344" s="29">
        <f t="shared" si="14"/>
        <v>18</v>
      </c>
      <c r="BF344" s="29">
        <f t="shared" si="14"/>
        <v>8</v>
      </c>
      <c r="BG344" s="29">
        <f t="shared" si="14"/>
        <v>17</v>
      </c>
      <c r="BH344" s="29">
        <f t="shared" si="14"/>
        <v>7</v>
      </c>
      <c r="BI344" s="29">
        <f t="shared" si="14"/>
        <v>16</v>
      </c>
      <c r="BJ344" s="29" t="str">
        <f t="shared" si="14"/>
        <v/>
      </c>
      <c r="BK344" s="29" t="str">
        <f t="shared" si="14"/>
        <v/>
      </c>
      <c r="BL344" s="22"/>
      <c r="BM344" s="22"/>
      <c r="BN344" s="22"/>
      <c r="BO344" s="22"/>
      <c r="BP344" s="22"/>
      <c r="BQ344" s="22"/>
      <c r="BR344" s="22"/>
      <c r="BS344" s="22"/>
    </row>
    <row r="345" spans="27:71" x14ac:dyDescent="0.3">
      <c r="AA345" s="20">
        <v>10</v>
      </c>
      <c r="AB345" s="22">
        <f t="shared" si="9"/>
        <v>145</v>
      </c>
      <c r="AC345" s="22"/>
      <c r="AD345" s="22" t="str">
        <f t="shared" si="2"/>
        <v>10J1</v>
      </c>
      <c r="AE345" s="22">
        <f t="shared" si="3"/>
        <v>10</v>
      </c>
      <c r="AF345" s="21" t="str">
        <f>IF(AE345="","","J"&amp;COUNTIF(AE$16:$AE345,AE345))</f>
        <v>J1</v>
      </c>
      <c r="AG345" s="22">
        <f>(IF(COUNTA($AG$335:$AG344)&lt;=$AB$336,$AA$336,IF(COUNTA($AG$335:$AG344)&lt;=$AB$337,$AA$337,IF(COUNTA($AG$335:$AG344)&lt;=$AB$338,$AA$338,IF(COUNTA($AG$335:$AG344)&lt;=$AB$339,$AA$339,IF(COUNTA($AG$335:$AG344)&lt;=$AB$340,$AA$340,IF(COUNTA($AG$335:$AG344)&lt;=$AB$341,$AA$341,IF(COUNTA($AG$335:$AG344)&lt;=$AB$342,$AA$342,IF(COUNTA($AG$335:$AG344)&lt;=$AB$343,$AA$343,IF(COUNTA($AG$335:$AG344)&lt;=$AB$344,$AA$344,IF(COUNTA($AG$335:$AG344)&lt;=$AB$345,$AA$345,IF(COUNTA($AG$335:$AG344)&lt;=$AB$346,$AA$346,IF(COUNTA($AG$335:$AG344)&lt;=$AB$347,$AA$347,IF(COUNTA($AG$335:$AG344)&lt;=$AB$348,$AA$348,IF(COUNTA($AG$335:$AG344)&lt;=$AB$349,$AA$349,IF(COUNTA($AG$335:$AG344)&lt;=$AB$350,$AA$350,IF(COUNTA($AG$335:$AG344)&lt;=$AB$351,$AA$351,IF(COUNTA($AG$335:$AG344)&lt;=$AB$352,$AA$352,IF(COUNTA($AG$335:$AG344)&lt;=$AB$353,$AA$353,IF(COUNTA($AG$335:$AG344)&lt;=$AB$354,$AA$354,IF(COUNTA($AG$335:$AG344)&lt;=$AB$355,$AA$355,IF(COUNTA($AG$335:$AG344)&lt;=$AB$356,$AA$356,IF(COUNTA($AG$335:$AG344)&lt;=$AB$357,$AA$357,"")))))))))))))))))))))))</f>
        <v>1</v>
      </c>
      <c r="AH345" s="22">
        <f t="shared" si="5"/>
        <v>11</v>
      </c>
      <c r="AI345" s="21" t="str">
        <f t="shared" si="6"/>
        <v>F</v>
      </c>
      <c r="AJ345" s="21"/>
      <c r="AK345" s="22"/>
      <c r="AL345" s="22"/>
      <c r="AM345" s="22"/>
      <c r="AN345" s="22"/>
      <c r="AO345" s="28">
        <f t="shared" si="0"/>
        <v>10</v>
      </c>
      <c r="AP345" s="26">
        <v>10</v>
      </c>
      <c r="AQ345" s="31"/>
      <c r="AR345" s="29"/>
      <c r="AS345" s="31"/>
      <c r="AT345" s="29"/>
      <c r="AU345" s="31"/>
      <c r="AV345" s="29"/>
      <c r="AW345" s="31"/>
      <c r="AX345" s="29"/>
      <c r="AY345" s="30"/>
      <c r="AZ345" s="29">
        <f>IFERROR(IF(AY344=1,$AQ$336,IF(AY344-1=$AR$337,"",IF(AZ344 ="","",AY344-1))),"")</f>
        <v>1</v>
      </c>
      <c r="BA345" s="29">
        <f>IFERROR(IF(AZ344=1,"",IF(BA344= "","",AZ344-1)),"")</f>
        <v>10</v>
      </c>
      <c r="BB345" s="29">
        <f t="shared" ref="BB345:BK345" si="15">IF(BB344="","",BA346)</f>
        <v>19</v>
      </c>
      <c r="BC345" s="31">
        <f t="shared" si="15"/>
        <v>9</v>
      </c>
      <c r="BD345" s="29">
        <f t="shared" si="15"/>
        <v>18</v>
      </c>
      <c r="BE345" s="31">
        <f t="shared" si="15"/>
        <v>8</v>
      </c>
      <c r="BF345" s="29">
        <f t="shared" si="15"/>
        <v>17</v>
      </c>
      <c r="BG345" s="31">
        <f t="shared" si="15"/>
        <v>7</v>
      </c>
      <c r="BH345" s="29">
        <f t="shared" si="15"/>
        <v>16</v>
      </c>
      <c r="BI345" s="31">
        <f t="shared" si="15"/>
        <v>6</v>
      </c>
      <c r="BJ345" s="29" t="str">
        <f t="shared" si="15"/>
        <v/>
      </c>
      <c r="BK345" s="31" t="str">
        <f t="shared" si="15"/>
        <v/>
      </c>
      <c r="BL345" s="22"/>
      <c r="BM345" s="22"/>
      <c r="BN345" s="22"/>
      <c r="BO345" s="22"/>
      <c r="BP345" s="22"/>
      <c r="BQ345" s="22"/>
      <c r="BR345" s="22"/>
      <c r="BS345" s="22"/>
    </row>
    <row r="346" spans="27:71" x14ac:dyDescent="0.3">
      <c r="AA346" s="20">
        <v>11</v>
      </c>
      <c r="AB346" s="22">
        <f t="shared" si="9"/>
        <v>154</v>
      </c>
      <c r="AC346" s="22"/>
      <c r="AD346" s="22" t="str">
        <f t="shared" si="2"/>
        <v>11J1</v>
      </c>
      <c r="AE346" s="22">
        <f t="shared" si="3"/>
        <v>11</v>
      </c>
      <c r="AF346" s="21" t="str">
        <f>IF(AE346="","","J"&amp;COUNTIF(AE$16:$AE346,AE346))</f>
        <v>J1</v>
      </c>
      <c r="AG346" s="22">
        <f>(IF(COUNTA($AG$335:$AG345)&lt;=$AB$336,$AA$336,IF(COUNTA($AG$335:$AG345)&lt;=$AB$337,$AA$337,IF(COUNTA($AG$335:$AG345)&lt;=$AB$338,$AA$338,IF(COUNTA($AG$335:$AG345)&lt;=$AB$339,$AA$339,IF(COUNTA($AG$335:$AG345)&lt;=$AB$340,$AA$340,IF(COUNTA($AG$335:$AG345)&lt;=$AB$341,$AA$341,IF(COUNTA($AG$335:$AG345)&lt;=$AB$342,$AA$342,IF(COUNTA($AG$335:$AG345)&lt;=$AB$343,$AA$343,IF(COUNTA($AG$335:$AG345)&lt;=$AB$344,$AA$344,IF(COUNTA($AG$335:$AG345)&lt;=$AB$345,$AA$345,IF(COUNTA($AG$335:$AG345)&lt;=$AB$346,$AA$346,IF(COUNTA($AG$335:$AG345)&lt;=$AB$347,$AA$347,IF(COUNTA($AG$335:$AG345)&lt;=$AB$348,$AA$348,IF(COUNTA($AG$335:$AG345)&lt;=$AB$349,$AA$349,IF(COUNTA($AG$335:$AG345)&lt;=$AB$350,$AA$350,IF(COUNTA($AG$335:$AG345)&lt;=$AB$351,$AA$351,IF(COUNTA($AG$335:$AG345)&lt;=$AB$352,$AA$352,IF(COUNTA($AG$335:$AG345)&lt;=$AB$353,$AA$353,IF(COUNTA($AG$335:$AG345)&lt;=$AB$354,$AA$354,IF(COUNTA($AG$335:$AG345)&lt;=$AB$355,$AA$355,IF(COUNTA($AG$335:$AG345)&lt;=$AB$356,$AA$356,IF(COUNTA($AG$335:$AG345)&lt;=$AB$357,$AA$357,"")))))))))))))))))))))))</f>
        <v>1</v>
      </c>
      <c r="AH346" s="22">
        <f t="shared" si="5"/>
        <v>10</v>
      </c>
      <c r="AI346" s="21" t="str">
        <f t="shared" si="6"/>
        <v>C</v>
      </c>
      <c r="AJ346" s="21"/>
      <c r="AK346" s="22"/>
      <c r="AL346" s="22"/>
      <c r="AM346" s="22"/>
      <c r="AN346" s="22"/>
      <c r="AO346" s="28">
        <f t="shared" si="0"/>
        <v>10</v>
      </c>
      <c r="AP346" s="29">
        <v>11</v>
      </c>
      <c r="AQ346" s="29"/>
      <c r="AR346" s="29"/>
      <c r="AS346" s="29"/>
      <c r="AT346" s="29"/>
      <c r="AU346" s="29"/>
      <c r="AV346" s="29"/>
      <c r="AW346" s="29"/>
      <c r="AX346" s="29"/>
      <c r="AY346" s="29"/>
      <c r="AZ346" s="30"/>
      <c r="BA346" s="29">
        <f>IFERROR(IF(AZ345=1,$AQ$336,IF(AZ345-1=$AR$337,"",IF(BA345 ="","",AZ345-1))),"")</f>
        <v>19</v>
      </c>
      <c r="BB346" s="29">
        <f>IFERROR(IF(BA345=1,"",IF(BB345= "","",BA345-1)),"")</f>
        <v>9</v>
      </c>
      <c r="BC346" s="29">
        <f t="shared" ref="BC346:BK346" si="16">IF(BC345="","",BB347)</f>
        <v>18</v>
      </c>
      <c r="BD346" s="29">
        <f t="shared" si="16"/>
        <v>8</v>
      </c>
      <c r="BE346" s="29">
        <f t="shared" si="16"/>
        <v>17</v>
      </c>
      <c r="BF346" s="29">
        <f t="shared" si="16"/>
        <v>7</v>
      </c>
      <c r="BG346" s="29">
        <f t="shared" si="16"/>
        <v>16</v>
      </c>
      <c r="BH346" s="29">
        <f t="shared" si="16"/>
        <v>6</v>
      </c>
      <c r="BI346" s="29">
        <f t="shared" si="16"/>
        <v>15</v>
      </c>
      <c r="BJ346" s="29" t="str">
        <f t="shared" si="16"/>
        <v/>
      </c>
      <c r="BK346" s="29" t="str">
        <f t="shared" si="16"/>
        <v/>
      </c>
      <c r="BL346" s="22"/>
      <c r="BM346" s="22"/>
      <c r="BN346" s="22"/>
      <c r="BO346" s="22"/>
      <c r="BP346" s="22"/>
      <c r="BQ346" s="22"/>
      <c r="BR346" s="22"/>
      <c r="BS346" s="22"/>
    </row>
    <row r="347" spans="27:71" x14ac:dyDescent="0.3">
      <c r="AA347" s="20">
        <v>12</v>
      </c>
      <c r="AB347" s="22">
        <f>IF(AA347&lt;$AB$330,$AB$330-AA347+AB346,0)</f>
        <v>162</v>
      </c>
      <c r="AC347" s="22"/>
      <c r="AD347" s="22" t="str">
        <f t="shared" si="2"/>
        <v>12J1</v>
      </c>
      <c r="AE347" s="22">
        <f t="shared" si="3"/>
        <v>12</v>
      </c>
      <c r="AF347" s="21" t="str">
        <f>IF(AE347="","","J"&amp;COUNTIF(AE$16:$AE347,AE347))</f>
        <v>J1</v>
      </c>
      <c r="AG347" s="22">
        <f>(IF(COUNTA($AG$335:$AG346)&lt;=$AB$336,$AA$336,IF(COUNTA($AG$335:$AG346)&lt;=$AB$337,$AA$337,IF(COUNTA($AG$335:$AG346)&lt;=$AB$338,$AA$338,IF(COUNTA($AG$335:$AG346)&lt;=$AB$339,$AA$339,IF(COUNTA($AG$335:$AG346)&lt;=$AB$340,$AA$340,IF(COUNTA($AG$335:$AG346)&lt;=$AB$341,$AA$341,IF(COUNTA($AG$335:$AG346)&lt;=$AB$342,$AA$342,IF(COUNTA($AG$335:$AG346)&lt;=$AB$343,$AA$343,IF(COUNTA($AG$335:$AG346)&lt;=$AB$344,$AA$344,IF(COUNTA($AG$335:$AG346)&lt;=$AB$345,$AA$345,IF(COUNTA($AG$335:$AG346)&lt;=$AB$346,$AA$346,IF(COUNTA($AG$335:$AG346)&lt;=$AB$347,$AA$347,IF(COUNTA($AG$335:$AG346)&lt;=$AB$348,$AA$348,IF(COUNTA($AG$335:$AG346)&lt;=$AB$349,$AA$349,IF(COUNTA($AG$335:$AG346)&lt;=$AB$350,$AA$350,IF(COUNTA($AG$335:$AG346)&lt;=$AB$351,$AA$351,IF(COUNTA($AG$335:$AG346)&lt;=$AB$352,$AA$352,IF(COUNTA($AG$335:$AG346)&lt;=$AB$353,$AA$353,IF(COUNTA($AG$335:$AG346)&lt;=$AB$354,$AA$354,IF(COUNTA($AG$335:$AG346)&lt;=$AB$355,$AA$355,IF(COUNTA($AG$335:$AG346)&lt;=$AB$356,$AA$356,IF(COUNTA($AG$335:$AG346)&lt;=$AB$357,$AA$357,"")))))))))))))))))))))))</f>
        <v>1</v>
      </c>
      <c r="AH347" s="22">
        <f t="shared" si="5"/>
        <v>9</v>
      </c>
      <c r="AI347" s="21" t="str">
        <f t="shared" si="6"/>
        <v>F</v>
      </c>
      <c r="AJ347" s="21"/>
      <c r="AK347" s="22"/>
      <c r="AL347" s="22"/>
      <c r="AM347" s="22"/>
      <c r="AN347" s="22"/>
      <c r="AO347" s="28">
        <f t="shared" si="0"/>
        <v>10</v>
      </c>
      <c r="AP347" s="26">
        <v>12</v>
      </c>
      <c r="AQ347" s="31"/>
      <c r="AR347" s="29"/>
      <c r="AS347" s="31"/>
      <c r="AT347" s="29"/>
      <c r="AU347" s="31"/>
      <c r="AV347" s="29"/>
      <c r="AW347" s="31"/>
      <c r="AX347" s="29"/>
      <c r="AY347" s="31"/>
      <c r="AZ347" s="29"/>
      <c r="BA347" s="30"/>
      <c r="BB347" s="29">
        <f>IFERROR(IF(BA346=1,$AQ$336,IF(BA346-1=$AR$337,"",IF(BB346 ="","",BA346-1))),"")</f>
        <v>18</v>
      </c>
      <c r="BC347" s="29">
        <f>IFERROR(IF(BB346=1,"",IF(BC346= "","",BB346-1)),"")</f>
        <v>8</v>
      </c>
      <c r="BD347" s="29">
        <f t="shared" ref="BD347:BK347" si="17">IF(BD346="","",BC348)</f>
        <v>17</v>
      </c>
      <c r="BE347" s="31">
        <f t="shared" si="17"/>
        <v>7</v>
      </c>
      <c r="BF347" s="29">
        <f t="shared" si="17"/>
        <v>16</v>
      </c>
      <c r="BG347" s="31">
        <f t="shared" si="17"/>
        <v>6</v>
      </c>
      <c r="BH347" s="29">
        <f t="shared" si="17"/>
        <v>15</v>
      </c>
      <c r="BI347" s="31">
        <f t="shared" si="17"/>
        <v>5</v>
      </c>
      <c r="BJ347" s="29" t="str">
        <f t="shared" si="17"/>
        <v/>
      </c>
      <c r="BK347" s="31" t="str">
        <f t="shared" si="17"/>
        <v/>
      </c>
      <c r="BL347" s="22"/>
      <c r="BM347" s="22"/>
      <c r="BN347" s="22"/>
      <c r="BO347" s="22"/>
      <c r="BP347" s="22"/>
      <c r="BQ347" s="22"/>
      <c r="BR347" s="22"/>
      <c r="BS347" s="22"/>
    </row>
    <row r="348" spans="27:71" x14ac:dyDescent="0.3">
      <c r="AA348" s="20">
        <v>13</v>
      </c>
      <c r="AB348" s="22">
        <f t="shared" si="9"/>
        <v>169</v>
      </c>
      <c r="AC348" s="22"/>
      <c r="AD348" s="22" t="str">
        <f t="shared" si="2"/>
        <v>13J1</v>
      </c>
      <c r="AE348" s="22">
        <f t="shared" si="3"/>
        <v>13</v>
      </c>
      <c r="AF348" s="21" t="str">
        <f>IF(AE348="","","J"&amp;COUNTIF(AE$16:$AE348,AE348))</f>
        <v>J1</v>
      </c>
      <c r="AG348" s="22">
        <f>(IF(COUNTA($AG$335:$AG347)&lt;=$AB$336,$AA$336,IF(COUNTA($AG$335:$AG347)&lt;=$AB$337,$AA$337,IF(COUNTA($AG$335:$AG347)&lt;=$AB$338,$AA$338,IF(COUNTA($AG$335:$AG347)&lt;=$AB$339,$AA$339,IF(COUNTA($AG$335:$AG347)&lt;=$AB$340,$AA$340,IF(COUNTA($AG$335:$AG347)&lt;=$AB$341,$AA$341,IF(COUNTA($AG$335:$AG347)&lt;=$AB$342,$AA$342,IF(COUNTA($AG$335:$AG347)&lt;=$AB$343,$AA$343,IF(COUNTA($AG$335:$AG347)&lt;=$AB$344,$AA$344,IF(COUNTA($AG$335:$AG347)&lt;=$AB$345,$AA$345,IF(COUNTA($AG$335:$AG347)&lt;=$AB$346,$AA$346,IF(COUNTA($AG$335:$AG347)&lt;=$AB$347,$AA$347,IF(COUNTA($AG$335:$AG347)&lt;=$AB$348,$AA$348,IF(COUNTA($AG$335:$AG347)&lt;=$AB$349,$AA$349,IF(COUNTA($AG$335:$AG347)&lt;=$AB$350,$AA$350,IF(COUNTA($AG$335:$AG347)&lt;=$AB$351,$AA$351,IF(COUNTA($AG$335:$AG347)&lt;=$AB$352,$AA$352,IF(COUNTA($AG$335:$AG347)&lt;=$AB$353,$AA$353,IF(COUNTA($AG$335:$AG347)&lt;=$AB$354,$AA$354,IF(COUNTA($AG$335:$AG347)&lt;=$AB$355,$AA$355,IF(COUNTA($AG$335:$AG347)&lt;=$AB$356,$AA$356,IF(COUNTA($AG$335:$AG347)&lt;=$AB$357,$AA$357,"")))))))))))))))))))))))</f>
        <v>1</v>
      </c>
      <c r="AH348" s="22">
        <f t="shared" si="5"/>
        <v>8</v>
      </c>
      <c r="AI348" s="21" t="str">
        <f t="shared" si="6"/>
        <v>C</v>
      </c>
      <c r="AJ348" s="21"/>
      <c r="AK348" s="22"/>
      <c r="AL348" s="22"/>
      <c r="AM348" s="22"/>
      <c r="AN348" s="22"/>
      <c r="AO348" s="28">
        <f t="shared" si="0"/>
        <v>10</v>
      </c>
      <c r="AP348" s="29">
        <v>13</v>
      </c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30"/>
      <c r="BC348" s="29">
        <f>IFERROR(IF(BB347=1,$AQ$336,IF(BB347-1=$AR$337,"",IF(BC347 ="","",BB347-1))),"")</f>
        <v>17</v>
      </c>
      <c r="BD348" s="29">
        <f>IFERROR(IF(BC347=1,"",IF(BD347= "","",BC347-1)),"")</f>
        <v>7</v>
      </c>
      <c r="BE348" s="29">
        <f t="shared" ref="BE348:BK348" si="18">IF(BE347="","",BD349)</f>
        <v>16</v>
      </c>
      <c r="BF348" s="29">
        <f t="shared" si="18"/>
        <v>6</v>
      </c>
      <c r="BG348" s="29">
        <f t="shared" si="18"/>
        <v>15</v>
      </c>
      <c r="BH348" s="29">
        <f t="shared" si="18"/>
        <v>5</v>
      </c>
      <c r="BI348" s="29">
        <f t="shared" si="18"/>
        <v>14</v>
      </c>
      <c r="BJ348" s="29" t="str">
        <f t="shared" si="18"/>
        <v/>
      </c>
      <c r="BK348" s="29" t="str">
        <f t="shared" si="18"/>
        <v/>
      </c>
      <c r="BL348" s="22"/>
      <c r="BM348" s="22"/>
      <c r="BN348" s="22"/>
      <c r="BO348" s="22"/>
      <c r="BP348" s="22"/>
      <c r="BQ348" s="22"/>
      <c r="BR348" s="22"/>
      <c r="BS348" s="22"/>
    </row>
    <row r="349" spans="27:71" x14ac:dyDescent="0.3">
      <c r="AA349" s="20">
        <v>14</v>
      </c>
      <c r="AB349" s="22">
        <f t="shared" si="9"/>
        <v>175</v>
      </c>
      <c r="AC349" s="22"/>
      <c r="AD349" s="22" t="str">
        <f t="shared" si="2"/>
        <v>14J1</v>
      </c>
      <c r="AE349" s="22">
        <f t="shared" si="3"/>
        <v>14</v>
      </c>
      <c r="AF349" s="21" t="str">
        <f>IF(AE349="","","J"&amp;COUNTIF(AE$16:$AE349,AE349))</f>
        <v>J1</v>
      </c>
      <c r="AG349" s="22">
        <f>(IF(COUNTA($AG$335:$AG348)&lt;=$AB$336,$AA$336,IF(COUNTA($AG$335:$AG348)&lt;=$AB$337,$AA$337,IF(COUNTA($AG$335:$AG348)&lt;=$AB$338,$AA$338,IF(COUNTA($AG$335:$AG348)&lt;=$AB$339,$AA$339,IF(COUNTA($AG$335:$AG348)&lt;=$AB$340,$AA$340,IF(COUNTA($AG$335:$AG348)&lt;=$AB$341,$AA$341,IF(COUNTA($AG$335:$AG348)&lt;=$AB$342,$AA$342,IF(COUNTA($AG$335:$AG348)&lt;=$AB$343,$AA$343,IF(COUNTA($AG$335:$AG348)&lt;=$AB$344,$AA$344,IF(COUNTA($AG$335:$AG348)&lt;=$AB$345,$AA$345,IF(COUNTA($AG$335:$AG348)&lt;=$AB$346,$AA$346,IF(COUNTA($AG$335:$AG348)&lt;=$AB$347,$AA$347,IF(COUNTA($AG$335:$AG348)&lt;=$AB$348,$AA$348,IF(COUNTA($AG$335:$AG348)&lt;=$AB$349,$AA$349,IF(COUNTA($AG$335:$AG348)&lt;=$AB$350,$AA$350,IF(COUNTA($AG$335:$AG348)&lt;=$AB$351,$AA$351,IF(COUNTA($AG$335:$AG348)&lt;=$AB$352,$AA$352,IF(COUNTA($AG$335:$AG348)&lt;=$AB$353,$AA$353,IF(COUNTA($AG$335:$AG348)&lt;=$AB$354,$AA$354,IF(COUNTA($AG$335:$AG348)&lt;=$AB$355,$AA$355,IF(COUNTA($AG$335:$AG348)&lt;=$AB$356,$AA$356,IF(COUNTA($AG$335:$AG348)&lt;=$AB$357,$AA$357,"")))))))))))))))))))))))</f>
        <v>1</v>
      </c>
      <c r="AH349" s="22">
        <f t="shared" si="5"/>
        <v>7</v>
      </c>
      <c r="AI349" s="21" t="str">
        <f t="shared" si="6"/>
        <v>F</v>
      </c>
      <c r="AJ349" s="21"/>
      <c r="AK349" s="22"/>
      <c r="AL349" s="22"/>
      <c r="AM349" s="22"/>
      <c r="AN349" s="22"/>
      <c r="AO349" s="28">
        <f t="shared" si="0"/>
        <v>10</v>
      </c>
      <c r="AP349" s="26">
        <v>14</v>
      </c>
      <c r="AQ349" s="31"/>
      <c r="AR349" s="29"/>
      <c r="AS349" s="31"/>
      <c r="AT349" s="29"/>
      <c r="AU349" s="31"/>
      <c r="AV349" s="29"/>
      <c r="AW349" s="31"/>
      <c r="AX349" s="29"/>
      <c r="AY349" s="31"/>
      <c r="AZ349" s="29"/>
      <c r="BA349" s="31"/>
      <c r="BB349" s="29"/>
      <c r="BC349" s="30"/>
      <c r="BD349" s="29">
        <f>IFERROR(IF(BC348=1,$AQ$336,IF(BC348-1=$AR$337,"",IF(BD348 ="","",BC348-1))),"")</f>
        <v>16</v>
      </c>
      <c r="BE349" s="29">
        <f>IFERROR(IF(BD348=1,"",IF(BE348= "","",BD348-1)),"")</f>
        <v>6</v>
      </c>
      <c r="BF349" s="29">
        <f t="shared" ref="BF349:BK349" si="19">IF(BF348="","",BE350)</f>
        <v>15</v>
      </c>
      <c r="BG349" s="31">
        <f t="shared" si="19"/>
        <v>5</v>
      </c>
      <c r="BH349" s="29">
        <f t="shared" si="19"/>
        <v>14</v>
      </c>
      <c r="BI349" s="31">
        <f t="shared" si="19"/>
        <v>4</v>
      </c>
      <c r="BJ349" s="29" t="str">
        <f t="shared" si="19"/>
        <v/>
      </c>
      <c r="BK349" s="31" t="str">
        <f t="shared" si="19"/>
        <v/>
      </c>
      <c r="BL349" s="22"/>
      <c r="BM349" s="22"/>
      <c r="BN349" s="22"/>
      <c r="BO349" s="22"/>
      <c r="BP349" s="22"/>
      <c r="BQ349" s="22"/>
      <c r="BR349" s="22"/>
      <c r="BS349" s="22"/>
    </row>
    <row r="350" spans="27:71" x14ac:dyDescent="0.3">
      <c r="AA350" s="20">
        <v>15</v>
      </c>
      <c r="AB350" s="22">
        <f t="shared" si="9"/>
        <v>180</v>
      </c>
      <c r="AC350" s="22"/>
      <c r="AD350" s="22" t="str">
        <f t="shared" si="2"/>
        <v>15J1</v>
      </c>
      <c r="AE350" s="22">
        <f t="shared" si="3"/>
        <v>15</v>
      </c>
      <c r="AF350" s="21" t="str">
        <f>IF(AE350="","","J"&amp;COUNTIF(AE$16:$AE350,AE350))</f>
        <v>J1</v>
      </c>
      <c r="AG350" s="22">
        <f>(IF(COUNTA($AG$335:$AG349)&lt;=$AB$336,$AA$336,IF(COUNTA($AG$335:$AG349)&lt;=$AB$337,$AA$337,IF(COUNTA($AG$335:$AG349)&lt;=$AB$338,$AA$338,IF(COUNTA($AG$335:$AG349)&lt;=$AB$339,$AA$339,IF(COUNTA($AG$335:$AG349)&lt;=$AB$340,$AA$340,IF(COUNTA($AG$335:$AG349)&lt;=$AB$341,$AA$341,IF(COUNTA($AG$335:$AG349)&lt;=$AB$342,$AA$342,IF(COUNTA($AG$335:$AG349)&lt;=$AB$343,$AA$343,IF(COUNTA($AG$335:$AG349)&lt;=$AB$344,$AA$344,IF(COUNTA($AG$335:$AG349)&lt;=$AB$345,$AA$345,IF(COUNTA($AG$335:$AG349)&lt;=$AB$346,$AA$346,IF(COUNTA($AG$335:$AG349)&lt;=$AB$347,$AA$347,IF(COUNTA($AG$335:$AG349)&lt;=$AB$348,$AA$348,IF(COUNTA($AG$335:$AG349)&lt;=$AB$349,$AA$349,IF(COUNTA($AG$335:$AG349)&lt;=$AB$350,$AA$350,IF(COUNTA($AG$335:$AG349)&lt;=$AB$351,$AA$351,IF(COUNTA($AG$335:$AG349)&lt;=$AB$352,$AA$352,IF(COUNTA($AG$335:$AG349)&lt;=$AB$353,$AA$353,IF(COUNTA($AG$335:$AG349)&lt;=$AB$354,$AA$354,IF(COUNTA($AG$335:$AG349)&lt;=$AB$355,$AA$355,IF(COUNTA($AG$335:$AG349)&lt;=$AB$356,$AA$356,IF(COUNTA($AG$335:$AG349)&lt;=$AB$357,$AA$357,"")))))))))))))))))))))))</f>
        <v>1</v>
      </c>
      <c r="AH350" s="22">
        <f t="shared" si="5"/>
        <v>6</v>
      </c>
      <c r="AI350" s="21" t="str">
        <f t="shared" si="6"/>
        <v>C</v>
      </c>
      <c r="AJ350" s="21"/>
      <c r="AK350" s="22"/>
      <c r="AL350" s="22"/>
      <c r="AM350" s="22"/>
      <c r="AN350" s="22"/>
      <c r="AO350" s="28">
        <f t="shared" si="0"/>
        <v>10</v>
      </c>
      <c r="AP350" s="29">
        <v>15</v>
      </c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30"/>
      <c r="BE350" s="29">
        <f>IFERROR(IF(BD349=1,$AQ$336,IF(BD349-1=$AR$337,"",IF(BE349 ="","",BD349-1))),"")</f>
        <v>15</v>
      </c>
      <c r="BF350" s="29">
        <f>IFERROR(IF(BE349=1,"",IF(BF349= "","",BE349-1)),"")</f>
        <v>5</v>
      </c>
      <c r="BG350" s="29">
        <f>IF(BG349="","",BF351)</f>
        <v>14</v>
      </c>
      <c r="BH350" s="29">
        <f>IF(BH349="","",BG351)</f>
        <v>4</v>
      </c>
      <c r="BI350" s="29">
        <f>IF(BI349="","",BH351)</f>
        <v>13</v>
      </c>
      <c r="BJ350" s="29" t="str">
        <f>IF(BJ349="","",BI351)</f>
        <v/>
      </c>
      <c r="BK350" s="29" t="str">
        <f>IF(BK349="","",BJ351)</f>
        <v/>
      </c>
      <c r="BL350" s="22"/>
      <c r="BM350" s="22"/>
      <c r="BN350" s="22"/>
      <c r="BO350" s="22"/>
      <c r="BP350" s="22"/>
      <c r="BQ350" s="22"/>
      <c r="BR350" s="22"/>
      <c r="BS350" s="22"/>
    </row>
    <row r="351" spans="27:71" x14ac:dyDescent="0.3">
      <c r="AA351" s="20">
        <v>16</v>
      </c>
      <c r="AB351" s="22">
        <f t="shared" si="9"/>
        <v>184</v>
      </c>
      <c r="AC351" s="22"/>
      <c r="AD351" s="22" t="str">
        <f t="shared" si="2"/>
        <v>16J1</v>
      </c>
      <c r="AE351" s="22">
        <f t="shared" si="3"/>
        <v>16</v>
      </c>
      <c r="AF351" s="21" t="str">
        <f>IF(AE351="","","J"&amp;COUNTIF(AE$16:$AE351,AE351))</f>
        <v>J1</v>
      </c>
      <c r="AG351" s="22">
        <f>(IF(COUNTA($AG$335:$AG350)&lt;=$AB$336,$AA$336,IF(COUNTA($AG$335:$AG350)&lt;=$AB$337,$AA$337,IF(COUNTA($AG$335:$AG350)&lt;=$AB$338,$AA$338,IF(COUNTA($AG$335:$AG350)&lt;=$AB$339,$AA$339,IF(COUNTA($AG$335:$AG350)&lt;=$AB$340,$AA$340,IF(COUNTA($AG$335:$AG350)&lt;=$AB$341,$AA$341,IF(COUNTA($AG$335:$AG350)&lt;=$AB$342,$AA$342,IF(COUNTA($AG$335:$AG350)&lt;=$AB$343,$AA$343,IF(COUNTA($AG$335:$AG350)&lt;=$AB$344,$AA$344,IF(COUNTA($AG$335:$AG350)&lt;=$AB$345,$AA$345,IF(COUNTA($AG$335:$AG350)&lt;=$AB$346,$AA$346,IF(COUNTA($AG$335:$AG350)&lt;=$AB$347,$AA$347,IF(COUNTA($AG$335:$AG350)&lt;=$AB$348,$AA$348,IF(COUNTA($AG$335:$AG350)&lt;=$AB$349,$AA$349,IF(COUNTA($AG$335:$AG350)&lt;=$AB$350,$AA$350,IF(COUNTA($AG$335:$AG350)&lt;=$AB$351,$AA$351,IF(COUNTA($AG$335:$AG350)&lt;=$AB$352,$AA$352,IF(COUNTA($AG$335:$AG350)&lt;=$AB$353,$AA$353,IF(COUNTA($AG$335:$AG350)&lt;=$AB$354,$AA$354,IF(COUNTA($AG$335:$AG350)&lt;=$AB$355,$AA$355,IF(COUNTA($AG$335:$AG350)&lt;=$AB$356,$AA$356,IF(COUNTA($AG$335:$AG350)&lt;=$AB$357,$AA$357,"")))))))))))))))))))))))</f>
        <v>1</v>
      </c>
      <c r="AH351" s="22">
        <f t="shared" si="5"/>
        <v>5</v>
      </c>
      <c r="AI351" s="21" t="str">
        <f t="shared" si="6"/>
        <v>F</v>
      </c>
      <c r="AJ351" s="21"/>
      <c r="AK351" s="22"/>
      <c r="AL351" s="22"/>
      <c r="AM351" s="22"/>
      <c r="AN351" s="22"/>
      <c r="AO351" s="28">
        <f t="shared" si="0"/>
        <v>10</v>
      </c>
      <c r="AP351" s="26">
        <v>16</v>
      </c>
      <c r="AQ351" s="31"/>
      <c r="AR351" s="29"/>
      <c r="AS351" s="31"/>
      <c r="AT351" s="29"/>
      <c r="AU351" s="31"/>
      <c r="AV351" s="29"/>
      <c r="AW351" s="31"/>
      <c r="AX351" s="29"/>
      <c r="AY351" s="31"/>
      <c r="AZ351" s="29"/>
      <c r="BA351" s="31"/>
      <c r="BB351" s="29"/>
      <c r="BC351" s="31"/>
      <c r="BD351" s="29"/>
      <c r="BE351" s="30"/>
      <c r="BF351" s="29">
        <f>IFERROR(IF(BE350=1,$AQ$336,IF(BE350-1=$AR$337,"",IF(BF350 ="","",BE350-1))),"")</f>
        <v>14</v>
      </c>
      <c r="BG351" s="29">
        <f>IFERROR(IF(BF350=1,"",IF(BG350= "","",BF350-1)),"")</f>
        <v>4</v>
      </c>
      <c r="BH351" s="29">
        <f>IF(BH350="","",BG352)</f>
        <v>13</v>
      </c>
      <c r="BI351" s="31">
        <f>IF(BI350="","",BH352)</f>
        <v>3</v>
      </c>
      <c r="BJ351" s="29" t="str">
        <f>IF(BJ350="","",BI352)</f>
        <v/>
      </c>
      <c r="BK351" s="31" t="str">
        <f>IF(BK350="","",BJ352)</f>
        <v/>
      </c>
      <c r="BL351" s="22"/>
      <c r="BM351" s="22"/>
      <c r="BN351" s="22"/>
      <c r="BO351" s="22"/>
      <c r="BP351" s="22"/>
      <c r="BQ351" s="22"/>
      <c r="BR351" s="22"/>
      <c r="BS351" s="22"/>
    </row>
    <row r="352" spans="27:71" x14ac:dyDescent="0.3">
      <c r="AA352" s="20">
        <v>17</v>
      </c>
      <c r="AB352" s="22">
        <f t="shared" si="9"/>
        <v>187</v>
      </c>
      <c r="AC352" s="22"/>
      <c r="AD352" s="22" t="str">
        <f t="shared" si="2"/>
        <v>17J1</v>
      </c>
      <c r="AE352" s="22">
        <f t="shared" si="3"/>
        <v>17</v>
      </c>
      <c r="AF352" s="21" t="str">
        <f>IF(AE352="","","J"&amp;COUNTIF(AE$16:$AE352,AE352))</f>
        <v>J1</v>
      </c>
      <c r="AG352" s="22">
        <f>(IF(COUNTA($AG$335:$AG351)&lt;=$AB$336,$AA$336,IF(COUNTA($AG$335:$AG351)&lt;=$AB$337,$AA$337,IF(COUNTA($AG$335:$AG351)&lt;=$AB$338,$AA$338,IF(COUNTA($AG$335:$AG351)&lt;=$AB$339,$AA$339,IF(COUNTA($AG$335:$AG351)&lt;=$AB$340,$AA$340,IF(COUNTA($AG$335:$AG351)&lt;=$AB$341,$AA$341,IF(COUNTA($AG$335:$AG351)&lt;=$AB$342,$AA$342,IF(COUNTA($AG$335:$AG351)&lt;=$AB$343,$AA$343,IF(COUNTA($AG$335:$AG351)&lt;=$AB$344,$AA$344,IF(COUNTA($AG$335:$AG351)&lt;=$AB$345,$AA$345,IF(COUNTA($AG$335:$AG351)&lt;=$AB$346,$AA$346,IF(COUNTA($AG$335:$AG351)&lt;=$AB$347,$AA$347,IF(COUNTA($AG$335:$AG351)&lt;=$AB$348,$AA$348,IF(COUNTA($AG$335:$AG351)&lt;=$AB$349,$AA$349,IF(COUNTA($AG$335:$AG351)&lt;=$AB$350,$AA$350,IF(COUNTA($AG$335:$AG351)&lt;=$AB$351,$AA$351,IF(COUNTA($AG$335:$AG351)&lt;=$AB$352,$AA$352,IF(COUNTA($AG$335:$AG351)&lt;=$AB$353,$AA$353,IF(COUNTA($AG$335:$AG351)&lt;=$AB$354,$AA$354,IF(COUNTA($AG$335:$AG351)&lt;=$AB$355,$AA$355,IF(COUNTA($AG$335:$AG351)&lt;=$AB$356,$AA$356,IF(COUNTA($AG$335:$AG351)&lt;=$AB$357,$AA$357,"")))))))))))))))))))))))</f>
        <v>1</v>
      </c>
      <c r="AH352" s="22">
        <f t="shared" si="5"/>
        <v>4</v>
      </c>
      <c r="AI352" s="21" t="str">
        <f t="shared" si="6"/>
        <v>C</v>
      </c>
      <c r="AJ352" s="21"/>
      <c r="AK352" s="22"/>
      <c r="AL352" s="22"/>
      <c r="AM352" s="22"/>
      <c r="AN352" s="22"/>
      <c r="AO352" s="28">
        <f t="shared" si="0"/>
        <v>10</v>
      </c>
      <c r="AP352" s="29">
        <v>17</v>
      </c>
      <c r="AQ352" s="29"/>
      <c r="AR352" s="29"/>
      <c r="AS352" s="29"/>
      <c r="AT352" s="29"/>
      <c r="AU352" s="29"/>
      <c r="AV352" s="29"/>
      <c r="AW352" s="29"/>
      <c r="AX352" s="29"/>
      <c r="AY352" s="29"/>
      <c r="AZ352" s="29"/>
      <c r="BA352" s="29"/>
      <c r="BB352" s="29"/>
      <c r="BC352" s="29"/>
      <c r="BD352" s="29"/>
      <c r="BE352" s="29"/>
      <c r="BF352" s="30"/>
      <c r="BG352" s="29">
        <f>IFERROR(IF(BF351=1,$AQ$336,IF(BF351-1=$AR$337,"",IF(BG351 ="","",BF351-1))),"")</f>
        <v>13</v>
      </c>
      <c r="BH352" s="29">
        <f>IFERROR(IF(BG351=1,"",IF(BH351= "","",BG351-1)),"")</f>
        <v>3</v>
      </c>
      <c r="BI352" s="29">
        <f>IF(BI351="","",BH353)</f>
        <v>12</v>
      </c>
      <c r="BJ352" s="29" t="str">
        <f>IF(BJ351="","",BI353)</f>
        <v/>
      </c>
      <c r="BK352" s="29" t="str">
        <f>IF(BK351="","",BJ353)</f>
        <v/>
      </c>
      <c r="BL352" s="22"/>
      <c r="BM352" s="22"/>
      <c r="BN352" s="22"/>
      <c r="BO352" s="22"/>
      <c r="BP352" s="22"/>
      <c r="BQ352" s="22"/>
      <c r="BR352" s="22"/>
      <c r="BS352" s="22"/>
    </row>
    <row r="353" spans="27:71" x14ac:dyDescent="0.3">
      <c r="AA353" s="20">
        <v>18</v>
      </c>
      <c r="AB353" s="22">
        <f t="shared" si="9"/>
        <v>189</v>
      </c>
      <c r="AC353" s="22"/>
      <c r="AD353" s="22" t="str">
        <f t="shared" si="2"/>
        <v>18J1</v>
      </c>
      <c r="AE353" s="22">
        <f t="shared" si="3"/>
        <v>18</v>
      </c>
      <c r="AF353" s="21" t="str">
        <f>IF(AE353="","","J"&amp;COUNTIF(AE$16:$AE353,AE353))</f>
        <v>J1</v>
      </c>
      <c r="AG353" s="22">
        <f>(IF(COUNTA($AG$335:$AG352)&lt;=$AB$336,$AA$336,IF(COUNTA($AG$335:$AG352)&lt;=$AB$337,$AA$337,IF(COUNTA($AG$335:$AG352)&lt;=$AB$338,$AA$338,IF(COUNTA($AG$335:$AG352)&lt;=$AB$339,$AA$339,IF(COUNTA($AG$335:$AG352)&lt;=$AB$340,$AA$340,IF(COUNTA($AG$335:$AG352)&lt;=$AB$341,$AA$341,IF(COUNTA($AG$335:$AG352)&lt;=$AB$342,$AA$342,IF(COUNTA($AG$335:$AG352)&lt;=$AB$343,$AA$343,IF(COUNTA($AG$335:$AG352)&lt;=$AB$344,$AA$344,IF(COUNTA($AG$335:$AG352)&lt;=$AB$345,$AA$345,IF(COUNTA($AG$335:$AG352)&lt;=$AB$346,$AA$346,IF(COUNTA($AG$335:$AG352)&lt;=$AB$347,$AA$347,IF(COUNTA($AG$335:$AG352)&lt;=$AB$348,$AA$348,IF(COUNTA($AG$335:$AG352)&lt;=$AB$349,$AA$349,IF(COUNTA($AG$335:$AG352)&lt;=$AB$350,$AA$350,IF(COUNTA($AG$335:$AG352)&lt;=$AB$351,$AA$351,IF(COUNTA($AG$335:$AG352)&lt;=$AB$352,$AA$352,IF(COUNTA($AG$335:$AG352)&lt;=$AB$353,$AA$353,IF(COUNTA($AG$335:$AG352)&lt;=$AB$354,$AA$354,IF(COUNTA($AG$335:$AG352)&lt;=$AB$355,$AA$355,IF(COUNTA($AG$335:$AG352)&lt;=$AB$356,$AA$356,IF(COUNTA($AG$335:$AG352)&lt;=$AB$357,$AA$357,"")))))))))))))))))))))))</f>
        <v>1</v>
      </c>
      <c r="AH353" s="22">
        <f t="shared" si="5"/>
        <v>3</v>
      </c>
      <c r="AI353" s="21" t="str">
        <f t="shared" si="6"/>
        <v>F</v>
      </c>
      <c r="AJ353" s="21"/>
      <c r="AK353" s="22"/>
      <c r="AL353" s="22"/>
      <c r="AM353" s="22"/>
      <c r="AN353" s="22"/>
      <c r="AO353" s="28">
        <f t="shared" si="0"/>
        <v>10</v>
      </c>
      <c r="AP353" s="26">
        <v>18</v>
      </c>
      <c r="AQ353" s="31"/>
      <c r="AR353" s="29"/>
      <c r="AS353" s="31"/>
      <c r="AT353" s="29"/>
      <c r="AU353" s="31"/>
      <c r="AV353" s="29"/>
      <c r="AW353" s="31"/>
      <c r="AX353" s="29"/>
      <c r="AY353" s="31"/>
      <c r="AZ353" s="29"/>
      <c r="BA353" s="31"/>
      <c r="BB353" s="29"/>
      <c r="BC353" s="31"/>
      <c r="BD353" s="29"/>
      <c r="BE353" s="31"/>
      <c r="BF353" s="29"/>
      <c r="BG353" s="30"/>
      <c r="BH353" s="29">
        <f>IFERROR(IF(BG352=1,$AQ$336,IF(BG352-1=$AR$337,"",IF(BH352 ="","",BG352-1))),"")</f>
        <v>12</v>
      </c>
      <c r="BI353" s="29">
        <f>IFERROR(IF(BH352=1,"",IF(BI352= "","",BH352-1)),"")</f>
        <v>2</v>
      </c>
      <c r="BJ353" s="29" t="str">
        <f>IF(BJ352="","",BI354)</f>
        <v/>
      </c>
      <c r="BK353" s="31" t="str">
        <f>IFERROR(IF(BJ352=1,"",BJ352-1),"")</f>
        <v/>
      </c>
      <c r="BL353" s="22"/>
      <c r="BM353" s="22"/>
      <c r="BN353" s="22"/>
      <c r="BO353" s="22"/>
      <c r="BP353" s="22"/>
      <c r="BQ353" s="22"/>
      <c r="BR353" s="22"/>
      <c r="BS353" s="22"/>
    </row>
    <row r="354" spans="27:71" x14ac:dyDescent="0.3">
      <c r="AA354" s="20">
        <v>19</v>
      </c>
      <c r="AB354" s="22">
        <f t="shared" si="9"/>
        <v>190</v>
      </c>
      <c r="AC354" s="22"/>
      <c r="AD354" s="22" t="str">
        <f t="shared" si="2"/>
        <v>19J1</v>
      </c>
      <c r="AE354" s="22">
        <f t="shared" si="3"/>
        <v>19</v>
      </c>
      <c r="AF354" s="21" t="str">
        <f>IF(AE354="","","J"&amp;COUNTIF(AE$16:$AE354,AE354))</f>
        <v>J1</v>
      </c>
      <c r="AG354" s="22">
        <f>(IF(COUNTA($AG$335:$AG353)&lt;=$AB$336,$AA$336,IF(COUNTA($AG$335:$AG353)&lt;=$AB$337,$AA$337,IF(COUNTA($AG$335:$AG353)&lt;=$AB$338,$AA$338,IF(COUNTA($AG$335:$AG353)&lt;=$AB$339,$AA$339,IF(COUNTA($AG$335:$AG353)&lt;=$AB$340,$AA$340,IF(COUNTA($AG$335:$AG353)&lt;=$AB$341,$AA$341,IF(COUNTA($AG$335:$AG353)&lt;=$AB$342,$AA$342,IF(COUNTA($AG$335:$AG353)&lt;=$AB$343,$AA$343,IF(COUNTA($AG$335:$AG353)&lt;=$AB$344,$AA$344,IF(COUNTA($AG$335:$AG353)&lt;=$AB$345,$AA$345,IF(COUNTA($AG$335:$AG353)&lt;=$AB$346,$AA$346,IF(COUNTA($AG$335:$AG353)&lt;=$AB$347,$AA$347,IF(COUNTA($AG$335:$AG353)&lt;=$AB$348,$AA$348,IF(COUNTA($AG$335:$AG353)&lt;=$AB$349,$AA$349,IF(COUNTA($AG$335:$AG353)&lt;=$AB$350,$AA$350,IF(COUNTA($AG$335:$AG353)&lt;=$AB$351,$AA$351,IF(COUNTA($AG$335:$AG353)&lt;=$AB$352,$AA$352,IF(COUNTA($AG$335:$AG353)&lt;=$AB$353,$AA$353,IF(COUNTA($AG$335:$AG353)&lt;=$AB$354,$AA$354,IF(COUNTA($AG$335:$AG353)&lt;=$AB$355,$AA$355,IF(COUNTA($AG$335:$AG353)&lt;=$AB$356,$AA$356,IF(COUNTA($AG$335:$AG353)&lt;=$AB$357,$AA$357,"")))))))))))))))))))))))</f>
        <v>1</v>
      </c>
      <c r="AH354" s="22">
        <f t="shared" si="5"/>
        <v>2</v>
      </c>
      <c r="AI354" s="21" t="str">
        <f t="shared" si="6"/>
        <v>C</v>
      </c>
      <c r="AJ354" s="21"/>
      <c r="AK354" s="22"/>
      <c r="AL354" s="22"/>
      <c r="AM354" s="22"/>
      <c r="AN354" s="22"/>
      <c r="AO354" s="28">
        <f t="shared" si="0"/>
        <v>10</v>
      </c>
      <c r="AP354" s="29">
        <v>19</v>
      </c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29"/>
      <c r="BG354" s="29"/>
      <c r="BH354" s="30"/>
      <c r="BI354" s="29">
        <f>IFERROR(IF(BH353=1,$AQ$336,IF(BH353-1=$AR$337,"",BH353-1)),"")</f>
        <v>11</v>
      </c>
      <c r="BJ354" s="29" t="str">
        <f>IFERROR(IF(BI353=1,"",IF(BJ353= "","",BI353-1)),"")</f>
        <v/>
      </c>
      <c r="BK354" s="29" t="str">
        <f>IFERROR(IF(BJ353=1,$AQ$336,IF(BJ353-1=$AR$337,"",BJ353-1)),"")</f>
        <v/>
      </c>
      <c r="BL354" s="22"/>
      <c r="BM354" s="22"/>
      <c r="BN354" s="22"/>
      <c r="BO354" s="22"/>
      <c r="BP354" s="22"/>
      <c r="BQ354" s="22"/>
      <c r="BR354" s="22"/>
      <c r="BS354" s="22"/>
    </row>
    <row r="355" spans="27:71" x14ac:dyDescent="0.3">
      <c r="AA355" s="20">
        <v>20</v>
      </c>
      <c r="AB355" s="22">
        <f>IF(AA355&lt;$AB$330,$AB$330-AA355+AB354,0)</f>
        <v>0</v>
      </c>
      <c r="AC355" s="22"/>
      <c r="AD355" s="22" t="str">
        <f t="shared" si="2"/>
        <v>10J2</v>
      </c>
      <c r="AE355" s="22">
        <f t="shared" si="3"/>
        <v>10</v>
      </c>
      <c r="AF355" s="21" t="str">
        <f>IF(AE355="","","J"&amp;COUNTIF(AE$16:$AE355,AE355))</f>
        <v>J2</v>
      </c>
      <c r="AG355" s="22">
        <f>(IF(COUNTA($AG$335:$AG354)&lt;=$AB$336,$AA$336,IF(COUNTA($AG$335:$AG354)&lt;=$AB$337,$AA$337,IF(COUNTA($AG$335:$AG354)&lt;=$AB$338,$AA$338,IF(COUNTA($AG$335:$AG354)&lt;=$AB$339,$AA$339,IF(COUNTA($AG$335:$AG354)&lt;=$AB$340,$AA$340,IF(COUNTA($AG$335:$AG354)&lt;=$AB$341,$AA$341,IF(COUNTA($AG$335:$AG354)&lt;=$AB$342,$AA$342,IF(COUNTA($AG$335:$AG354)&lt;=$AB$343,$AA$343,IF(COUNTA($AG$335:$AG354)&lt;=$AB$344,$AA$344,IF(COUNTA($AG$335:$AG354)&lt;=$AB$345,$AA$345,IF(COUNTA($AG$335:$AG354)&lt;=$AB$346,$AA$346,IF(COUNTA($AG$335:$AG354)&lt;=$AB$347,$AA$347,IF(COUNTA($AG$335:$AG354)&lt;=$AB$348,$AA$348,IF(COUNTA($AG$335:$AG354)&lt;=$AB$349,$AA$349,IF(COUNTA($AG$335:$AG354)&lt;=$AB$350,$AA$350,IF(COUNTA($AG$335:$AG354)&lt;=$AB$351,$AA$351,IF(COUNTA($AG$335:$AG354)&lt;=$AB$352,$AA$352,IF(COUNTA($AG$335:$AG354)&lt;=$AB$353,$AA$353,IF(COUNTA($AG$335:$AG354)&lt;=$AB$354,$AA$354,IF(COUNTA($AG$335:$AG354)&lt;=$AB$355,$AA$355,IF(COUNTA($AG$335:$AG354)&lt;=$AB$356,$AA$356,IF(COUNTA($AG$335:$AG354)&lt;=$AB$357,$AA$357,"")))))))))))))))))))))))</f>
        <v>2</v>
      </c>
      <c r="AH355" s="22">
        <f t="shared" si="5"/>
        <v>20</v>
      </c>
      <c r="AI355" s="21" t="str">
        <f t="shared" si="6"/>
        <v>F</v>
      </c>
      <c r="AJ355" s="21"/>
      <c r="AK355" s="22"/>
      <c r="AL355" s="22"/>
      <c r="AM355" s="22"/>
      <c r="AN355" s="22"/>
      <c r="AO355" s="28">
        <f t="shared" si="0"/>
        <v>0</v>
      </c>
      <c r="AP355" s="26">
        <v>20</v>
      </c>
      <c r="AQ355" s="31"/>
      <c r="AR355" s="29"/>
      <c r="AS355" s="31"/>
      <c r="AT355" s="29"/>
      <c r="AU355" s="31"/>
      <c r="AV355" s="29"/>
      <c r="AW355" s="31"/>
      <c r="AX355" s="29"/>
      <c r="AY355" s="31"/>
      <c r="AZ355" s="29"/>
      <c r="BA355" s="31"/>
      <c r="BB355" s="29"/>
      <c r="BC355" s="31"/>
      <c r="BD355" s="29"/>
      <c r="BE355" s="31"/>
      <c r="BF355" s="29"/>
      <c r="BG355" s="31"/>
      <c r="BH355" s="29"/>
      <c r="BI355" s="30"/>
      <c r="BJ355" s="29" t="str">
        <f>IFERROR(IF(BI354=1,$AQ$336,IF(BI354-1=$AR$337,"",IF(BJ354 ="","",BI354-1))),"")</f>
        <v/>
      </c>
      <c r="BK355" s="29" t="str">
        <f>IFERROR(IF(BJ354=1,"",IF(BK354= "","",BJ354-1)),"")</f>
        <v/>
      </c>
      <c r="BL355" s="22"/>
      <c r="BM355" s="22"/>
      <c r="BN355" s="22"/>
      <c r="BO355" s="22"/>
      <c r="BP355" s="22"/>
      <c r="BQ355" s="22"/>
      <c r="BR355" s="22"/>
      <c r="BS355" s="22"/>
    </row>
    <row r="356" spans="27:71" x14ac:dyDescent="0.3">
      <c r="AA356" s="20">
        <v>21</v>
      </c>
      <c r="AB356" s="22">
        <f t="shared" si="9"/>
        <v>0</v>
      </c>
      <c r="AC356" s="22"/>
      <c r="AD356" s="22" t="str">
        <f t="shared" si="2"/>
        <v>1J2</v>
      </c>
      <c r="AE356" s="22">
        <f t="shared" si="3"/>
        <v>1</v>
      </c>
      <c r="AF356" s="21" t="str">
        <f>IF(AE356="","","J"&amp;COUNTIF(AE$16:$AE356,AE356))</f>
        <v>J2</v>
      </c>
      <c r="AG356" s="22">
        <f>(IF(COUNTA($AG$335:$AG355)&lt;=$AB$336,$AA$336,IF(COUNTA($AG$335:$AG355)&lt;=$AB$337,$AA$337,IF(COUNTA($AG$335:$AG355)&lt;=$AB$338,$AA$338,IF(COUNTA($AG$335:$AG355)&lt;=$AB$339,$AA$339,IF(COUNTA($AG$335:$AG355)&lt;=$AB$340,$AA$340,IF(COUNTA($AG$335:$AG355)&lt;=$AB$341,$AA$341,IF(COUNTA($AG$335:$AG355)&lt;=$AB$342,$AA$342,IF(COUNTA($AG$335:$AG355)&lt;=$AB$343,$AA$343,IF(COUNTA($AG$335:$AG355)&lt;=$AB$344,$AA$344,IF(COUNTA($AG$335:$AG355)&lt;=$AB$345,$AA$345,IF(COUNTA($AG$335:$AG355)&lt;=$AB$346,$AA$346,IF(COUNTA($AG$335:$AG355)&lt;=$AB$347,$AA$347,IF(COUNTA($AG$335:$AG355)&lt;=$AB$348,$AA$348,IF(COUNTA($AG$335:$AG355)&lt;=$AB$349,$AA$349,IF(COUNTA($AG$335:$AG355)&lt;=$AB$350,$AA$350,IF(COUNTA($AG$335:$AG355)&lt;=$AB$351,$AA$351,IF(COUNTA($AG$335:$AG355)&lt;=$AB$352,$AA$352,IF(COUNTA($AG$335:$AG355)&lt;=$AB$353,$AA$353,IF(COUNTA($AG$335:$AG355)&lt;=$AB$354,$AA$354,IF(COUNTA($AG$335:$AG355)&lt;=$AB$355,$AA$355,IF(COUNTA($AG$335:$AG355)&lt;=$AB$356,$AA$356,IF(COUNTA($AG$335:$AG355)&lt;=$AB$357,$AA$357,"")))))))))))))))))))))))</f>
        <v>2</v>
      </c>
      <c r="AH356" s="22">
        <f t="shared" si="5"/>
        <v>19</v>
      </c>
      <c r="AI356" s="21" t="str">
        <f t="shared" si="6"/>
        <v>C</v>
      </c>
      <c r="AJ356" s="21"/>
      <c r="AK356" s="22"/>
      <c r="AL356" s="22"/>
      <c r="AM356" s="22"/>
      <c r="AN356" s="22"/>
      <c r="AO356" s="28">
        <f t="shared" si="0"/>
        <v>0</v>
      </c>
      <c r="AP356" s="29">
        <v>21</v>
      </c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29"/>
      <c r="BG356" s="29"/>
      <c r="BH356" s="29"/>
      <c r="BI356" s="29"/>
      <c r="BJ356" s="30"/>
      <c r="BK356" s="29" t="str">
        <f>IFERROR(IF(BJ355=1,$AQ$336,IF(BJ355-1=$AR$337,"",IF(BK355 ="","",BJ355-1))),"")</f>
        <v/>
      </c>
      <c r="BL356" s="22"/>
      <c r="BM356" s="22"/>
      <c r="BN356" s="22"/>
      <c r="BO356" s="22"/>
      <c r="BP356" s="22"/>
      <c r="BQ356" s="22"/>
      <c r="BR356" s="22"/>
      <c r="BS356" s="22"/>
    </row>
    <row r="357" spans="27:71" x14ac:dyDescent="0.3">
      <c r="AA357" s="20">
        <v>22</v>
      </c>
      <c r="AB357" s="22">
        <f t="shared" si="9"/>
        <v>0</v>
      </c>
      <c r="AC357" s="22"/>
      <c r="AD357" s="22" t="str">
        <f t="shared" si="2"/>
        <v>11J2</v>
      </c>
      <c r="AE357" s="22">
        <f t="shared" si="3"/>
        <v>11</v>
      </c>
      <c r="AF357" s="21" t="str">
        <f>IF(AE357="","","J"&amp;COUNTIF(AE$16:$AE357,AE357))</f>
        <v>J2</v>
      </c>
      <c r="AG357" s="22">
        <f>(IF(COUNTA($AG$335:$AG356)&lt;=$AB$336,$AA$336,IF(COUNTA($AG$335:$AG356)&lt;=$AB$337,$AA$337,IF(COUNTA($AG$335:$AG356)&lt;=$AB$338,$AA$338,IF(COUNTA($AG$335:$AG356)&lt;=$AB$339,$AA$339,IF(COUNTA($AG$335:$AG356)&lt;=$AB$340,$AA$340,IF(COUNTA($AG$335:$AG356)&lt;=$AB$341,$AA$341,IF(COUNTA($AG$335:$AG356)&lt;=$AB$342,$AA$342,IF(COUNTA($AG$335:$AG356)&lt;=$AB$343,$AA$343,IF(COUNTA($AG$335:$AG356)&lt;=$AB$344,$AA$344,IF(COUNTA($AG$335:$AG356)&lt;=$AB$345,$AA$345,IF(COUNTA($AG$335:$AG356)&lt;=$AB$346,$AA$346,IF(COUNTA($AG$335:$AG356)&lt;=$AB$347,$AA$347,IF(COUNTA($AG$335:$AG356)&lt;=$AB$348,$AA$348,IF(COUNTA($AG$335:$AG356)&lt;=$AB$349,$AA$349,IF(COUNTA($AG$335:$AG356)&lt;=$AB$350,$AA$350,IF(COUNTA($AG$335:$AG356)&lt;=$AB$351,$AA$351,IF(COUNTA($AG$335:$AG356)&lt;=$AB$352,$AA$352,IF(COUNTA($AG$335:$AG356)&lt;=$AB$353,$AA$353,IF(COUNTA($AG$335:$AG356)&lt;=$AB$354,$AA$354,IF(COUNTA($AG$335:$AG356)&lt;=$AB$355,$AA$355,IF(COUNTA($AG$335:$AG356)&lt;=$AB$356,$AA$356,IF(COUNTA($AG$335:$AG356)&lt;=$AB$357,$AA$357,"")))))))))))))))))))))))</f>
        <v>2</v>
      </c>
      <c r="AH357" s="22">
        <f t="shared" si="5"/>
        <v>18</v>
      </c>
      <c r="AI357" s="21" t="str">
        <f t="shared" si="6"/>
        <v>F</v>
      </c>
      <c r="AJ357" s="21"/>
      <c r="AK357" s="22"/>
      <c r="AL357" s="22"/>
      <c r="AM357" s="22"/>
      <c r="AN357" s="22"/>
      <c r="AO357" s="23"/>
      <c r="AP357" s="26">
        <v>22</v>
      </c>
      <c r="AQ357" s="31"/>
      <c r="AR357" s="29"/>
      <c r="AS357" s="31"/>
      <c r="AT357" s="29"/>
      <c r="AU357" s="31"/>
      <c r="AV357" s="29"/>
      <c r="AW357" s="31"/>
      <c r="AX357" s="29"/>
      <c r="AY357" s="31"/>
      <c r="AZ357" s="29"/>
      <c r="BA357" s="31"/>
      <c r="BB357" s="29"/>
      <c r="BC357" s="31"/>
      <c r="BD357" s="29"/>
      <c r="BE357" s="31"/>
      <c r="BF357" s="29"/>
      <c r="BG357" s="31"/>
      <c r="BH357" s="29"/>
      <c r="BI357" s="31"/>
      <c r="BJ357" s="29"/>
      <c r="BK357" s="30"/>
      <c r="BL357" s="22"/>
      <c r="BM357" s="22"/>
      <c r="BN357" s="22"/>
      <c r="BO357" s="22"/>
      <c r="BP357" s="22"/>
      <c r="BQ357" s="22"/>
      <c r="BR357" s="22"/>
      <c r="BS357" s="22"/>
    </row>
    <row r="358" spans="27:71" x14ac:dyDescent="0.3">
      <c r="AA358" s="20" t="s">
        <v>44</v>
      </c>
      <c r="AB358" s="22"/>
      <c r="AC358" s="22"/>
      <c r="AD358" s="22" t="str">
        <f t="shared" si="2"/>
        <v>2J2</v>
      </c>
      <c r="AE358" s="22">
        <f t="shared" si="3"/>
        <v>2</v>
      </c>
      <c r="AF358" s="21" t="str">
        <f>IF(AE358="","","J"&amp;COUNTIF(AE$16:$AE358,AE358))</f>
        <v>J2</v>
      </c>
      <c r="AG358" s="22">
        <f>(IF(COUNTA($AG$335:$AG357)&lt;=$AB$336,$AA$336,IF(COUNTA($AG$335:$AG357)&lt;=$AB$337,$AA$337,IF(COUNTA($AG$335:$AG357)&lt;=$AB$338,$AA$338,IF(COUNTA($AG$335:$AG357)&lt;=$AB$339,$AA$339,IF(COUNTA($AG$335:$AG357)&lt;=$AB$340,$AA$340,IF(COUNTA($AG$335:$AG357)&lt;=$AB$341,$AA$341,IF(COUNTA($AG$335:$AG357)&lt;=$AB$342,$AA$342,IF(COUNTA($AG$335:$AG357)&lt;=$AB$343,$AA$343,IF(COUNTA($AG$335:$AG357)&lt;=$AB$344,$AA$344,IF(COUNTA($AG$335:$AG357)&lt;=$AB$345,$AA$345,IF(COUNTA($AG$335:$AG357)&lt;=$AB$346,$AA$346,IF(COUNTA($AG$335:$AG357)&lt;=$AB$347,$AA$347,IF(COUNTA($AG$335:$AG357)&lt;=$AB$348,$AA$348,IF(COUNTA($AG$335:$AG357)&lt;=$AB$349,$AA$349,IF(COUNTA($AG$335:$AG357)&lt;=$AB$350,$AA$350,IF(COUNTA($AG$335:$AG357)&lt;=$AB$351,$AA$351,IF(COUNTA($AG$335:$AG357)&lt;=$AB$352,$AA$352,IF(COUNTA($AG$335:$AG357)&lt;=$AB$353,$AA$353,IF(COUNTA($AG$335:$AG357)&lt;=$AB$354,$AA$354,IF(COUNTA($AG$335:$AG357)&lt;=$AB$355,$AA$355,IF(COUNTA($AG$335:$AG357)&lt;=$AB$356,$AA$356,IF(COUNTA($AG$335:$AG357)&lt;=$AB$357,$AA$357,"")))))))))))))))))))))))</f>
        <v>2</v>
      </c>
      <c r="AH358" s="22">
        <f t="shared" si="5"/>
        <v>17</v>
      </c>
      <c r="AI358" s="21" t="str">
        <f t="shared" si="6"/>
        <v>C</v>
      </c>
      <c r="AJ358" s="21"/>
      <c r="AK358" s="22"/>
      <c r="AL358" s="22"/>
      <c r="AM358" s="22"/>
      <c r="AN358" s="22"/>
      <c r="AO358" s="23"/>
      <c r="AP358" s="23"/>
      <c r="AQ358" s="23"/>
      <c r="AR358" s="23"/>
      <c r="AS358" s="23"/>
      <c r="AT358" s="23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</row>
    <row r="359" spans="27:71" x14ac:dyDescent="0.3">
      <c r="AA359" s="20"/>
      <c r="AB359" s="22"/>
      <c r="AC359" s="22"/>
      <c r="AD359" s="22" t="str">
        <f t="shared" si="2"/>
        <v>12J2</v>
      </c>
      <c r="AE359" s="22">
        <f t="shared" si="3"/>
        <v>12</v>
      </c>
      <c r="AF359" s="21" t="str">
        <f>IF(AE359="","","J"&amp;COUNTIF(AE$16:$AE359,AE359))</f>
        <v>J2</v>
      </c>
      <c r="AG359" s="22">
        <f>(IF(COUNTA($AG$335:$AG358)&lt;=$AB$336,$AA$336,IF(COUNTA($AG$335:$AG358)&lt;=$AB$337,$AA$337,IF(COUNTA($AG$335:$AG358)&lt;=$AB$338,$AA$338,IF(COUNTA($AG$335:$AG358)&lt;=$AB$339,$AA$339,IF(COUNTA($AG$335:$AG358)&lt;=$AB$340,$AA$340,IF(COUNTA($AG$335:$AG358)&lt;=$AB$341,$AA$341,IF(COUNTA($AG$335:$AG358)&lt;=$AB$342,$AA$342,IF(COUNTA($AG$335:$AG358)&lt;=$AB$343,$AA$343,IF(COUNTA($AG$335:$AG358)&lt;=$AB$344,$AA$344,IF(COUNTA($AG$335:$AG358)&lt;=$AB$345,$AA$345,IF(COUNTA($AG$335:$AG358)&lt;=$AB$346,$AA$346,IF(COUNTA($AG$335:$AG358)&lt;=$AB$347,$AA$347,IF(COUNTA($AG$335:$AG358)&lt;=$AB$348,$AA$348,IF(COUNTA($AG$335:$AG358)&lt;=$AB$349,$AA$349,IF(COUNTA($AG$335:$AG358)&lt;=$AB$350,$AA$350,IF(COUNTA($AG$335:$AG358)&lt;=$AB$351,$AA$351,IF(COUNTA($AG$335:$AG358)&lt;=$AB$352,$AA$352,IF(COUNTA($AG$335:$AG358)&lt;=$AB$353,$AA$353,IF(COUNTA($AG$335:$AG358)&lt;=$AB$354,$AA$354,IF(COUNTA($AG$335:$AG358)&lt;=$AB$355,$AA$355,IF(COUNTA($AG$335:$AG358)&lt;=$AB$356,$AA$356,IF(COUNTA($AG$335:$AG358)&lt;=$AB$357,$AA$357,"")))))))))))))))))))))))</f>
        <v>2</v>
      </c>
      <c r="AH359" s="22">
        <f t="shared" si="5"/>
        <v>16</v>
      </c>
      <c r="AI359" s="21" t="str">
        <f t="shared" si="6"/>
        <v>F</v>
      </c>
      <c r="AJ359" s="21"/>
      <c r="AK359" s="22"/>
      <c r="AL359" s="22"/>
      <c r="AM359" s="22"/>
      <c r="AN359" s="22"/>
      <c r="AO359" s="23"/>
      <c r="AP359" s="23"/>
      <c r="AQ359" s="23"/>
      <c r="AR359" s="23"/>
      <c r="AS359" s="23"/>
      <c r="AT359" s="23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</row>
    <row r="360" spans="27:71" x14ac:dyDescent="0.3">
      <c r="AA360" s="20"/>
      <c r="AB360" s="22"/>
      <c r="AC360" s="22"/>
      <c r="AD360" s="22" t="str">
        <f t="shared" si="2"/>
        <v>3J2</v>
      </c>
      <c r="AE360" s="22">
        <f t="shared" si="3"/>
        <v>3</v>
      </c>
      <c r="AF360" s="21" t="str">
        <f>IF(AE360="","","J"&amp;COUNTIF(AE$16:$AE360,AE360))</f>
        <v>J2</v>
      </c>
      <c r="AG360" s="22">
        <f>(IF(COUNTA($AG$335:$AG359)&lt;=$AB$336,$AA$336,IF(COUNTA($AG$335:$AG359)&lt;=$AB$337,$AA$337,IF(COUNTA($AG$335:$AG359)&lt;=$AB$338,$AA$338,IF(COUNTA($AG$335:$AG359)&lt;=$AB$339,$AA$339,IF(COUNTA($AG$335:$AG359)&lt;=$AB$340,$AA$340,IF(COUNTA($AG$335:$AG359)&lt;=$AB$341,$AA$341,IF(COUNTA($AG$335:$AG359)&lt;=$AB$342,$AA$342,IF(COUNTA($AG$335:$AG359)&lt;=$AB$343,$AA$343,IF(COUNTA($AG$335:$AG359)&lt;=$AB$344,$AA$344,IF(COUNTA($AG$335:$AG359)&lt;=$AB$345,$AA$345,IF(COUNTA($AG$335:$AG359)&lt;=$AB$346,$AA$346,IF(COUNTA($AG$335:$AG359)&lt;=$AB$347,$AA$347,IF(COUNTA($AG$335:$AG359)&lt;=$AB$348,$AA$348,IF(COUNTA($AG$335:$AG359)&lt;=$AB$349,$AA$349,IF(COUNTA($AG$335:$AG359)&lt;=$AB$350,$AA$350,IF(COUNTA($AG$335:$AG359)&lt;=$AB$351,$AA$351,IF(COUNTA($AG$335:$AG359)&lt;=$AB$352,$AA$352,IF(COUNTA($AG$335:$AG359)&lt;=$AB$353,$AA$353,IF(COUNTA($AG$335:$AG359)&lt;=$AB$354,$AA$354,IF(COUNTA($AG$335:$AG359)&lt;=$AB$355,$AA$355,IF(COUNTA($AG$335:$AG359)&lt;=$AB$356,$AA$356,IF(COUNTA($AG$335:$AG359)&lt;=$AB$357,$AA$357,"")))))))))))))))))))))))</f>
        <v>2</v>
      </c>
      <c r="AH360" s="22">
        <f t="shared" si="5"/>
        <v>15</v>
      </c>
      <c r="AI360" s="21" t="str">
        <f t="shared" si="6"/>
        <v>C</v>
      </c>
      <c r="AJ360" s="21"/>
      <c r="AK360" s="22"/>
      <c r="AL360" s="22"/>
      <c r="AM360" s="22"/>
      <c r="AN360" s="22"/>
      <c r="AO360" s="23"/>
      <c r="AP360" s="23"/>
      <c r="AQ360" s="23"/>
      <c r="AR360" s="23"/>
      <c r="AS360" s="23"/>
      <c r="AT360" s="23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</row>
    <row r="361" spans="27:71" x14ac:dyDescent="0.3">
      <c r="AA361" s="20"/>
      <c r="AB361" s="22"/>
      <c r="AC361" s="22"/>
      <c r="AD361" s="22" t="str">
        <f t="shared" si="2"/>
        <v>13J2</v>
      </c>
      <c r="AE361" s="22">
        <f t="shared" si="3"/>
        <v>13</v>
      </c>
      <c r="AF361" s="21" t="str">
        <f>IF(AE361="","","J"&amp;COUNTIF(AE$16:$AE361,AE361))</f>
        <v>J2</v>
      </c>
      <c r="AG361" s="22">
        <f>(IF(COUNTA($AG$335:$AG360)&lt;=$AB$336,$AA$336,IF(COUNTA($AG$335:$AG360)&lt;=$AB$337,$AA$337,IF(COUNTA($AG$335:$AG360)&lt;=$AB$338,$AA$338,IF(COUNTA($AG$335:$AG360)&lt;=$AB$339,$AA$339,IF(COUNTA($AG$335:$AG360)&lt;=$AB$340,$AA$340,IF(COUNTA($AG$335:$AG360)&lt;=$AB$341,$AA$341,IF(COUNTA($AG$335:$AG360)&lt;=$AB$342,$AA$342,IF(COUNTA($AG$335:$AG360)&lt;=$AB$343,$AA$343,IF(COUNTA($AG$335:$AG360)&lt;=$AB$344,$AA$344,IF(COUNTA($AG$335:$AG360)&lt;=$AB$345,$AA$345,IF(COUNTA($AG$335:$AG360)&lt;=$AB$346,$AA$346,IF(COUNTA($AG$335:$AG360)&lt;=$AB$347,$AA$347,IF(COUNTA($AG$335:$AG360)&lt;=$AB$348,$AA$348,IF(COUNTA($AG$335:$AG360)&lt;=$AB$349,$AA$349,IF(COUNTA($AG$335:$AG360)&lt;=$AB$350,$AA$350,IF(COUNTA($AG$335:$AG360)&lt;=$AB$351,$AA$351,IF(COUNTA($AG$335:$AG360)&lt;=$AB$352,$AA$352,IF(COUNTA($AG$335:$AG360)&lt;=$AB$353,$AA$353,IF(COUNTA($AG$335:$AG360)&lt;=$AB$354,$AA$354,IF(COUNTA($AG$335:$AG360)&lt;=$AB$355,$AA$355,IF(COUNTA($AG$335:$AG360)&lt;=$AB$356,$AA$356,IF(COUNTA($AG$335:$AG360)&lt;=$AB$357,$AA$357,"")))))))))))))))))))))))</f>
        <v>2</v>
      </c>
      <c r="AH361" s="22">
        <f t="shared" si="5"/>
        <v>14</v>
      </c>
      <c r="AI361" s="21" t="str">
        <f t="shared" si="6"/>
        <v>F</v>
      </c>
      <c r="AJ361" s="21"/>
      <c r="AK361" s="22"/>
      <c r="AL361" s="22"/>
      <c r="AM361" s="22"/>
      <c r="AN361" s="22"/>
      <c r="AO361" s="23"/>
      <c r="AP361" s="23"/>
      <c r="AQ361" s="23"/>
      <c r="AR361" s="23"/>
      <c r="AS361" s="23"/>
      <c r="AT361" s="23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</row>
    <row r="362" spans="27:71" x14ac:dyDescent="0.3">
      <c r="AA362" s="20"/>
      <c r="AB362" s="22"/>
      <c r="AC362" s="22"/>
      <c r="AD362" s="22" t="str">
        <f t="shared" si="2"/>
        <v>4J2</v>
      </c>
      <c r="AE362" s="22">
        <f t="shared" si="3"/>
        <v>4</v>
      </c>
      <c r="AF362" s="21" t="str">
        <f>IF(AE362="","","J"&amp;COUNTIF(AE$16:$AE362,AE362))</f>
        <v>J2</v>
      </c>
      <c r="AG362" s="22">
        <f>(IF(COUNTA($AG$335:$AG361)&lt;=$AB$336,$AA$336,IF(COUNTA($AG$335:$AG361)&lt;=$AB$337,$AA$337,IF(COUNTA($AG$335:$AG361)&lt;=$AB$338,$AA$338,IF(COUNTA($AG$335:$AG361)&lt;=$AB$339,$AA$339,IF(COUNTA($AG$335:$AG361)&lt;=$AB$340,$AA$340,IF(COUNTA($AG$335:$AG361)&lt;=$AB$341,$AA$341,IF(COUNTA($AG$335:$AG361)&lt;=$AB$342,$AA$342,IF(COUNTA($AG$335:$AG361)&lt;=$AB$343,$AA$343,IF(COUNTA($AG$335:$AG361)&lt;=$AB$344,$AA$344,IF(COUNTA($AG$335:$AG361)&lt;=$AB$345,$AA$345,IF(COUNTA($AG$335:$AG361)&lt;=$AB$346,$AA$346,IF(COUNTA($AG$335:$AG361)&lt;=$AB$347,$AA$347,IF(COUNTA($AG$335:$AG361)&lt;=$AB$348,$AA$348,IF(COUNTA($AG$335:$AG361)&lt;=$AB$349,$AA$349,IF(COUNTA($AG$335:$AG361)&lt;=$AB$350,$AA$350,IF(COUNTA($AG$335:$AG361)&lt;=$AB$351,$AA$351,IF(COUNTA($AG$335:$AG361)&lt;=$AB$352,$AA$352,IF(COUNTA($AG$335:$AG361)&lt;=$AB$353,$AA$353,IF(COUNTA($AG$335:$AG361)&lt;=$AB$354,$AA$354,IF(COUNTA($AG$335:$AG361)&lt;=$AB$355,$AA$355,IF(COUNTA($AG$335:$AG361)&lt;=$AB$356,$AA$356,IF(COUNTA($AG$335:$AG361)&lt;=$AB$357,$AA$357,"")))))))))))))))))))))))</f>
        <v>2</v>
      </c>
      <c r="AH362" s="22">
        <f t="shared" si="5"/>
        <v>13</v>
      </c>
      <c r="AI362" s="21" t="str">
        <f t="shared" si="6"/>
        <v>C</v>
      </c>
      <c r="AJ362" s="21"/>
      <c r="AK362" s="22"/>
      <c r="AL362" s="22"/>
      <c r="AM362" s="22"/>
      <c r="AN362" s="22"/>
      <c r="AO362" s="23"/>
      <c r="AP362" s="23"/>
      <c r="AQ362" s="23"/>
      <c r="AR362" s="23"/>
      <c r="AS362" s="23"/>
      <c r="AT362" s="23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</row>
    <row r="363" spans="27:71" x14ac:dyDescent="0.3">
      <c r="AA363" s="20"/>
      <c r="AB363" s="22"/>
      <c r="AC363" s="22"/>
      <c r="AD363" s="22" t="str">
        <f t="shared" si="2"/>
        <v>14J2</v>
      </c>
      <c r="AE363" s="22">
        <f t="shared" si="3"/>
        <v>14</v>
      </c>
      <c r="AF363" s="21" t="str">
        <f>IF(AE363="","","J"&amp;COUNTIF(AE$16:$AE363,AE363))</f>
        <v>J2</v>
      </c>
      <c r="AG363" s="22">
        <f>(IF(COUNTA($AG$335:$AG362)&lt;=$AB$336,$AA$336,IF(COUNTA($AG$335:$AG362)&lt;=$AB$337,$AA$337,IF(COUNTA($AG$335:$AG362)&lt;=$AB$338,$AA$338,IF(COUNTA($AG$335:$AG362)&lt;=$AB$339,$AA$339,IF(COUNTA($AG$335:$AG362)&lt;=$AB$340,$AA$340,IF(COUNTA($AG$335:$AG362)&lt;=$AB$341,$AA$341,IF(COUNTA($AG$335:$AG362)&lt;=$AB$342,$AA$342,IF(COUNTA($AG$335:$AG362)&lt;=$AB$343,$AA$343,IF(COUNTA($AG$335:$AG362)&lt;=$AB$344,$AA$344,IF(COUNTA($AG$335:$AG362)&lt;=$AB$345,$AA$345,IF(COUNTA($AG$335:$AG362)&lt;=$AB$346,$AA$346,IF(COUNTA($AG$335:$AG362)&lt;=$AB$347,$AA$347,IF(COUNTA($AG$335:$AG362)&lt;=$AB$348,$AA$348,IF(COUNTA($AG$335:$AG362)&lt;=$AB$349,$AA$349,IF(COUNTA($AG$335:$AG362)&lt;=$AB$350,$AA$350,IF(COUNTA($AG$335:$AG362)&lt;=$AB$351,$AA$351,IF(COUNTA($AG$335:$AG362)&lt;=$AB$352,$AA$352,IF(COUNTA($AG$335:$AG362)&lt;=$AB$353,$AA$353,IF(COUNTA($AG$335:$AG362)&lt;=$AB$354,$AA$354,IF(COUNTA($AG$335:$AG362)&lt;=$AB$355,$AA$355,IF(COUNTA($AG$335:$AG362)&lt;=$AB$356,$AA$356,IF(COUNTA($AG$335:$AG362)&lt;=$AB$357,$AA$357,"")))))))))))))))))))))))</f>
        <v>2</v>
      </c>
      <c r="AH363" s="22">
        <f t="shared" si="5"/>
        <v>12</v>
      </c>
      <c r="AI363" s="21" t="str">
        <f t="shared" si="6"/>
        <v>F</v>
      </c>
      <c r="AJ363" s="21"/>
      <c r="AK363" s="22"/>
      <c r="AL363" s="22"/>
      <c r="AM363" s="22"/>
      <c r="AN363" s="22"/>
      <c r="AO363" s="23"/>
      <c r="AP363" s="23"/>
      <c r="AQ363" s="23"/>
      <c r="AR363" s="23"/>
      <c r="AS363" s="23"/>
      <c r="AT363" s="23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</row>
    <row r="364" spans="27:71" x14ac:dyDescent="0.3">
      <c r="AA364" s="20"/>
      <c r="AB364" s="22"/>
      <c r="AC364" s="22"/>
      <c r="AD364" s="22" t="str">
        <f t="shared" si="2"/>
        <v>5J2</v>
      </c>
      <c r="AE364" s="22">
        <f t="shared" si="3"/>
        <v>5</v>
      </c>
      <c r="AF364" s="21" t="str">
        <f>IF(AE364="","","J"&amp;COUNTIF(AE$16:$AE364,AE364))</f>
        <v>J2</v>
      </c>
      <c r="AG364" s="22">
        <f>(IF(COUNTA($AG$335:$AG363)&lt;=$AB$336,$AA$336,IF(COUNTA($AG$335:$AG363)&lt;=$AB$337,$AA$337,IF(COUNTA($AG$335:$AG363)&lt;=$AB$338,$AA$338,IF(COUNTA($AG$335:$AG363)&lt;=$AB$339,$AA$339,IF(COUNTA($AG$335:$AG363)&lt;=$AB$340,$AA$340,IF(COUNTA($AG$335:$AG363)&lt;=$AB$341,$AA$341,IF(COUNTA($AG$335:$AG363)&lt;=$AB$342,$AA$342,IF(COUNTA($AG$335:$AG363)&lt;=$AB$343,$AA$343,IF(COUNTA($AG$335:$AG363)&lt;=$AB$344,$AA$344,IF(COUNTA($AG$335:$AG363)&lt;=$AB$345,$AA$345,IF(COUNTA($AG$335:$AG363)&lt;=$AB$346,$AA$346,IF(COUNTA($AG$335:$AG363)&lt;=$AB$347,$AA$347,IF(COUNTA($AG$335:$AG363)&lt;=$AB$348,$AA$348,IF(COUNTA($AG$335:$AG363)&lt;=$AB$349,$AA$349,IF(COUNTA($AG$335:$AG363)&lt;=$AB$350,$AA$350,IF(COUNTA($AG$335:$AG363)&lt;=$AB$351,$AA$351,IF(COUNTA($AG$335:$AG363)&lt;=$AB$352,$AA$352,IF(COUNTA($AG$335:$AG363)&lt;=$AB$353,$AA$353,IF(COUNTA($AG$335:$AG363)&lt;=$AB$354,$AA$354,IF(COUNTA($AG$335:$AG363)&lt;=$AB$355,$AA$355,IF(COUNTA($AG$335:$AG363)&lt;=$AB$356,$AA$356,IF(COUNTA($AG$335:$AG363)&lt;=$AB$357,$AA$357,"")))))))))))))))))))))))</f>
        <v>2</v>
      </c>
      <c r="AH364" s="22">
        <f t="shared" si="5"/>
        <v>11</v>
      </c>
      <c r="AI364" s="21" t="str">
        <f t="shared" si="6"/>
        <v>C</v>
      </c>
      <c r="AJ364" s="21"/>
      <c r="AK364" s="22"/>
      <c r="AL364" s="22"/>
      <c r="AM364" s="22"/>
      <c r="AN364" s="22"/>
      <c r="AO364" s="23"/>
      <c r="AP364" s="23"/>
      <c r="AQ364" s="23"/>
      <c r="AR364" s="23"/>
      <c r="AS364" s="23"/>
      <c r="AT364" s="23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</row>
    <row r="365" spans="27:71" x14ac:dyDescent="0.3">
      <c r="AA365" s="20"/>
      <c r="AB365" s="22"/>
      <c r="AC365" s="22"/>
      <c r="AD365" s="22" t="str">
        <f t="shared" si="2"/>
        <v>15J2</v>
      </c>
      <c r="AE365" s="22">
        <f t="shared" si="3"/>
        <v>15</v>
      </c>
      <c r="AF365" s="21" t="str">
        <f>IF(AE365="","","J"&amp;COUNTIF(AE$16:$AE365,AE365))</f>
        <v>J2</v>
      </c>
      <c r="AG365" s="22">
        <f>(IF(COUNTA($AG$335:$AG364)&lt;=$AB$336,$AA$336,IF(COUNTA($AG$335:$AG364)&lt;=$AB$337,$AA$337,IF(COUNTA($AG$335:$AG364)&lt;=$AB$338,$AA$338,IF(COUNTA($AG$335:$AG364)&lt;=$AB$339,$AA$339,IF(COUNTA($AG$335:$AG364)&lt;=$AB$340,$AA$340,IF(COUNTA($AG$335:$AG364)&lt;=$AB$341,$AA$341,IF(COUNTA($AG$335:$AG364)&lt;=$AB$342,$AA$342,IF(COUNTA($AG$335:$AG364)&lt;=$AB$343,$AA$343,IF(COUNTA($AG$335:$AG364)&lt;=$AB$344,$AA$344,IF(COUNTA($AG$335:$AG364)&lt;=$AB$345,$AA$345,IF(COUNTA($AG$335:$AG364)&lt;=$AB$346,$AA$346,IF(COUNTA($AG$335:$AG364)&lt;=$AB$347,$AA$347,IF(COUNTA($AG$335:$AG364)&lt;=$AB$348,$AA$348,IF(COUNTA($AG$335:$AG364)&lt;=$AB$349,$AA$349,IF(COUNTA($AG$335:$AG364)&lt;=$AB$350,$AA$350,IF(COUNTA($AG$335:$AG364)&lt;=$AB$351,$AA$351,IF(COUNTA($AG$335:$AG364)&lt;=$AB$352,$AA$352,IF(COUNTA($AG$335:$AG364)&lt;=$AB$353,$AA$353,IF(COUNTA($AG$335:$AG364)&lt;=$AB$354,$AA$354,IF(COUNTA($AG$335:$AG364)&lt;=$AB$355,$AA$355,IF(COUNTA($AG$335:$AG364)&lt;=$AB$356,$AA$356,IF(COUNTA($AG$335:$AG364)&lt;=$AB$357,$AA$357,"")))))))))))))))))))))))</f>
        <v>2</v>
      </c>
      <c r="AH365" s="22">
        <f t="shared" si="5"/>
        <v>10</v>
      </c>
      <c r="AI365" s="21" t="str">
        <f t="shared" si="6"/>
        <v>F</v>
      </c>
      <c r="AJ365" s="21"/>
      <c r="AK365" s="22"/>
      <c r="AL365" s="22"/>
      <c r="AM365" s="22"/>
      <c r="AN365" s="22"/>
      <c r="AO365" s="23"/>
      <c r="AP365" s="23"/>
      <c r="AQ365" s="23"/>
      <c r="AR365" s="23"/>
      <c r="AS365" s="23"/>
      <c r="AT365" s="23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</row>
    <row r="366" spans="27:71" x14ac:dyDescent="0.3">
      <c r="AA366" s="20"/>
      <c r="AB366" s="22"/>
      <c r="AC366" s="22"/>
      <c r="AD366" s="22" t="str">
        <f t="shared" si="2"/>
        <v>6J2</v>
      </c>
      <c r="AE366" s="22">
        <f t="shared" si="3"/>
        <v>6</v>
      </c>
      <c r="AF366" s="21" t="str">
        <f>IF(AE366="","","J"&amp;COUNTIF(AE$16:$AE366,AE366))</f>
        <v>J2</v>
      </c>
      <c r="AG366" s="22">
        <f>(IF(COUNTA($AG$335:$AG365)&lt;=$AB$336,$AA$336,IF(COUNTA($AG$335:$AG365)&lt;=$AB$337,$AA$337,IF(COUNTA($AG$335:$AG365)&lt;=$AB$338,$AA$338,IF(COUNTA($AG$335:$AG365)&lt;=$AB$339,$AA$339,IF(COUNTA($AG$335:$AG365)&lt;=$AB$340,$AA$340,IF(COUNTA($AG$335:$AG365)&lt;=$AB$341,$AA$341,IF(COUNTA($AG$335:$AG365)&lt;=$AB$342,$AA$342,IF(COUNTA($AG$335:$AG365)&lt;=$AB$343,$AA$343,IF(COUNTA($AG$335:$AG365)&lt;=$AB$344,$AA$344,IF(COUNTA($AG$335:$AG365)&lt;=$AB$345,$AA$345,IF(COUNTA($AG$335:$AG365)&lt;=$AB$346,$AA$346,IF(COUNTA($AG$335:$AG365)&lt;=$AB$347,$AA$347,IF(COUNTA($AG$335:$AG365)&lt;=$AB$348,$AA$348,IF(COUNTA($AG$335:$AG365)&lt;=$AB$349,$AA$349,IF(COUNTA($AG$335:$AG365)&lt;=$AB$350,$AA$350,IF(COUNTA($AG$335:$AG365)&lt;=$AB$351,$AA$351,IF(COUNTA($AG$335:$AG365)&lt;=$AB$352,$AA$352,IF(COUNTA($AG$335:$AG365)&lt;=$AB$353,$AA$353,IF(COUNTA($AG$335:$AG365)&lt;=$AB$354,$AA$354,IF(COUNTA($AG$335:$AG365)&lt;=$AB$355,$AA$355,IF(COUNTA($AG$335:$AG365)&lt;=$AB$356,$AA$356,IF(COUNTA($AG$335:$AG365)&lt;=$AB$357,$AA$357,"")))))))))))))))))))))))</f>
        <v>2</v>
      </c>
      <c r="AH366" s="22">
        <f t="shared" si="5"/>
        <v>9</v>
      </c>
      <c r="AI366" s="21" t="str">
        <f t="shared" si="6"/>
        <v>C</v>
      </c>
      <c r="AJ366" s="21"/>
      <c r="AK366" s="22"/>
      <c r="AL366" s="22"/>
      <c r="AM366" s="22"/>
      <c r="AN366" s="22"/>
      <c r="AO366" s="23"/>
      <c r="AP366" s="23"/>
      <c r="AQ366" s="23"/>
      <c r="AR366" s="23"/>
      <c r="AS366" s="23"/>
      <c r="AT366" s="23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</row>
    <row r="367" spans="27:71" x14ac:dyDescent="0.3">
      <c r="AA367" s="20"/>
      <c r="AB367" s="22"/>
      <c r="AC367" s="22"/>
      <c r="AD367" s="22" t="str">
        <f t="shared" si="2"/>
        <v>16J2</v>
      </c>
      <c r="AE367" s="22">
        <f t="shared" si="3"/>
        <v>16</v>
      </c>
      <c r="AF367" s="21" t="str">
        <f>IF(AE367="","","J"&amp;COUNTIF(AE$16:$AE367,AE367))</f>
        <v>J2</v>
      </c>
      <c r="AG367" s="22">
        <f>(IF(COUNTA($AG$335:$AG366)&lt;=$AB$336,$AA$336,IF(COUNTA($AG$335:$AG366)&lt;=$AB$337,$AA$337,IF(COUNTA($AG$335:$AG366)&lt;=$AB$338,$AA$338,IF(COUNTA($AG$335:$AG366)&lt;=$AB$339,$AA$339,IF(COUNTA($AG$335:$AG366)&lt;=$AB$340,$AA$340,IF(COUNTA($AG$335:$AG366)&lt;=$AB$341,$AA$341,IF(COUNTA($AG$335:$AG366)&lt;=$AB$342,$AA$342,IF(COUNTA($AG$335:$AG366)&lt;=$AB$343,$AA$343,IF(COUNTA($AG$335:$AG366)&lt;=$AB$344,$AA$344,IF(COUNTA($AG$335:$AG366)&lt;=$AB$345,$AA$345,IF(COUNTA($AG$335:$AG366)&lt;=$AB$346,$AA$346,IF(COUNTA($AG$335:$AG366)&lt;=$AB$347,$AA$347,IF(COUNTA($AG$335:$AG366)&lt;=$AB$348,$AA$348,IF(COUNTA($AG$335:$AG366)&lt;=$AB$349,$AA$349,IF(COUNTA($AG$335:$AG366)&lt;=$AB$350,$AA$350,IF(COUNTA($AG$335:$AG366)&lt;=$AB$351,$AA$351,IF(COUNTA($AG$335:$AG366)&lt;=$AB$352,$AA$352,IF(COUNTA($AG$335:$AG366)&lt;=$AB$353,$AA$353,IF(COUNTA($AG$335:$AG366)&lt;=$AB$354,$AA$354,IF(COUNTA($AG$335:$AG366)&lt;=$AB$355,$AA$355,IF(COUNTA($AG$335:$AG366)&lt;=$AB$356,$AA$356,IF(COUNTA($AG$335:$AG366)&lt;=$AB$357,$AA$357,"")))))))))))))))))))))))</f>
        <v>2</v>
      </c>
      <c r="AH367" s="22">
        <f t="shared" si="5"/>
        <v>8</v>
      </c>
      <c r="AI367" s="21" t="str">
        <f t="shared" si="6"/>
        <v>F</v>
      </c>
      <c r="AJ367" s="21"/>
      <c r="AK367" s="22"/>
      <c r="AL367" s="22"/>
      <c r="AM367" s="22"/>
      <c r="AN367" s="22"/>
      <c r="AO367" s="23"/>
      <c r="AP367" s="23"/>
      <c r="AQ367" s="23"/>
      <c r="AR367" s="23"/>
      <c r="AS367" s="23"/>
      <c r="AT367" s="23"/>
      <c r="AU367" s="22"/>
      <c r="AV367" s="22"/>
      <c r="AW367" s="22"/>
      <c r="AX367" s="22"/>
      <c r="AY367" s="22"/>
      <c r="AZ367" s="22"/>
      <c r="BA367" s="22"/>
      <c r="BB367" s="22"/>
      <c r="BC367" s="22"/>
      <c r="BD367" s="22"/>
      <c r="BE367" s="22"/>
      <c r="BF367" s="22"/>
      <c r="BG367" s="22"/>
      <c r="BH367" s="22"/>
      <c r="BI367" s="22"/>
      <c r="BJ367" s="22"/>
      <c r="BK367" s="22"/>
      <c r="BL367" s="22"/>
      <c r="BM367" s="22"/>
      <c r="BN367" s="22"/>
      <c r="BO367" s="22"/>
      <c r="BP367" s="22"/>
      <c r="BQ367" s="22"/>
      <c r="BR367" s="22"/>
      <c r="BS367" s="22"/>
    </row>
    <row r="368" spans="27:71" x14ac:dyDescent="0.3">
      <c r="AA368" s="20"/>
      <c r="AB368" s="22"/>
      <c r="AC368" s="22"/>
      <c r="AD368" s="22" t="str">
        <f t="shared" si="2"/>
        <v>7J2</v>
      </c>
      <c r="AE368" s="22">
        <f t="shared" si="3"/>
        <v>7</v>
      </c>
      <c r="AF368" s="21" t="str">
        <f>IF(AE368="","","J"&amp;COUNTIF(AE$16:$AE368,AE368))</f>
        <v>J2</v>
      </c>
      <c r="AG368" s="22">
        <f>(IF(COUNTA($AG$335:$AG367)&lt;=$AB$336,$AA$336,IF(COUNTA($AG$335:$AG367)&lt;=$AB$337,$AA$337,IF(COUNTA($AG$335:$AG367)&lt;=$AB$338,$AA$338,IF(COUNTA($AG$335:$AG367)&lt;=$AB$339,$AA$339,IF(COUNTA($AG$335:$AG367)&lt;=$AB$340,$AA$340,IF(COUNTA($AG$335:$AG367)&lt;=$AB$341,$AA$341,IF(COUNTA($AG$335:$AG367)&lt;=$AB$342,$AA$342,IF(COUNTA($AG$335:$AG367)&lt;=$AB$343,$AA$343,IF(COUNTA($AG$335:$AG367)&lt;=$AB$344,$AA$344,IF(COUNTA($AG$335:$AG367)&lt;=$AB$345,$AA$345,IF(COUNTA($AG$335:$AG367)&lt;=$AB$346,$AA$346,IF(COUNTA($AG$335:$AG367)&lt;=$AB$347,$AA$347,IF(COUNTA($AG$335:$AG367)&lt;=$AB$348,$AA$348,IF(COUNTA($AG$335:$AG367)&lt;=$AB$349,$AA$349,IF(COUNTA($AG$335:$AG367)&lt;=$AB$350,$AA$350,IF(COUNTA($AG$335:$AG367)&lt;=$AB$351,$AA$351,IF(COUNTA($AG$335:$AG367)&lt;=$AB$352,$AA$352,IF(COUNTA($AG$335:$AG367)&lt;=$AB$353,$AA$353,IF(COUNTA($AG$335:$AG367)&lt;=$AB$354,$AA$354,IF(COUNTA($AG$335:$AG367)&lt;=$AB$355,$AA$355,IF(COUNTA($AG$335:$AG367)&lt;=$AB$356,$AA$356,IF(COUNTA($AG$335:$AG367)&lt;=$AB$357,$AA$357,"")))))))))))))))))))))))</f>
        <v>2</v>
      </c>
      <c r="AH368" s="22">
        <f t="shared" si="5"/>
        <v>7</v>
      </c>
      <c r="AI368" s="21" t="str">
        <f t="shared" si="6"/>
        <v>C</v>
      </c>
      <c r="AJ368" s="21"/>
      <c r="AK368" s="22"/>
      <c r="AL368" s="22"/>
      <c r="AM368" s="22"/>
      <c r="AN368" s="22"/>
      <c r="AO368" s="23"/>
      <c r="AP368" s="23"/>
      <c r="AQ368" s="23"/>
      <c r="AR368" s="23"/>
      <c r="AS368" s="23"/>
      <c r="AT368" s="23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</row>
    <row r="369" spans="27:71" x14ac:dyDescent="0.3">
      <c r="AA369" s="20"/>
      <c r="AB369" s="22"/>
      <c r="AC369" s="22"/>
      <c r="AD369" s="22" t="str">
        <f t="shared" si="2"/>
        <v>17J2</v>
      </c>
      <c r="AE369" s="22">
        <f t="shared" si="3"/>
        <v>17</v>
      </c>
      <c r="AF369" s="21" t="str">
        <f>IF(AE369="","","J"&amp;COUNTIF(AE$16:$AE369,AE369))</f>
        <v>J2</v>
      </c>
      <c r="AG369" s="22">
        <f>(IF(COUNTA($AG$335:$AG368)&lt;=$AB$336,$AA$336,IF(COUNTA($AG$335:$AG368)&lt;=$AB$337,$AA$337,IF(COUNTA($AG$335:$AG368)&lt;=$AB$338,$AA$338,IF(COUNTA($AG$335:$AG368)&lt;=$AB$339,$AA$339,IF(COUNTA($AG$335:$AG368)&lt;=$AB$340,$AA$340,IF(COUNTA($AG$335:$AG368)&lt;=$AB$341,$AA$341,IF(COUNTA($AG$335:$AG368)&lt;=$AB$342,$AA$342,IF(COUNTA($AG$335:$AG368)&lt;=$AB$343,$AA$343,IF(COUNTA($AG$335:$AG368)&lt;=$AB$344,$AA$344,IF(COUNTA($AG$335:$AG368)&lt;=$AB$345,$AA$345,IF(COUNTA($AG$335:$AG368)&lt;=$AB$346,$AA$346,IF(COUNTA($AG$335:$AG368)&lt;=$AB$347,$AA$347,IF(COUNTA($AG$335:$AG368)&lt;=$AB$348,$AA$348,IF(COUNTA($AG$335:$AG368)&lt;=$AB$349,$AA$349,IF(COUNTA($AG$335:$AG368)&lt;=$AB$350,$AA$350,IF(COUNTA($AG$335:$AG368)&lt;=$AB$351,$AA$351,IF(COUNTA($AG$335:$AG368)&lt;=$AB$352,$AA$352,IF(COUNTA($AG$335:$AG368)&lt;=$AB$353,$AA$353,IF(COUNTA($AG$335:$AG368)&lt;=$AB$354,$AA$354,IF(COUNTA($AG$335:$AG368)&lt;=$AB$355,$AA$355,IF(COUNTA($AG$335:$AG368)&lt;=$AB$356,$AA$356,IF(COUNTA($AG$335:$AG368)&lt;=$AB$357,$AA$357,"")))))))))))))))))))))))</f>
        <v>2</v>
      </c>
      <c r="AH369" s="22">
        <f t="shared" si="5"/>
        <v>6</v>
      </c>
      <c r="AI369" s="21" t="str">
        <f t="shared" si="6"/>
        <v>F</v>
      </c>
      <c r="AJ369" s="21"/>
      <c r="AK369" s="22"/>
      <c r="AL369" s="22"/>
      <c r="AM369" s="22"/>
      <c r="AN369" s="22"/>
      <c r="AO369" s="23"/>
      <c r="AP369" s="23"/>
      <c r="AQ369" s="23"/>
      <c r="AR369" s="23"/>
      <c r="AS369" s="23"/>
      <c r="AT369" s="23"/>
      <c r="AU369" s="22"/>
      <c r="AV369" s="22"/>
      <c r="AW369" s="22"/>
      <c r="AX369" s="22"/>
      <c r="AY369" s="22"/>
      <c r="AZ369" s="22"/>
      <c r="BA369" s="22"/>
      <c r="BB369" s="22"/>
      <c r="BC369" s="22"/>
      <c r="BD369" s="22"/>
      <c r="BE369" s="22"/>
      <c r="BF369" s="22"/>
      <c r="BG369" s="22"/>
      <c r="BH369" s="22"/>
      <c r="BI369" s="22"/>
      <c r="BJ369" s="22"/>
      <c r="BK369" s="22"/>
      <c r="BL369" s="22"/>
      <c r="BM369" s="22"/>
      <c r="BN369" s="22"/>
      <c r="BO369" s="22"/>
      <c r="BP369" s="22"/>
      <c r="BQ369" s="22"/>
      <c r="BR369" s="22"/>
      <c r="BS369" s="22"/>
    </row>
    <row r="370" spans="27:71" x14ac:dyDescent="0.3">
      <c r="AA370" s="20"/>
      <c r="AB370" s="22"/>
      <c r="AC370" s="22"/>
      <c r="AD370" s="22" t="str">
        <f t="shared" si="2"/>
        <v>8J2</v>
      </c>
      <c r="AE370" s="22">
        <f t="shared" si="3"/>
        <v>8</v>
      </c>
      <c r="AF370" s="21" t="str">
        <f>IF(AE370="","","J"&amp;COUNTIF(AE$16:$AE370,AE370))</f>
        <v>J2</v>
      </c>
      <c r="AG370" s="22">
        <f>(IF(COUNTA($AG$335:$AG369)&lt;=$AB$336,$AA$336,IF(COUNTA($AG$335:$AG369)&lt;=$AB$337,$AA$337,IF(COUNTA($AG$335:$AG369)&lt;=$AB$338,$AA$338,IF(COUNTA($AG$335:$AG369)&lt;=$AB$339,$AA$339,IF(COUNTA($AG$335:$AG369)&lt;=$AB$340,$AA$340,IF(COUNTA($AG$335:$AG369)&lt;=$AB$341,$AA$341,IF(COUNTA($AG$335:$AG369)&lt;=$AB$342,$AA$342,IF(COUNTA($AG$335:$AG369)&lt;=$AB$343,$AA$343,IF(COUNTA($AG$335:$AG369)&lt;=$AB$344,$AA$344,IF(COUNTA($AG$335:$AG369)&lt;=$AB$345,$AA$345,IF(COUNTA($AG$335:$AG369)&lt;=$AB$346,$AA$346,IF(COUNTA($AG$335:$AG369)&lt;=$AB$347,$AA$347,IF(COUNTA($AG$335:$AG369)&lt;=$AB$348,$AA$348,IF(COUNTA($AG$335:$AG369)&lt;=$AB$349,$AA$349,IF(COUNTA($AG$335:$AG369)&lt;=$AB$350,$AA$350,IF(COUNTA($AG$335:$AG369)&lt;=$AB$351,$AA$351,IF(COUNTA($AG$335:$AG369)&lt;=$AB$352,$AA$352,IF(COUNTA($AG$335:$AG369)&lt;=$AB$353,$AA$353,IF(COUNTA($AG$335:$AG369)&lt;=$AB$354,$AA$354,IF(COUNTA($AG$335:$AG369)&lt;=$AB$355,$AA$355,IF(COUNTA($AG$335:$AG369)&lt;=$AB$356,$AA$356,IF(COUNTA($AG$335:$AG369)&lt;=$AB$357,$AA$357,"")))))))))))))))))))))))</f>
        <v>2</v>
      </c>
      <c r="AH370" s="22">
        <f t="shared" si="5"/>
        <v>5</v>
      </c>
      <c r="AI370" s="21" t="str">
        <f t="shared" si="6"/>
        <v>C</v>
      </c>
      <c r="AJ370" s="21"/>
      <c r="AK370" s="22"/>
      <c r="AL370" s="22"/>
      <c r="AM370" s="22"/>
      <c r="AN370" s="22"/>
      <c r="AO370" s="23"/>
      <c r="AP370" s="23"/>
      <c r="AQ370" s="23"/>
      <c r="AR370" s="23"/>
      <c r="AS370" s="23"/>
      <c r="AT370" s="23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</row>
    <row r="371" spans="27:71" x14ac:dyDescent="0.3">
      <c r="AA371" s="20"/>
      <c r="AB371" s="22"/>
      <c r="AC371" s="22"/>
      <c r="AD371" s="22" t="str">
        <f t="shared" si="2"/>
        <v>18J2</v>
      </c>
      <c r="AE371" s="22">
        <f t="shared" si="3"/>
        <v>18</v>
      </c>
      <c r="AF371" s="21" t="str">
        <f>IF(AE371="","","J"&amp;COUNTIF(AE$16:$AE371,AE371))</f>
        <v>J2</v>
      </c>
      <c r="AG371" s="22">
        <f>(IF(COUNTA($AG$335:$AG370)&lt;=$AB$336,$AA$336,IF(COUNTA($AG$335:$AG370)&lt;=$AB$337,$AA$337,IF(COUNTA($AG$335:$AG370)&lt;=$AB$338,$AA$338,IF(COUNTA($AG$335:$AG370)&lt;=$AB$339,$AA$339,IF(COUNTA($AG$335:$AG370)&lt;=$AB$340,$AA$340,IF(COUNTA($AG$335:$AG370)&lt;=$AB$341,$AA$341,IF(COUNTA($AG$335:$AG370)&lt;=$AB$342,$AA$342,IF(COUNTA($AG$335:$AG370)&lt;=$AB$343,$AA$343,IF(COUNTA($AG$335:$AG370)&lt;=$AB$344,$AA$344,IF(COUNTA($AG$335:$AG370)&lt;=$AB$345,$AA$345,IF(COUNTA($AG$335:$AG370)&lt;=$AB$346,$AA$346,IF(COUNTA($AG$335:$AG370)&lt;=$AB$347,$AA$347,IF(COUNTA($AG$335:$AG370)&lt;=$AB$348,$AA$348,IF(COUNTA($AG$335:$AG370)&lt;=$AB$349,$AA$349,IF(COUNTA($AG$335:$AG370)&lt;=$AB$350,$AA$350,IF(COUNTA($AG$335:$AG370)&lt;=$AB$351,$AA$351,IF(COUNTA($AG$335:$AG370)&lt;=$AB$352,$AA$352,IF(COUNTA($AG$335:$AG370)&lt;=$AB$353,$AA$353,IF(COUNTA($AG$335:$AG370)&lt;=$AB$354,$AA$354,IF(COUNTA($AG$335:$AG370)&lt;=$AB$355,$AA$355,IF(COUNTA($AG$335:$AG370)&lt;=$AB$356,$AA$356,IF(COUNTA($AG$335:$AG370)&lt;=$AB$357,$AA$357,"")))))))))))))))))))))))</f>
        <v>2</v>
      </c>
      <c r="AH371" s="22">
        <f t="shared" si="5"/>
        <v>4</v>
      </c>
      <c r="AI371" s="21" t="str">
        <f t="shared" si="6"/>
        <v>F</v>
      </c>
      <c r="AJ371" s="21"/>
      <c r="AK371" s="22"/>
      <c r="AL371" s="22"/>
      <c r="AM371" s="22"/>
      <c r="AN371" s="22"/>
      <c r="AO371" s="23"/>
      <c r="AP371" s="23"/>
      <c r="AQ371" s="23"/>
      <c r="AR371" s="23"/>
      <c r="AS371" s="23"/>
      <c r="AT371" s="23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</row>
    <row r="372" spans="27:71" x14ac:dyDescent="0.3">
      <c r="AA372" s="20"/>
      <c r="AB372" s="22"/>
      <c r="AC372" s="22"/>
      <c r="AD372" s="22" t="str">
        <f t="shared" si="2"/>
        <v>9J2</v>
      </c>
      <c r="AE372" s="22">
        <f t="shared" si="3"/>
        <v>9</v>
      </c>
      <c r="AF372" s="21" t="str">
        <f>IF(AE372="","","J"&amp;COUNTIF(AE$16:$AE372,AE372))</f>
        <v>J2</v>
      </c>
      <c r="AG372" s="22">
        <f>(IF(COUNTA($AG$335:$AG371)&lt;=$AB$336,$AA$336,IF(COUNTA($AG$335:$AG371)&lt;=$AB$337,$AA$337,IF(COUNTA($AG$335:$AG371)&lt;=$AB$338,$AA$338,IF(COUNTA($AG$335:$AG371)&lt;=$AB$339,$AA$339,IF(COUNTA($AG$335:$AG371)&lt;=$AB$340,$AA$340,IF(COUNTA($AG$335:$AG371)&lt;=$AB$341,$AA$341,IF(COUNTA($AG$335:$AG371)&lt;=$AB$342,$AA$342,IF(COUNTA($AG$335:$AG371)&lt;=$AB$343,$AA$343,IF(COUNTA($AG$335:$AG371)&lt;=$AB$344,$AA$344,IF(COUNTA($AG$335:$AG371)&lt;=$AB$345,$AA$345,IF(COUNTA($AG$335:$AG371)&lt;=$AB$346,$AA$346,IF(COUNTA($AG$335:$AG371)&lt;=$AB$347,$AA$347,IF(COUNTA($AG$335:$AG371)&lt;=$AB$348,$AA$348,IF(COUNTA($AG$335:$AG371)&lt;=$AB$349,$AA$349,IF(COUNTA($AG$335:$AG371)&lt;=$AB$350,$AA$350,IF(COUNTA($AG$335:$AG371)&lt;=$AB$351,$AA$351,IF(COUNTA($AG$335:$AG371)&lt;=$AB$352,$AA$352,IF(COUNTA($AG$335:$AG371)&lt;=$AB$353,$AA$353,IF(COUNTA($AG$335:$AG371)&lt;=$AB$354,$AA$354,IF(COUNTA($AG$335:$AG371)&lt;=$AB$355,$AA$355,IF(COUNTA($AG$335:$AG371)&lt;=$AB$356,$AA$356,IF(COUNTA($AG$335:$AG371)&lt;=$AB$357,$AA$357,"")))))))))))))))))))))))</f>
        <v>2</v>
      </c>
      <c r="AH372" s="22">
        <f t="shared" si="5"/>
        <v>3</v>
      </c>
      <c r="AI372" s="21" t="str">
        <f t="shared" si="6"/>
        <v>C</v>
      </c>
      <c r="AJ372" s="21"/>
      <c r="AK372" s="22"/>
      <c r="AL372" s="22"/>
      <c r="AM372" s="22"/>
      <c r="AN372" s="22"/>
      <c r="AO372" s="23"/>
      <c r="AP372" s="23"/>
      <c r="AQ372" s="23"/>
      <c r="AR372" s="23"/>
      <c r="AS372" s="23"/>
      <c r="AT372" s="23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</row>
    <row r="373" spans="27:71" x14ac:dyDescent="0.3">
      <c r="AA373" s="20"/>
      <c r="AB373" s="22"/>
      <c r="AC373" s="22"/>
      <c r="AD373" s="22" t="str">
        <f t="shared" si="2"/>
        <v>19J2</v>
      </c>
      <c r="AE373" s="22">
        <f t="shared" si="3"/>
        <v>19</v>
      </c>
      <c r="AF373" s="21" t="str">
        <f>IF(AE373="","","J"&amp;COUNTIF(AE$16:$AE373,AE373))</f>
        <v>J2</v>
      </c>
      <c r="AG373" s="22">
        <f>(IF(COUNTA($AG$335:$AG372)&lt;=$AB$336,$AA$336,IF(COUNTA($AG$335:$AG372)&lt;=$AB$337,$AA$337,IF(COUNTA($AG$335:$AG372)&lt;=$AB$338,$AA$338,IF(COUNTA($AG$335:$AG372)&lt;=$AB$339,$AA$339,IF(COUNTA($AG$335:$AG372)&lt;=$AB$340,$AA$340,IF(COUNTA($AG$335:$AG372)&lt;=$AB$341,$AA$341,IF(COUNTA($AG$335:$AG372)&lt;=$AB$342,$AA$342,IF(COUNTA($AG$335:$AG372)&lt;=$AB$343,$AA$343,IF(COUNTA($AG$335:$AG372)&lt;=$AB$344,$AA$344,IF(COUNTA($AG$335:$AG372)&lt;=$AB$345,$AA$345,IF(COUNTA($AG$335:$AG372)&lt;=$AB$346,$AA$346,IF(COUNTA($AG$335:$AG372)&lt;=$AB$347,$AA$347,IF(COUNTA($AG$335:$AG372)&lt;=$AB$348,$AA$348,IF(COUNTA($AG$335:$AG372)&lt;=$AB$349,$AA$349,IF(COUNTA($AG$335:$AG372)&lt;=$AB$350,$AA$350,IF(COUNTA($AG$335:$AG372)&lt;=$AB$351,$AA$351,IF(COUNTA($AG$335:$AG372)&lt;=$AB$352,$AA$352,IF(COUNTA($AG$335:$AG372)&lt;=$AB$353,$AA$353,IF(COUNTA($AG$335:$AG372)&lt;=$AB$354,$AA$354,IF(COUNTA($AG$335:$AG372)&lt;=$AB$355,$AA$355,IF(COUNTA($AG$335:$AG372)&lt;=$AB$356,$AA$356,IF(COUNTA($AG$335:$AG372)&lt;=$AB$357,$AA$357,"")))))))))))))))))))))))</f>
        <v>3</v>
      </c>
      <c r="AH373" s="22">
        <f t="shared" si="5"/>
        <v>20</v>
      </c>
      <c r="AI373" s="21" t="str">
        <f t="shared" si="6"/>
        <v>F</v>
      </c>
      <c r="AJ373" s="21"/>
      <c r="AK373" s="22"/>
      <c r="AL373" s="22"/>
      <c r="AM373" s="22"/>
      <c r="AN373" s="22"/>
      <c r="AO373" s="23"/>
      <c r="AP373" s="23"/>
      <c r="AQ373" s="23"/>
      <c r="AR373" s="23"/>
      <c r="AS373" s="23"/>
      <c r="AT373" s="23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</row>
    <row r="374" spans="27:71" x14ac:dyDescent="0.3">
      <c r="AA374" s="20"/>
      <c r="AB374" s="22"/>
      <c r="AC374" s="22"/>
      <c r="AD374" s="22" t="str">
        <f t="shared" si="2"/>
        <v>10J3</v>
      </c>
      <c r="AE374" s="22">
        <f t="shared" si="3"/>
        <v>10</v>
      </c>
      <c r="AF374" s="21" t="str">
        <f>IF(AE374="","","J"&amp;COUNTIF(AE$16:$AE374,AE374))</f>
        <v>J3</v>
      </c>
      <c r="AG374" s="22">
        <f>(IF(COUNTA($AG$335:$AG373)&lt;=$AB$336,$AA$336,IF(COUNTA($AG$335:$AG373)&lt;=$AB$337,$AA$337,IF(COUNTA($AG$335:$AG373)&lt;=$AB$338,$AA$338,IF(COUNTA($AG$335:$AG373)&lt;=$AB$339,$AA$339,IF(COUNTA($AG$335:$AG373)&lt;=$AB$340,$AA$340,IF(COUNTA($AG$335:$AG373)&lt;=$AB$341,$AA$341,IF(COUNTA($AG$335:$AG373)&lt;=$AB$342,$AA$342,IF(COUNTA($AG$335:$AG373)&lt;=$AB$343,$AA$343,IF(COUNTA($AG$335:$AG373)&lt;=$AB$344,$AA$344,IF(COUNTA($AG$335:$AG373)&lt;=$AB$345,$AA$345,IF(COUNTA($AG$335:$AG373)&lt;=$AB$346,$AA$346,IF(COUNTA($AG$335:$AG373)&lt;=$AB$347,$AA$347,IF(COUNTA($AG$335:$AG373)&lt;=$AB$348,$AA$348,IF(COUNTA($AG$335:$AG373)&lt;=$AB$349,$AA$349,IF(COUNTA($AG$335:$AG373)&lt;=$AB$350,$AA$350,IF(COUNTA($AG$335:$AG373)&lt;=$AB$351,$AA$351,IF(COUNTA($AG$335:$AG373)&lt;=$AB$352,$AA$352,IF(COUNTA($AG$335:$AG373)&lt;=$AB$353,$AA$353,IF(COUNTA($AG$335:$AG373)&lt;=$AB$354,$AA$354,IF(COUNTA($AG$335:$AG373)&lt;=$AB$355,$AA$355,IF(COUNTA($AG$335:$AG373)&lt;=$AB$356,$AA$356,IF(COUNTA($AG$335:$AG373)&lt;=$AB$357,$AA$357,"")))))))))))))))))))))))</f>
        <v>3</v>
      </c>
      <c r="AH374" s="22">
        <f t="shared" si="5"/>
        <v>19</v>
      </c>
      <c r="AI374" s="21" t="str">
        <f t="shared" si="6"/>
        <v>C</v>
      </c>
      <c r="AJ374" s="21"/>
      <c r="AK374" s="22"/>
      <c r="AL374" s="22"/>
      <c r="AM374" s="22"/>
      <c r="AN374" s="22"/>
      <c r="AO374" s="23"/>
      <c r="AP374" s="23"/>
      <c r="AQ374" s="23"/>
      <c r="AR374" s="23"/>
      <c r="AS374" s="23"/>
      <c r="AT374" s="23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</row>
    <row r="375" spans="27:71" x14ac:dyDescent="0.3">
      <c r="AA375" s="20"/>
      <c r="AB375" s="22"/>
      <c r="AC375" s="22"/>
      <c r="AD375" s="22" t="str">
        <f t="shared" si="2"/>
        <v>1J3</v>
      </c>
      <c r="AE375" s="22">
        <f t="shared" si="3"/>
        <v>1</v>
      </c>
      <c r="AF375" s="21" t="str">
        <f>IF(AE375="","","J"&amp;COUNTIF(AE$16:$AE375,AE375))</f>
        <v>J3</v>
      </c>
      <c r="AG375" s="22">
        <f>(IF(COUNTA($AG$335:$AG374)&lt;=$AB$336,$AA$336,IF(COUNTA($AG$335:$AG374)&lt;=$AB$337,$AA$337,IF(COUNTA($AG$335:$AG374)&lt;=$AB$338,$AA$338,IF(COUNTA($AG$335:$AG374)&lt;=$AB$339,$AA$339,IF(COUNTA($AG$335:$AG374)&lt;=$AB$340,$AA$340,IF(COUNTA($AG$335:$AG374)&lt;=$AB$341,$AA$341,IF(COUNTA($AG$335:$AG374)&lt;=$AB$342,$AA$342,IF(COUNTA($AG$335:$AG374)&lt;=$AB$343,$AA$343,IF(COUNTA($AG$335:$AG374)&lt;=$AB$344,$AA$344,IF(COUNTA($AG$335:$AG374)&lt;=$AB$345,$AA$345,IF(COUNTA($AG$335:$AG374)&lt;=$AB$346,$AA$346,IF(COUNTA($AG$335:$AG374)&lt;=$AB$347,$AA$347,IF(COUNTA($AG$335:$AG374)&lt;=$AB$348,$AA$348,IF(COUNTA($AG$335:$AG374)&lt;=$AB$349,$AA$349,IF(COUNTA($AG$335:$AG374)&lt;=$AB$350,$AA$350,IF(COUNTA($AG$335:$AG374)&lt;=$AB$351,$AA$351,IF(COUNTA($AG$335:$AG374)&lt;=$AB$352,$AA$352,IF(COUNTA($AG$335:$AG374)&lt;=$AB$353,$AA$353,IF(COUNTA($AG$335:$AG374)&lt;=$AB$354,$AA$354,IF(COUNTA($AG$335:$AG374)&lt;=$AB$355,$AA$355,IF(COUNTA($AG$335:$AG374)&lt;=$AB$356,$AA$356,IF(COUNTA($AG$335:$AG374)&lt;=$AB$357,$AA$357,"")))))))))))))))))))))))</f>
        <v>3</v>
      </c>
      <c r="AH375" s="22">
        <f t="shared" si="5"/>
        <v>18</v>
      </c>
      <c r="AI375" s="21" t="str">
        <f t="shared" si="6"/>
        <v>F</v>
      </c>
      <c r="AJ375" s="21"/>
      <c r="AK375" s="22"/>
      <c r="AL375" s="22"/>
      <c r="AM375" s="22"/>
      <c r="AN375" s="22"/>
      <c r="AO375" s="23"/>
      <c r="AP375" s="23"/>
      <c r="AQ375" s="23"/>
      <c r="AR375" s="23"/>
      <c r="AS375" s="23"/>
      <c r="AT375" s="23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</row>
    <row r="376" spans="27:71" x14ac:dyDescent="0.3">
      <c r="AA376" s="20"/>
      <c r="AB376" s="22"/>
      <c r="AC376" s="22"/>
      <c r="AD376" s="22" t="str">
        <f t="shared" si="2"/>
        <v>11J3</v>
      </c>
      <c r="AE376" s="22">
        <f t="shared" si="3"/>
        <v>11</v>
      </c>
      <c r="AF376" s="21" t="str">
        <f>IF(AE376="","","J"&amp;COUNTIF(AE$16:$AE376,AE376))</f>
        <v>J3</v>
      </c>
      <c r="AG376" s="22">
        <f>(IF(COUNTA($AG$335:$AG375)&lt;=$AB$336,$AA$336,IF(COUNTA($AG$335:$AG375)&lt;=$AB$337,$AA$337,IF(COUNTA($AG$335:$AG375)&lt;=$AB$338,$AA$338,IF(COUNTA($AG$335:$AG375)&lt;=$AB$339,$AA$339,IF(COUNTA($AG$335:$AG375)&lt;=$AB$340,$AA$340,IF(COUNTA($AG$335:$AG375)&lt;=$AB$341,$AA$341,IF(COUNTA($AG$335:$AG375)&lt;=$AB$342,$AA$342,IF(COUNTA($AG$335:$AG375)&lt;=$AB$343,$AA$343,IF(COUNTA($AG$335:$AG375)&lt;=$AB$344,$AA$344,IF(COUNTA($AG$335:$AG375)&lt;=$AB$345,$AA$345,IF(COUNTA($AG$335:$AG375)&lt;=$AB$346,$AA$346,IF(COUNTA($AG$335:$AG375)&lt;=$AB$347,$AA$347,IF(COUNTA($AG$335:$AG375)&lt;=$AB$348,$AA$348,IF(COUNTA($AG$335:$AG375)&lt;=$AB$349,$AA$349,IF(COUNTA($AG$335:$AG375)&lt;=$AB$350,$AA$350,IF(COUNTA($AG$335:$AG375)&lt;=$AB$351,$AA$351,IF(COUNTA($AG$335:$AG375)&lt;=$AB$352,$AA$352,IF(COUNTA($AG$335:$AG375)&lt;=$AB$353,$AA$353,IF(COUNTA($AG$335:$AG375)&lt;=$AB$354,$AA$354,IF(COUNTA($AG$335:$AG375)&lt;=$AB$355,$AA$355,IF(COUNTA($AG$335:$AG375)&lt;=$AB$356,$AA$356,IF(COUNTA($AG$335:$AG375)&lt;=$AB$357,$AA$357,"")))))))))))))))))))))))</f>
        <v>3</v>
      </c>
      <c r="AH376" s="22">
        <f t="shared" si="5"/>
        <v>17</v>
      </c>
      <c r="AI376" s="21" t="str">
        <f t="shared" si="6"/>
        <v>C</v>
      </c>
      <c r="AJ376" s="21"/>
      <c r="AK376" s="22"/>
      <c r="AL376" s="22"/>
      <c r="AM376" s="22"/>
      <c r="AN376" s="22"/>
      <c r="AO376" s="23"/>
      <c r="AP376" s="23"/>
      <c r="AQ376" s="23"/>
      <c r="AR376" s="23"/>
      <c r="AS376" s="23"/>
      <c r="AT376" s="23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</row>
    <row r="377" spans="27:71" x14ac:dyDescent="0.3">
      <c r="AA377" s="20"/>
      <c r="AB377" s="22"/>
      <c r="AC377" s="22"/>
      <c r="AD377" s="22" t="str">
        <f t="shared" si="2"/>
        <v>2J3</v>
      </c>
      <c r="AE377" s="22">
        <f t="shared" si="3"/>
        <v>2</v>
      </c>
      <c r="AF377" s="21" t="str">
        <f>IF(AE377="","","J"&amp;COUNTIF(AE$16:$AE377,AE377))</f>
        <v>J3</v>
      </c>
      <c r="AG377" s="22">
        <f>(IF(COUNTA($AG$335:$AG376)&lt;=$AB$336,$AA$336,IF(COUNTA($AG$335:$AG376)&lt;=$AB$337,$AA$337,IF(COUNTA($AG$335:$AG376)&lt;=$AB$338,$AA$338,IF(COUNTA($AG$335:$AG376)&lt;=$AB$339,$AA$339,IF(COUNTA($AG$335:$AG376)&lt;=$AB$340,$AA$340,IF(COUNTA($AG$335:$AG376)&lt;=$AB$341,$AA$341,IF(COUNTA($AG$335:$AG376)&lt;=$AB$342,$AA$342,IF(COUNTA($AG$335:$AG376)&lt;=$AB$343,$AA$343,IF(COUNTA($AG$335:$AG376)&lt;=$AB$344,$AA$344,IF(COUNTA($AG$335:$AG376)&lt;=$AB$345,$AA$345,IF(COUNTA($AG$335:$AG376)&lt;=$AB$346,$AA$346,IF(COUNTA($AG$335:$AG376)&lt;=$AB$347,$AA$347,IF(COUNTA($AG$335:$AG376)&lt;=$AB$348,$AA$348,IF(COUNTA($AG$335:$AG376)&lt;=$AB$349,$AA$349,IF(COUNTA($AG$335:$AG376)&lt;=$AB$350,$AA$350,IF(COUNTA($AG$335:$AG376)&lt;=$AB$351,$AA$351,IF(COUNTA($AG$335:$AG376)&lt;=$AB$352,$AA$352,IF(COUNTA($AG$335:$AG376)&lt;=$AB$353,$AA$353,IF(COUNTA($AG$335:$AG376)&lt;=$AB$354,$AA$354,IF(COUNTA($AG$335:$AG376)&lt;=$AB$355,$AA$355,IF(COUNTA($AG$335:$AG376)&lt;=$AB$356,$AA$356,IF(COUNTA($AG$335:$AG376)&lt;=$AB$357,$AA$357,"")))))))))))))))))))))))</f>
        <v>3</v>
      </c>
      <c r="AH377" s="22">
        <f t="shared" si="5"/>
        <v>16</v>
      </c>
      <c r="AI377" s="21" t="str">
        <f t="shared" si="6"/>
        <v>F</v>
      </c>
      <c r="AJ377" s="21"/>
      <c r="AK377" s="22"/>
      <c r="AL377" s="22"/>
      <c r="AM377" s="22"/>
      <c r="AN377" s="22"/>
      <c r="AO377" s="23"/>
      <c r="AP377" s="23"/>
      <c r="AQ377" s="23"/>
      <c r="AR377" s="23"/>
      <c r="AS377" s="23"/>
      <c r="AT377" s="23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</row>
    <row r="378" spans="27:71" x14ac:dyDescent="0.3">
      <c r="AA378" s="20"/>
      <c r="AB378" s="22"/>
      <c r="AC378" s="22"/>
      <c r="AD378" s="22" t="str">
        <f t="shared" si="2"/>
        <v>12J3</v>
      </c>
      <c r="AE378" s="22">
        <f t="shared" si="3"/>
        <v>12</v>
      </c>
      <c r="AF378" s="21" t="str">
        <f>IF(AE378="","","J"&amp;COUNTIF(AE$16:$AE378,AE378))</f>
        <v>J3</v>
      </c>
      <c r="AG378" s="22">
        <f>(IF(COUNTA($AG$335:$AG377)&lt;=$AB$336,$AA$336,IF(COUNTA($AG$335:$AG377)&lt;=$AB$337,$AA$337,IF(COUNTA($AG$335:$AG377)&lt;=$AB$338,$AA$338,IF(COUNTA($AG$335:$AG377)&lt;=$AB$339,$AA$339,IF(COUNTA($AG$335:$AG377)&lt;=$AB$340,$AA$340,IF(COUNTA($AG$335:$AG377)&lt;=$AB$341,$AA$341,IF(COUNTA($AG$335:$AG377)&lt;=$AB$342,$AA$342,IF(COUNTA($AG$335:$AG377)&lt;=$AB$343,$AA$343,IF(COUNTA($AG$335:$AG377)&lt;=$AB$344,$AA$344,IF(COUNTA($AG$335:$AG377)&lt;=$AB$345,$AA$345,IF(COUNTA($AG$335:$AG377)&lt;=$AB$346,$AA$346,IF(COUNTA($AG$335:$AG377)&lt;=$AB$347,$AA$347,IF(COUNTA($AG$335:$AG377)&lt;=$AB$348,$AA$348,IF(COUNTA($AG$335:$AG377)&lt;=$AB$349,$AA$349,IF(COUNTA($AG$335:$AG377)&lt;=$AB$350,$AA$350,IF(COUNTA($AG$335:$AG377)&lt;=$AB$351,$AA$351,IF(COUNTA($AG$335:$AG377)&lt;=$AB$352,$AA$352,IF(COUNTA($AG$335:$AG377)&lt;=$AB$353,$AA$353,IF(COUNTA($AG$335:$AG377)&lt;=$AB$354,$AA$354,IF(COUNTA($AG$335:$AG377)&lt;=$AB$355,$AA$355,IF(COUNTA($AG$335:$AG377)&lt;=$AB$356,$AA$356,IF(COUNTA($AG$335:$AG377)&lt;=$AB$357,$AA$357,"")))))))))))))))))))))))</f>
        <v>3</v>
      </c>
      <c r="AH378" s="22">
        <f t="shared" si="5"/>
        <v>15</v>
      </c>
      <c r="AI378" s="21" t="str">
        <f t="shared" si="6"/>
        <v>C</v>
      </c>
      <c r="AJ378" s="21"/>
      <c r="AK378" s="22"/>
      <c r="AL378" s="22"/>
      <c r="AM378" s="22"/>
      <c r="AN378" s="22"/>
      <c r="AO378" s="23"/>
      <c r="AP378" s="23"/>
      <c r="AQ378" s="23"/>
      <c r="AR378" s="23"/>
      <c r="AS378" s="23"/>
      <c r="AT378" s="23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</row>
    <row r="379" spans="27:71" x14ac:dyDescent="0.3">
      <c r="AA379" s="20"/>
      <c r="AB379" s="22"/>
      <c r="AC379" s="22"/>
      <c r="AD379" s="22" t="str">
        <f t="shared" si="2"/>
        <v>3J3</v>
      </c>
      <c r="AE379" s="22">
        <f t="shared" si="3"/>
        <v>3</v>
      </c>
      <c r="AF379" s="21" t="str">
        <f>IF(AE379="","","J"&amp;COUNTIF(AE$16:$AE379,AE379))</f>
        <v>J3</v>
      </c>
      <c r="AG379" s="22">
        <f>(IF(COUNTA($AG$335:$AG378)&lt;=$AB$336,$AA$336,IF(COUNTA($AG$335:$AG378)&lt;=$AB$337,$AA$337,IF(COUNTA($AG$335:$AG378)&lt;=$AB$338,$AA$338,IF(COUNTA($AG$335:$AG378)&lt;=$AB$339,$AA$339,IF(COUNTA($AG$335:$AG378)&lt;=$AB$340,$AA$340,IF(COUNTA($AG$335:$AG378)&lt;=$AB$341,$AA$341,IF(COUNTA($AG$335:$AG378)&lt;=$AB$342,$AA$342,IF(COUNTA($AG$335:$AG378)&lt;=$AB$343,$AA$343,IF(COUNTA($AG$335:$AG378)&lt;=$AB$344,$AA$344,IF(COUNTA($AG$335:$AG378)&lt;=$AB$345,$AA$345,IF(COUNTA($AG$335:$AG378)&lt;=$AB$346,$AA$346,IF(COUNTA($AG$335:$AG378)&lt;=$AB$347,$AA$347,IF(COUNTA($AG$335:$AG378)&lt;=$AB$348,$AA$348,IF(COUNTA($AG$335:$AG378)&lt;=$AB$349,$AA$349,IF(COUNTA($AG$335:$AG378)&lt;=$AB$350,$AA$350,IF(COUNTA($AG$335:$AG378)&lt;=$AB$351,$AA$351,IF(COUNTA($AG$335:$AG378)&lt;=$AB$352,$AA$352,IF(COUNTA($AG$335:$AG378)&lt;=$AB$353,$AA$353,IF(COUNTA($AG$335:$AG378)&lt;=$AB$354,$AA$354,IF(COUNTA($AG$335:$AG378)&lt;=$AB$355,$AA$355,IF(COUNTA($AG$335:$AG378)&lt;=$AB$356,$AA$356,IF(COUNTA($AG$335:$AG378)&lt;=$AB$357,$AA$357,"")))))))))))))))))))))))</f>
        <v>3</v>
      </c>
      <c r="AH379" s="22">
        <f t="shared" si="5"/>
        <v>14</v>
      </c>
      <c r="AI379" s="21" t="str">
        <f t="shared" si="6"/>
        <v>F</v>
      </c>
      <c r="AJ379" s="21"/>
      <c r="AK379" s="22"/>
      <c r="AL379" s="22"/>
      <c r="AM379" s="22"/>
      <c r="AN379" s="22"/>
      <c r="AO379" s="23"/>
      <c r="AP379" s="23"/>
      <c r="AQ379" s="23"/>
      <c r="AR379" s="23"/>
      <c r="AS379" s="23"/>
      <c r="AT379" s="23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</row>
    <row r="380" spans="27:71" x14ac:dyDescent="0.3">
      <c r="AA380" s="20"/>
      <c r="AB380" s="22"/>
      <c r="AC380" s="22"/>
      <c r="AD380" s="22" t="str">
        <f t="shared" si="2"/>
        <v>13J3</v>
      </c>
      <c r="AE380" s="22">
        <f t="shared" si="3"/>
        <v>13</v>
      </c>
      <c r="AF380" s="21" t="str">
        <f>IF(AE380="","","J"&amp;COUNTIF(AE$16:$AE380,AE380))</f>
        <v>J3</v>
      </c>
      <c r="AG380" s="22">
        <f>(IF(COUNTA($AG$335:$AG379)&lt;=$AB$336,$AA$336,IF(COUNTA($AG$335:$AG379)&lt;=$AB$337,$AA$337,IF(COUNTA($AG$335:$AG379)&lt;=$AB$338,$AA$338,IF(COUNTA($AG$335:$AG379)&lt;=$AB$339,$AA$339,IF(COUNTA($AG$335:$AG379)&lt;=$AB$340,$AA$340,IF(COUNTA($AG$335:$AG379)&lt;=$AB$341,$AA$341,IF(COUNTA($AG$335:$AG379)&lt;=$AB$342,$AA$342,IF(COUNTA($AG$335:$AG379)&lt;=$AB$343,$AA$343,IF(COUNTA($AG$335:$AG379)&lt;=$AB$344,$AA$344,IF(COUNTA($AG$335:$AG379)&lt;=$AB$345,$AA$345,IF(COUNTA($AG$335:$AG379)&lt;=$AB$346,$AA$346,IF(COUNTA($AG$335:$AG379)&lt;=$AB$347,$AA$347,IF(COUNTA($AG$335:$AG379)&lt;=$AB$348,$AA$348,IF(COUNTA($AG$335:$AG379)&lt;=$AB$349,$AA$349,IF(COUNTA($AG$335:$AG379)&lt;=$AB$350,$AA$350,IF(COUNTA($AG$335:$AG379)&lt;=$AB$351,$AA$351,IF(COUNTA($AG$335:$AG379)&lt;=$AB$352,$AA$352,IF(COUNTA($AG$335:$AG379)&lt;=$AB$353,$AA$353,IF(COUNTA($AG$335:$AG379)&lt;=$AB$354,$AA$354,IF(COUNTA($AG$335:$AG379)&lt;=$AB$355,$AA$355,IF(COUNTA($AG$335:$AG379)&lt;=$AB$356,$AA$356,IF(COUNTA($AG$335:$AG379)&lt;=$AB$357,$AA$357,"")))))))))))))))))))))))</f>
        <v>3</v>
      </c>
      <c r="AH380" s="22">
        <f t="shared" si="5"/>
        <v>13</v>
      </c>
      <c r="AI380" s="21" t="str">
        <f t="shared" si="6"/>
        <v>C</v>
      </c>
      <c r="AJ380" s="21"/>
      <c r="AK380" s="22"/>
      <c r="AL380" s="22"/>
      <c r="AM380" s="22"/>
      <c r="AN380" s="22"/>
      <c r="AO380" s="23"/>
      <c r="AP380" s="23"/>
      <c r="AQ380" s="23"/>
      <c r="AR380" s="23"/>
      <c r="AS380" s="23"/>
      <c r="AT380" s="23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</row>
    <row r="381" spans="27:71" x14ac:dyDescent="0.3">
      <c r="AA381" s="20"/>
      <c r="AB381" s="22"/>
      <c r="AC381" s="22"/>
      <c r="AD381" s="22" t="str">
        <f t="shared" si="2"/>
        <v>4J3</v>
      </c>
      <c r="AE381" s="22">
        <f t="shared" si="3"/>
        <v>4</v>
      </c>
      <c r="AF381" s="21" t="str">
        <f>IF(AE381="","","J"&amp;COUNTIF(AE$16:$AE381,AE381))</f>
        <v>J3</v>
      </c>
      <c r="AG381" s="22">
        <f>(IF(COUNTA($AG$335:$AG380)&lt;=$AB$336,$AA$336,IF(COUNTA($AG$335:$AG380)&lt;=$AB$337,$AA$337,IF(COUNTA($AG$335:$AG380)&lt;=$AB$338,$AA$338,IF(COUNTA($AG$335:$AG380)&lt;=$AB$339,$AA$339,IF(COUNTA($AG$335:$AG380)&lt;=$AB$340,$AA$340,IF(COUNTA($AG$335:$AG380)&lt;=$AB$341,$AA$341,IF(COUNTA($AG$335:$AG380)&lt;=$AB$342,$AA$342,IF(COUNTA($AG$335:$AG380)&lt;=$AB$343,$AA$343,IF(COUNTA($AG$335:$AG380)&lt;=$AB$344,$AA$344,IF(COUNTA($AG$335:$AG380)&lt;=$AB$345,$AA$345,IF(COUNTA($AG$335:$AG380)&lt;=$AB$346,$AA$346,IF(COUNTA($AG$335:$AG380)&lt;=$AB$347,$AA$347,IF(COUNTA($AG$335:$AG380)&lt;=$AB$348,$AA$348,IF(COUNTA($AG$335:$AG380)&lt;=$AB$349,$AA$349,IF(COUNTA($AG$335:$AG380)&lt;=$AB$350,$AA$350,IF(COUNTA($AG$335:$AG380)&lt;=$AB$351,$AA$351,IF(COUNTA($AG$335:$AG380)&lt;=$AB$352,$AA$352,IF(COUNTA($AG$335:$AG380)&lt;=$AB$353,$AA$353,IF(COUNTA($AG$335:$AG380)&lt;=$AB$354,$AA$354,IF(COUNTA($AG$335:$AG380)&lt;=$AB$355,$AA$355,IF(COUNTA($AG$335:$AG380)&lt;=$AB$356,$AA$356,IF(COUNTA($AG$335:$AG380)&lt;=$AB$357,$AA$357,"")))))))))))))))))))))))</f>
        <v>3</v>
      </c>
      <c r="AH381" s="22">
        <f t="shared" si="5"/>
        <v>12</v>
      </c>
      <c r="AI381" s="21" t="str">
        <f t="shared" si="6"/>
        <v>F</v>
      </c>
      <c r="AJ381" s="21"/>
      <c r="AK381" s="22"/>
      <c r="AL381" s="22"/>
      <c r="AM381" s="22"/>
      <c r="AN381" s="22"/>
      <c r="AO381" s="23"/>
      <c r="AP381" s="23"/>
      <c r="AQ381" s="23"/>
      <c r="AR381" s="23"/>
      <c r="AS381" s="23"/>
      <c r="AT381" s="23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</row>
    <row r="382" spans="27:71" x14ac:dyDescent="0.3">
      <c r="AA382" s="20"/>
      <c r="AB382" s="22"/>
      <c r="AC382" s="22"/>
      <c r="AD382" s="22" t="str">
        <f t="shared" si="2"/>
        <v>14J3</v>
      </c>
      <c r="AE382" s="22">
        <f t="shared" si="3"/>
        <v>14</v>
      </c>
      <c r="AF382" s="21" t="str">
        <f>IF(AE382="","","J"&amp;COUNTIF(AE$16:$AE382,AE382))</f>
        <v>J3</v>
      </c>
      <c r="AG382" s="22">
        <f>(IF(COUNTA($AG$335:$AG381)&lt;=$AB$336,$AA$336,IF(COUNTA($AG$335:$AG381)&lt;=$AB$337,$AA$337,IF(COUNTA($AG$335:$AG381)&lt;=$AB$338,$AA$338,IF(COUNTA($AG$335:$AG381)&lt;=$AB$339,$AA$339,IF(COUNTA($AG$335:$AG381)&lt;=$AB$340,$AA$340,IF(COUNTA($AG$335:$AG381)&lt;=$AB$341,$AA$341,IF(COUNTA($AG$335:$AG381)&lt;=$AB$342,$AA$342,IF(COUNTA($AG$335:$AG381)&lt;=$AB$343,$AA$343,IF(COUNTA($AG$335:$AG381)&lt;=$AB$344,$AA$344,IF(COUNTA($AG$335:$AG381)&lt;=$AB$345,$AA$345,IF(COUNTA($AG$335:$AG381)&lt;=$AB$346,$AA$346,IF(COUNTA($AG$335:$AG381)&lt;=$AB$347,$AA$347,IF(COUNTA($AG$335:$AG381)&lt;=$AB$348,$AA$348,IF(COUNTA($AG$335:$AG381)&lt;=$AB$349,$AA$349,IF(COUNTA($AG$335:$AG381)&lt;=$AB$350,$AA$350,IF(COUNTA($AG$335:$AG381)&lt;=$AB$351,$AA$351,IF(COUNTA($AG$335:$AG381)&lt;=$AB$352,$AA$352,IF(COUNTA($AG$335:$AG381)&lt;=$AB$353,$AA$353,IF(COUNTA($AG$335:$AG381)&lt;=$AB$354,$AA$354,IF(COUNTA($AG$335:$AG381)&lt;=$AB$355,$AA$355,IF(COUNTA($AG$335:$AG381)&lt;=$AB$356,$AA$356,IF(COUNTA($AG$335:$AG381)&lt;=$AB$357,$AA$357,"")))))))))))))))))))))))</f>
        <v>3</v>
      </c>
      <c r="AH382" s="22">
        <f t="shared" si="5"/>
        <v>11</v>
      </c>
      <c r="AI382" s="21" t="str">
        <f t="shared" si="6"/>
        <v>C</v>
      </c>
      <c r="AJ382" s="21"/>
      <c r="AK382" s="22"/>
      <c r="AL382" s="22"/>
      <c r="AM382" s="22"/>
      <c r="AN382" s="22"/>
      <c r="AO382" s="23"/>
      <c r="AP382" s="23"/>
      <c r="AQ382" s="23"/>
      <c r="AR382" s="23"/>
      <c r="AS382" s="23"/>
      <c r="AT382" s="23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</row>
    <row r="383" spans="27:71" x14ac:dyDescent="0.3">
      <c r="AA383" s="20"/>
      <c r="AB383" s="22"/>
      <c r="AC383" s="22"/>
      <c r="AD383" s="22" t="str">
        <f t="shared" si="2"/>
        <v>5J3</v>
      </c>
      <c r="AE383" s="22">
        <f t="shared" si="3"/>
        <v>5</v>
      </c>
      <c r="AF383" s="21" t="str">
        <f>IF(AE383="","","J"&amp;COUNTIF(AE$16:$AE383,AE383))</f>
        <v>J3</v>
      </c>
      <c r="AG383" s="22">
        <f>(IF(COUNTA($AG$335:$AG382)&lt;=$AB$336,$AA$336,IF(COUNTA($AG$335:$AG382)&lt;=$AB$337,$AA$337,IF(COUNTA($AG$335:$AG382)&lt;=$AB$338,$AA$338,IF(COUNTA($AG$335:$AG382)&lt;=$AB$339,$AA$339,IF(COUNTA($AG$335:$AG382)&lt;=$AB$340,$AA$340,IF(COUNTA($AG$335:$AG382)&lt;=$AB$341,$AA$341,IF(COUNTA($AG$335:$AG382)&lt;=$AB$342,$AA$342,IF(COUNTA($AG$335:$AG382)&lt;=$AB$343,$AA$343,IF(COUNTA($AG$335:$AG382)&lt;=$AB$344,$AA$344,IF(COUNTA($AG$335:$AG382)&lt;=$AB$345,$AA$345,IF(COUNTA($AG$335:$AG382)&lt;=$AB$346,$AA$346,IF(COUNTA($AG$335:$AG382)&lt;=$AB$347,$AA$347,IF(COUNTA($AG$335:$AG382)&lt;=$AB$348,$AA$348,IF(COUNTA($AG$335:$AG382)&lt;=$AB$349,$AA$349,IF(COUNTA($AG$335:$AG382)&lt;=$AB$350,$AA$350,IF(COUNTA($AG$335:$AG382)&lt;=$AB$351,$AA$351,IF(COUNTA($AG$335:$AG382)&lt;=$AB$352,$AA$352,IF(COUNTA($AG$335:$AG382)&lt;=$AB$353,$AA$353,IF(COUNTA($AG$335:$AG382)&lt;=$AB$354,$AA$354,IF(COUNTA($AG$335:$AG382)&lt;=$AB$355,$AA$355,IF(COUNTA($AG$335:$AG382)&lt;=$AB$356,$AA$356,IF(COUNTA($AG$335:$AG382)&lt;=$AB$357,$AA$357,"")))))))))))))))))))))))</f>
        <v>3</v>
      </c>
      <c r="AH383" s="22">
        <f t="shared" si="5"/>
        <v>10</v>
      </c>
      <c r="AI383" s="21" t="str">
        <f t="shared" si="6"/>
        <v>F</v>
      </c>
      <c r="AJ383" s="21"/>
      <c r="AK383" s="22"/>
      <c r="AL383" s="22"/>
      <c r="AM383" s="22"/>
      <c r="AN383" s="22"/>
      <c r="AO383" s="23"/>
      <c r="AP383" s="23"/>
      <c r="AQ383" s="23"/>
      <c r="AR383" s="23"/>
      <c r="AS383" s="23"/>
      <c r="AT383" s="23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</row>
    <row r="384" spans="27:71" x14ac:dyDescent="0.3">
      <c r="AA384" s="20"/>
      <c r="AB384" s="22"/>
      <c r="AC384" s="22"/>
      <c r="AD384" s="22" t="str">
        <f t="shared" si="2"/>
        <v>15J3</v>
      </c>
      <c r="AE384" s="22">
        <f t="shared" si="3"/>
        <v>15</v>
      </c>
      <c r="AF384" s="21" t="str">
        <f>IF(AE384="","","J"&amp;COUNTIF(AE$16:$AE384,AE384))</f>
        <v>J3</v>
      </c>
      <c r="AG384" s="22">
        <f>(IF(COUNTA($AG$335:$AG383)&lt;=$AB$336,$AA$336,IF(COUNTA($AG$335:$AG383)&lt;=$AB$337,$AA$337,IF(COUNTA($AG$335:$AG383)&lt;=$AB$338,$AA$338,IF(COUNTA($AG$335:$AG383)&lt;=$AB$339,$AA$339,IF(COUNTA($AG$335:$AG383)&lt;=$AB$340,$AA$340,IF(COUNTA($AG$335:$AG383)&lt;=$AB$341,$AA$341,IF(COUNTA($AG$335:$AG383)&lt;=$AB$342,$AA$342,IF(COUNTA($AG$335:$AG383)&lt;=$AB$343,$AA$343,IF(COUNTA($AG$335:$AG383)&lt;=$AB$344,$AA$344,IF(COUNTA($AG$335:$AG383)&lt;=$AB$345,$AA$345,IF(COUNTA($AG$335:$AG383)&lt;=$AB$346,$AA$346,IF(COUNTA($AG$335:$AG383)&lt;=$AB$347,$AA$347,IF(COUNTA($AG$335:$AG383)&lt;=$AB$348,$AA$348,IF(COUNTA($AG$335:$AG383)&lt;=$AB$349,$AA$349,IF(COUNTA($AG$335:$AG383)&lt;=$AB$350,$AA$350,IF(COUNTA($AG$335:$AG383)&lt;=$AB$351,$AA$351,IF(COUNTA($AG$335:$AG383)&lt;=$AB$352,$AA$352,IF(COUNTA($AG$335:$AG383)&lt;=$AB$353,$AA$353,IF(COUNTA($AG$335:$AG383)&lt;=$AB$354,$AA$354,IF(COUNTA($AG$335:$AG383)&lt;=$AB$355,$AA$355,IF(COUNTA($AG$335:$AG383)&lt;=$AB$356,$AA$356,IF(COUNTA($AG$335:$AG383)&lt;=$AB$357,$AA$357,"")))))))))))))))))))))))</f>
        <v>3</v>
      </c>
      <c r="AH384" s="22">
        <f t="shared" si="5"/>
        <v>9</v>
      </c>
      <c r="AI384" s="21" t="str">
        <f t="shared" si="6"/>
        <v>C</v>
      </c>
      <c r="AJ384" s="21"/>
      <c r="AK384" s="22"/>
      <c r="AL384" s="22"/>
      <c r="AM384" s="22"/>
      <c r="AN384" s="22"/>
      <c r="AO384" s="23"/>
      <c r="AP384" s="23"/>
      <c r="AQ384" s="23"/>
      <c r="AR384" s="23"/>
      <c r="AS384" s="23"/>
      <c r="AT384" s="23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</row>
    <row r="385" spans="27:71" x14ac:dyDescent="0.3">
      <c r="AA385" s="20"/>
      <c r="AB385" s="22"/>
      <c r="AC385" s="22"/>
      <c r="AD385" s="22" t="str">
        <f t="shared" si="2"/>
        <v>6J3</v>
      </c>
      <c r="AE385" s="22">
        <f t="shared" si="3"/>
        <v>6</v>
      </c>
      <c r="AF385" s="21" t="str">
        <f>IF(AE385="","","J"&amp;COUNTIF(AE$16:$AE385,AE385))</f>
        <v>J3</v>
      </c>
      <c r="AG385" s="22">
        <f>(IF(COUNTA($AG$335:$AG384)&lt;=$AB$336,$AA$336,IF(COUNTA($AG$335:$AG384)&lt;=$AB$337,$AA$337,IF(COUNTA($AG$335:$AG384)&lt;=$AB$338,$AA$338,IF(COUNTA($AG$335:$AG384)&lt;=$AB$339,$AA$339,IF(COUNTA($AG$335:$AG384)&lt;=$AB$340,$AA$340,IF(COUNTA($AG$335:$AG384)&lt;=$AB$341,$AA$341,IF(COUNTA($AG$335:$AG384)&lt;=$AB$342,$AA$342,IF(COUNTA($AG$335:$AG384)&lt;=$AB$343,$AA$343,IF(COUNTA($AG$335:$AG384)&lt;=$AB$344,$AA$344,IF(COUNTA($AG$335:$AG384)&lt;=$AB$345,$AA$345,IF(COUNTA($AG$335:$AG384)&lt;=$AB$346,$AA$346,IF(COUNTA($AG$335:$AG384)&lt;=$AB$347,$AA$347,IF(COUNTA($AG$335:$AG384)&lt;=$AB$348,$AA$348,IF(COUNTA($AG$335:$AG384)&lt;=$AB$349,$AA$349,IF(COUNTA($AG$335:$AG384)&lt;=$AB$350,$AA$350,IF(COUNTA($AG$335:$AG384)&lt;=$AB$351,$AA$351,IF(COUNTA($AG$335:$AG384)&lt;=$AB$352,$AA$352,IF(COUNTA($AG$335:$AG384)&lt;=$AB$353,$AA$353,IF(COUNTA($AG$335:$AG384)&lt;=$AB$354,$AA$354,IF(COUNTA($AG$335:$AG384)&lt;=$AB$355,$AA$355,IF(COUNTA($AG$335:$AG384)&lt;=$AB$356,$AA$356,IF(COUNTA($AG$335:$AG384)&lt;=$AB$357,$AA$357,"")))))))))))))))))))))))</f>
        <v>3</v>
      </c>
      <c r="AH385" s="22">
        <f t="shared" si="5"/>
        <v>8</v>
      </c>
      <c r="AI385" s="21" t="str">
        <f t="shared" si="6"/>
        <v>F</v>
      </c>
      <c r="AJ385" s="21"/>
      <c r="AK385" s="22"/>
      <c r="AL385" s="22"/>
      <c r="AM385" s="22"/>
      <c r="AN385" s="22"/>
      <c r="AO385" s="23"/>
      <c r="AP385" s="23"/>
      <c r="AQ385" s="23"/>
      <c r="AR385" s="23"/>
      <c r="AS385" s="23"/>
      <c r="AT385" s="23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</row>
    <row r="386" spans="27:71" x14ac:dyDescent="0.3">
      <c r="AA386" s="20"/>
      <c r="AB386" s="22"/>
      <c r="AC386" s="22"/>
      <c r="AD386" s="22" t="str">
        <f t="shared" si="2"/>
        <v>16J3</v>
      </c>
      <c r="AE386" s="22">
        <f t="shared" si="3"/>
        <v>16</v>
      </c>
      <c r="AF386" s="21" t="str">
        <f>IF(AE386="","","J"&amp;COUNTIF(AE$16:$AE386,AE386))</f>
        <v>J3</v>
      </c>
      <c r="AG386" s="22">
        <f>(IF(COUNTA($AG$335:$AG385)&lt;=$AB$336,$AA$336,IF(COUNTA($AG$335:$AG385)&lt;=$AB$337,$AA$337,IF(COUNTA($AG$335:$AG385)&lt;=$AB$338,$AA$338,IF(COUNTA($AG$335:$AG385)&lt;=$AB$339,$AA$339,IF(COUNTA($AG$335:$AG385)&lt;=$AB$340,$AA$340,IF(COUNTA($AG$335:$AG385)&lt;=$AB$341,$AA$341,IF(COUNTA($AG$335:$AG385)&lt;=$AB$342,$AA$342,IF(COUNTA($AG$335:$AG385)&lt;=$AB$343,$AA$343,IF(COUNTA($AG$335:$AG385)&lt;=$AB$344,$AA$344,IF(COUNTA($AG$335:$AG385)&lt;=$AB$345,$AA$345,IF(COUNTA($AG$335:$AG385)&lt;=$AB$346,$AA$346,IF(COUNTA($AG$335:$AG385)&lt;=$AB$347,$AA$347,IF(COUNTA($AG$335:$AG385)&lt;=$AB$348,$AA$348,IF(COUNTA($AG$335:$AG385)&lt;=$AB$349,$AA$349,IF(COUNTA($AG$335:$AG385)&lt;=$AB$350,$AA$350,IF(COUNTA($AG$335:$AG385)&lt;=$AB$351,$AA$351,IF(COUNTA($AG$335:$AG385)&lt;=$AB$352,$AA$352,IF(COUNTA($AG$335:$AG385)&lt;=$AB$353,$AA$353,IF(COUNTA($AG$335:$AG385)&lt;=$AB$354,$AA$354,IF(COUNTA($AG$335:$AG385)&lt;=$AB$355,$AA$355,IF(COUNTA($AG$335:$AG385)&lt;=$AB$356,$AA$356,IF(COUNTA($AG$335:$AG385)&lt;=$AB$357,$AA$357,"")))))))))))))))))))))))</f>
        <v>3</v>
      </c>
      <c r="AH386" s="22">
        <f t="shared" si="5"/>
        <v>7</v>
      </c>
      <c r="AI386" s="21" t="str">
        <f t="shared" si="6"/>
        <v>C</v>
      </c>
      <c r="AJ386" s="21"/>
      <c r="AK386" s="22"/>
      <c r="AL386" s="22"/>
      <c r="AM386" s="22"/>
      <c r="AN386" s="22"/>
      <c r="AO386" s="23"/>
      <c r="AP386" s="23"/>
      <c r="AQ386" s="23"/>
      <c r="AR386" s="23"/>
      <c r="AS386" s="23"/>
      <c r="AT386" s="23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</row>
    <row r="387" spans="27:71" x14ac:dyDescent="0.3">
      <c r="AA387" s="20"/>
      <c r="AB387" s="22"/>
      <c r="AC387" s="22"/>
      <c r="AD387" s="22" t="str">
        <f t="shared" si="2"/>
        <v>7J3</v>
      </c>
      <c r="AE387" s="22">
        <f t="shared" si="3"/>
        <v>7</v>
      </c>
      <c r="AF387" s="21" t="str">
        <f>IF(AE387="","","J"&amp;COUNTIF(AE$16:$AE387,AE387))</f>
        <v>J3</v>
      </c>
      <c r="AG387" s="22">
        <f>(IF(COUNTA($AG$335:$AG386)&lt;=$AB$336,$AA$336,IF(COUNTA($AG$335:$AG386)&lt;=$AB$337,$AA$337,IF(COUNTA($AG$335:$AG386)&lt;=$AB$338,$AA$338,IF(COUNTA($AG$335:$AG386)&lt;=$AB$339,$AA$339,IF(COUNTA($AG$335:$AG386)&lt;=$AB$340,$AA$340,IF(COUNTA($AG$335:$AG386)&lt;=$AB$341,$AA$341,IF(COUNTA($AG$335:$AG386)&lt;=$AB$342,$AA$342,IF(COUNTA($AG$335:$AG386)&lt;=$AB$343,$AA$343,IF(COUNTA($AG$335:$AG386)&lt;=$AB$344,$AA$344,IF(COUNTA($AG$335:$AG386)&lt;=$AB$345,$AA$345,IF(COUNTA($AG$335:$AG386)&lt;=$AB$346,$AA$346,IF(COUNTA($AG$335:$AG386)&lt;=$AB$347,$AA$347,IF(COUNTA($AG$335:$AG386)&lt;=$AB$348,$AA$348,IF(COUNTA($AG$335:$AG386)&lt;=$AB$349,$AA$349,IF(COUNTA($AG$335:$AG386)&lt;=$AB$350,$AA$350,IF(COUNTA($AG$335:$AG386)&lt;=$AB$351,$AA$351,IF(COUNTA($AG$335:$AG386)&lt;=$AB$352,$AA$352,IF(COUNTA($AG$335:$AG386)&lt;=$AB$353,$AA$353,IF(COUNTA($AG$335:$AG386)&lt;=$AB$354,$AA$354,IF(COUNTA($AG$335:$AG386)&lt;=$AB$355,$AA$355,IF(COUNTA($AG$335:$AG386)&lt;=$AB$356,$AA$356,IF(COUNTA($AG$335:$AG386)&lt;=$AB$357,$AA$357,"")))))))))))))))))))))))</f>
        <v>3</v>
      </c>
      <c r="AH387" s="22">
        <f t="shared" si="5"/>
        <v>6</v>
      </c>
      <c r="AI387" s="21" t="str">
        <f t="shared" si="6"/>
        <v>F</v>
      </c>
      <c r="AJ387" s="21"/>
      <c r="AK387" s="22"/>
      <c r="AL387" s="22"/>
      <c r="AM387" s="22"/>
      <c r="AN387" s="22"/>
      <c r="AO387" s="23"/>
      <c r="AP387" s="23"/>
      <c r="AQ387" s="23"/>
      <c r="AR387" s="23"/>
      <c r="AS387" s="23"/>
      <c r="AT387" s="23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</row>
    <row r="388" spans="27:71" x14ac:dyDescent="0.3">
      <c r="AA388" s="20"/>
      <c r="AB388" s="22"/>
      <c r="AC388" s="22"/>
      <c r="AD388" s="22" t="str">
        <f t="shared" si="2"/>
        <v>17J3</v>
      </c>
      <c r="AE388" s="22">
        <f t="shared" si="3"/>
        <v>17</v>
      </c>
      <c r="AF388" s="21" t="str">
        <f>IF(AE388="","","J"&amp;COUNTIF(AE$16:$AE388,AE388))</f>
        <v>J3</v>
      </c>
      <c r="AG388" s="22">
        <f>(IF(COUNTA($AG$335:$AG387)&lt;=$AB$336,$AA$336,IF(COUNTA($AG$335:$AG387)&lt;=$AB$337,$AA$337,IF(COUNTA($AG$335:$AG387)&lt;=$AB$338,$AA$338,IF(COUNTA($AG$335:$AG387)&lt;=$AB$339,$AA$339,IF(COUNTA($AG$335:$AG387)&lt;=$AB$340,$AA$340,IF(COUNTA($AG$335:$AG387)&lt;=$AB$341,$AA$341,IF(COUNTA($AG$335:$AG387)&lt;=$AB$342,$AA$342,IF(COUNTA($AG$335:$AG387)&lt;=$AB$343,$AA$343,IF(COUNTA($AG$335:$AG387)&lt;=$AB$344,$AA$344,IF(COUNTA($AG$335:$AG387)&lt;=$AB$345,$AA$345,IF(COUNTA($AG$335:$AG387)&lt;=$AB$346,$AA$346,IF(COUNTA($AG$335:$AG387)&lt;=$AB$347,$AA$347,IF(COUNTA($AG$335:$AG387)&lt;=$AB$348,$AA$348,IF(COUNTA($AG$335:$AG387)&lt;=$AB$349,$AA$349,IF(COUNTA($AG$335:$AG387)&lt;=$AB$350,$AA$350,IF(COUNTA($AG$335:$AG387)&lt;=$AB$351,$AA$351,IF(COUNTA($AG$335:$AG387)&lt;=$AB$352,$AA$352,IF(COUNTA($AG$335:$AG387)&lt;=$AB$353,$AA$353,IF(COUNTA($AG$335:$AG387)&lt;=$AB$354,$AA$354,IF(COUNTA($AG$335:$AG387)&lt;=$AB$355,$AA$355,IF(COUNTA($AG$335:$AG387)&lt;=$AB$356,$AA$356,IF(COUNTA($AG$335:$AG387)&lt;=$AB$357,$AA$357,"")))))))))))))))))))))))</f>
        <v>3</v>
      </c>
      <c r="AH388" s="22">
        <f t="shared" si="5"/>
        <v>5</v>
      </c>
      <c r="AI388" s="21" t="str">
        <f t="shared" si="6"/>
        <v>C</v>
      </c>
      <c r="AJ388" s="21"/>
      <c r="AK388" s="22"/>
      <c r="AL388" s="22"/>
      <c r="AM388" s="22"/>
      <c r="AN388" s="22"/>
      <c r="AO388" s="23"/>
      <c r="AP388" s="23"/>
      <c r="AQ388" s="23"/>
      <c r="AR388" s="23"/>
      <c r="AS388" s="23"/>
      <c r="AT388" s="23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</row>
    <row r="389" spans="27:71" x14ac:dyDescent="0.3">
      <c r="AA389" s="20"/>
      <c r="AB389" s="22"/>
      <c r="AC389" s="22"/>
      <c r="AD389" s="22" t="str">
        <f t="shared" si="2"/>
        <v>8J3</v>
      </c>
      <c r="AE389" s="22">
        <f t="shared" si="3"/>
        <v>8</v>
      </c>
      <c r="AF389" s="21" t="str">
        <f>IF(AE389="","","J"&amp;COUNTIF(AE$16:$AE389,AE389))</f>
        <v>J3</v>
      </c>
      <c r="AG389" s="22">
        <f>(IF(COUNTA($AG$335:$AG388)&lt;=$AB$336,$AA$336,IF(COUNTA($AG$335:$AG388)&lt;=$AB$337,$AA$337,IF(COUNTA($AG$335:$AG388)&lt;=$AB$338,$AA$338,IF(COUNTA($AG$335:$AG388)&lt;=$AB$339,$AA$339,IF(COUNTA($AG$335:$AG388)&lt;=$AB$340,$AA$340,IF(COUNTA($AG$335:$AG388)&lt;=$AB$341,$AA$341,IF(COUNTA($AG$335:$AG388)&lt;=$AB$342,$AA$342,IF(COUNTA($AG$335:$AG388)&lt;=$AB$343,$AA$343,IF(COUNTA($AG$335:$AG388)&lt;=$AB$344,$AA$344,IF(COUNTA($AG$335:$AG388)&lt;=$AB$345,$AA$345,IF(COUNTA($AG$335:$AG388)&lt;=$AB$346,$AA$346,IF(COUNTA($AG$335:$AG388)&lt;=$AB$347,$AA$347,IF(COUNTA($AG$335:$AG388)&lt;=$AB$348,$AA$348,IF(COUNTA($AG$335:$AG388)&lt;=$AB$349,$AA$349,IF(COUNTA($AG$335:$AG388)&lt;=$AB$350,$AA$350,IF(COUNTA($AG$335:$AG388)&lt;=$AB$351,$AA$351,IF(COUNTA($AG$335:$AG388)&lt;=$AB$352,$AA$352,IF(COUNTA($AG$335:$AG388)&lt;=$AB$353,$AA$353,IF(COUNTA($AG$335:$AG388)&lt;=$AB$354,$AA$354,IF(COUNTA($AG$335:$AG388)&lt;=$AB$355,$AA$355,IF(COUNTA($AG$335:$AG388)&lt;=$AB$356,$AA$356,IF(COUNTA($AG$335:$AG388)&lt;=$AB$357,$AA$357,"")))))))))))))))))))))))</f>
        <v>3</v>
      </c>
      <c r="AH389" s="22">
        <f t="shared" si="5"/>
        <v>4</v>
      </c>
      <c r="AI389" s="21" t="str">
        <f t="shared" si="6"/>
        <v>F</v>
      </c>
      <c r="AJ389" s="21"/>
      <c r="AK389" s="22"/>
      <c r="AL389" s="22"/>
      <c r="AM389" s="22"/>
      <c r="AN389" s="22"/>
      <c r="AO389" s="23"/>
      <c r="AP389" s="23"/>
      <c r="AQ389" s="23"/>
      <c r="AR389" s="23"/>
      <c r="AS389" s="23"/>
      <c r="AT389" s="23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</row>
    <row r="390" spans="27:71" x14ac:dyDescent="0.3">
      <c r="AA390" s="20"/>
      <c r="AB390" s="22"/>
      <c r="AC390" s="22"/>
      <c r="AD390" s="22" t="str">
        <f t="shared" si="2"/>
        <v>9J3</v>
      </c>
      <c r="AE390" s="22">
        <f t="shared" si="3"/>
        <v>9</v>
      </c>
      <c r="AF390" s="21" t="str">
        <f>IF(AE390="","","J"&amp;COUNTIF(AE$16:$AE390,AE390))</f>
        <v>J3</v>
      </c>
      <c r="AG390" s="22">
        <f>(IF(COUNTA($AG$335:$AG389)&lt;=$AB$336,$AA$336,IF(COUNTA($AG$335:$AG389)&lt;=$AB$337,$AA$337,IF(COUNTA($AG$335:$AG389)&lt;=$AB$338,$AA$338,IF(COUNTA($AG$335:$AG389)&lt;=$AB$339,$AA$339,IF(COUNTA($AG$335:$AG389)&lt;=$AB$340,$AA$340,IF(COUNTA($AG$335:$AG389)&lt;=$AB$341,$AA$341,IF(COUNTA($AG$335:$AG389)&lt;=$AB$342,$AA$342,IF(COUNTA($AG$335:$AG389)&lt;=$AB$343,$AA$343,IF(COUNTA($AG$335:$AG389)&lt;=$AB$344,$AA$344,IF(COUNTA($AG$335:$AG389)&lt;=$AB$345,$AA$345,IF(COUNTA($AG$335:$AG389)&lt;=$AB$346,$AA$346,IF(COUNTA($AG$335:$AG389)&lt;=$AB$347,$AA$347,IF(COUNTA($AG$335:$AG389)&lt;=$AB$348,$AA$348,IF(COUNTA($AG$335:$AG389)&lt;=$AB$349,$AA$349,IF(COUNTA($AG$335:$AG389)&lt;=$AB$350,$AA$350,IF(COUNTA($AG$335:$AG389)&lt;=$AB$351,$AA$351,IF(COUNTA($AG$335:$AG389)&lt;=$AB$352,$AA$352,IF(COUNTA($AG$335:$AG389)&lt;=$AB$353,$AA$353,IF(COUNTA($AG$335:$AG389)&lt;=$AB$354,$AA$354,IF(COUNTA($AG$335:$AG389)&lt;=$AB$355,$AA$355,IF(COUNTA($AG$335:$AG389)&lt;=$AB$356,$AA$356,IF(COUNTA($AG$335:$AG389)&lt;=$AB$357,$AA$357,"")))))))))))))))))))))))</f>
        <v>4</v>
      </c>
      <c r="AH390" s="22">
        <f t="shared" si="5"/>
        <v>20</v>
      </c>
      <c r="AI390" s="21" t="str">
        <f t="shared" si="6"/>
        <v>C</v>
      </c>
      <c r="AJ390" s="21"/>
      <c r="AK390" s="22"/>
      <c r="AL390" s="22"/>
      <c r="AM390" s="22"/>
      <c r="AN390" s="22"/>
      <c r="AO390" s="23"/>
      <c r="AP390" s="23"/>
      <c r="AQ390" s="23"/>
      <c r="AR390" s="23"/>
      <c r="AS390" s="23"/>
      <c r="AT390" s="23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</row>
    <row r="391" spans="27:71" x14ac:dyDescent="0.3">
      <c r="AA391" s="20"/>
      <c r="AB391" s="22"/>
      <c r="AC391" s="22"/>
      <c r="AD391" s="22" t="str">
        <f t="shared" si="2"/>
        <v>19J3</v>
      </c>
      <c r="AE391" s="22">
        <f t="shared" si="3"/>
        <v>19</v>
      </c>
      <c r="AF391" s="21" t="str">
        <f>IF(AE391="","","J"&amp;COUNTIF(AE$16:$AE391,AE391))</f>
        <v>J3</v>
      </c>
      <c r="AG391" s="22">
        <f>(IF(COUNTA($AG$335:$AG390)&lt;=$AB$336,$AA$336,IF(COUNTA($AG$335:$AG390)&lt;=$AB$337,$AA$337,IF(COUNTA($AG$335:$AG390)&lt;=$AB$338,$AA$338,IF(COUNTA($AG$335:$AG390)&lt;=$AB$339,$AA$339,IF(COUNTA($AG$335:$AG390)&lt;=$AB$340,$AA$340,IF(COUNTA($AG$335:$AG390)&lt;=$AB$341,$AA$341,IF(COUNTA($AG$335:$AG390)&lt;=$AB$342,$AA$342,IF(COUNTA($AG$335:$AG390)&lt;=$AB$343,$AA$343,IF(COUNTA($AG$335:$AG390)&lt;=$AB$344,$AA$344,IF(COUNTA($AG$335:$AG390)&lt;=$AB$345,$AA$345,IF(COUNTA($AG$335:$AG390)&lt;=$AB$346,$AA$346,IF(COUNTA($AG$335:$AG390)&lt;=$AB$347,$AA$347,IF(COUNTA($AG$335:$AG390)&lt;=$AB$348,$AA$348,IF(COUNTA($AG$335:$AG390)&lt;=$AB$349,$AA$349,IF(COUNTA($AG$335:$AG390)&lt;=$AB$350,$AA$350,IF(COUNTA($AG$335:$AG390)&lt;=$AB$351,$AA$351,IF(COUNTA($AG$335:$AG390)&lt;=$AB$352,$AA$352,IF(COUNTA($AG$335:$AG390)&lt;=$AB$353,$AA$353,IF(COUNTA($AG$335:$AG390)&lt;=$AB$354,$AA$354,IF(COUNTA($AG$335:$AG390)&lt;=$AB$355,$AA$355,IF(COUNTA($AG$335:$AG390)&lt;=$AB$356,$AA$356,IF(COUNTA($AG$335:$AG390)&lt;=$AB$357,$AA$357,"")))))))))))))))))))))))</f>
        <v>4</v>
      </c>
      <c r="AH391" s="22">
        <f t="shared" si="5"/>
        <v>19</v>
      </c>
      <c r="AI391" s="21" t="str">
        <f t="shared" si="6"/>
        <v>F</v>
      </c>
      <c r="AJ391" s="21"/>
      <c r="AK391" s="22"/>
      <c r="AL391" s="22"/>
      <c r="AM391" s="22"/>
      <c r="AN391" s="22"/>
      <c r="AO391" s="23"/>
      <c r="AP391" s="23"/>
      <c r="AQ391" s="23"/>
      <c r="AR391" s="23"/>
      <c r="AS391" s="23"/>
      <c r="AT391" s="23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</row>
    <row r="392" spans="27:71" x14ac:dyDescent="0.3">
      <c r="AA392" s="20"/>
      <c r="AB392" s="22"/>
      <c r="AC392" s="22"/>
      <c r="AD392" s="22" t="str">
        <f t="shared" si="2"/>
        <v>10J4</v>
      </c>
      <c r="AE392" s="22">
        <f t="shared" si="3"/>
        <v>10</v>
      </c>
      <c r="AF392" s="21" t="str">
        <f>IF(AE392="","","J"&amp;COUNTIF(AE$16:$AE392,AE392))</f>
        <v>J4</v>
      </c>
      <c r="AG392" s="22">
        <f>(IF(COUNTA($AG$335:$AG391)&lt;=$AB$336,$AA$336,IF(COUNTA($AG$335:$AG391)&lt;=$AB$337,$AA$337,IF(COUNTA($AG$335:$AG391)&lt;=$AB$338,$AA$338,IF(COUNTA($AG$335:$AG391)&lt;=$AB$339,$AA$339,IF(COUNTA($AG$335:$AG391)&lt;=$AB$340,$AA$340,IF(COUNTA($AG$335:$AG391)&lt;=$AB$341,$AA$341,IF(COUNTA($AG$335:$AG391)&lt;=$AB$342,$AA$342,IF(COUNTA($AG$335:$AG391)&lt;=$AB$343,$AA$343,IF(COUNTA($AG$335:$AG391)&lt;=$AB$344,$AA$344,IF(COUNTA($AG$335:$AG391)&lt;=$AB$345,$AA$345,IF(COUNTA($AG$335:$AG391)&lt;=$AB$346,$AA$346,IF(COUNTA($AG$335:$AG391)&lt;=$AB$347,$AA$347,IF(COUNTA($AG$335:$AG391)&lt;=$AB$348,$AA$348,IF(COUNTA($AG$335:$AG391)&lt;=$AB$349,$AA$349,IF(COUNTA($AG$335:$AG391)&lt;=$AB$350,$AA$350,IF(COUNTA($AG$335:$AG391)&lt;=$AB$351,$AA$351,IF(COUNTA($AG$335:$AG391)&lt;=$AB$352,$AA$352,IF(COUNTA($AG$335:$AG391)&lt;=$AB$353,$AA$353,IF(COUNTA($AG$335:$AG391)&lt;=$AB$354,$AA$354,IF(COUNTA($AG$335:$AG391)&lt;=$AB$355,$AA$355,IF(COUNTA($AG$335:$AG391)&lt;=$AB$356,$AA$356,IF(COUNTA($AG$335:$AG391)&lt;=$AB$357,$AA$357,"")))))))))))))))))))))))</f>
        <v>4</v>
      </c>
      <c r="AH392" s="22">
        <f t="shared" si="5"/>
        <v>18</v>
      </c>
      <c r="AI392" s="21" t="str">
        <f t="shared" si="6"/>
        <v>C</v>
      </c>
      <c r="AJ392" s="21"/>
      <c r="AK392" s="22"/>
      <c r="AL392" s="22"/>
      <c r="AM392" s="22"/>
      <c r="AN392" s="22"/>
      <c r="AO392" s="23"/>
      <c r="AP392" s="23"/>
      <c r="AQ392" s="23"/>
      <c r="AR392" s="23"/>
      <c r="AS392" s="23"/>
      <c r="AT392" s="23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</row>
    <row r="393" spans="27:71" x14ac:dyDescent="0.3">
      <c r="AA393" s="20"/>
      <c r="AB393" s="22"/>
      <c r="AC393" s="22"/>
      <c r="AD393" s="22" t="str">
        <f t="shared" si="2"/>
        <v>1J4</v>
      </c>
      <c r="AE393" s="22">
        <f t="shared" si="3"/>
        <v>1</v>
      </c>
      <c r="AF393" s="21" t="str">
        <f>IF(AE393="","","J"&amp;COUNTIF(AE$16:$AE393,AE393))</f>
        <v>J4</v>
      </c>
      <c r="AG393" s="22">
        <f>(IF(COUNTA($AG$335:$AG392)&lt;=$AB$336,$AA$336,IF(COUNTA($AG$335:$AG392)&lt;=$AB$337,$AA$337,IF(COUNTA($AG$335:$AG392)&lt;=$AB$338,$AA$338,IF(COUNTA($AG$335:$AG392)&lt;=$AB$339,$AA$339,IF(COUNTA($AG$335:$AG392)&lt;=$AB$340,$AA$340,IF(COUNTA($AG$335:$AG392)&lt;=$AB$341,$AA$341,IF(COUNTA($AG$335:$AG392)&lt;=$AB$342,$AA$342,IF(COUNTA($AG$335:$AG392)&lt;=$AB$343,$AA$343,IF(COUNTA($AG$335:$AG392)&lt;=$AB$344,$AA$344,IF(COUNTA($AG$335:$AG392)&lt;=$AB$345,$AA$345,IF(COUNTA($AG$335:$AG392)&lt;=$AB$346,$AA$346,IF(COUNTA($AG$335:$AG392)&lt;=$AB$347,$AA$347,IF(COUNTA($AG$335:$AG392)&lt;=$AB$348,$AA$348,IF(COUNTA($AG$335:$AG392)&lt;=$AB$349,$AA$349,IF(COUNTA($AG$335:$AG392)&lt;=$AB$350,$AA$350,IF(COUNTA($AG$335:$AG392)&lt;=$AB$351,$AA$351,IF(COUNTA($AG$335:$AG392)&lt;=$AB$352,$AA$352,IF(COUNTA($AG$335:$AG392)&lt;=$AB$353,$AA$353,IF(COUNTA($AG$335:$AG392)&lt;=$AB$354,$AA$354,IF(COUNTA($AG$335:$AG392)&lt;=$AB$355,$AA$355,IF(COUNTA($AG$335:$AG392)&lt;=$AB$356,$AA$356,IF(COUNTA($AG$335:$AG392)&lt;=$AB$357,$AA$357,"")))))))))))))))))))))))</f>
        <v>4</v>
      </c>
      <c r="AH393" s="22">
        <f t="shared" si="5"/>
        <v>17</v>
      </c>
      <c r="AI393" s="21" t="str">
        <f t="shared" si="6"/>
        <v>F</v>
      </c>
      <c r="AJ393" s="21"/>
      <c r="AK393" s="22"/>
      <c r="AL393" s="22"/>
      <c r="AM393" s="22"/>
      <c r="AN393" s="22"/>
      <c r="AO393" s="23"/>
      <c r="AP393" s="23"/>
      <c r="AQ393" s="23"/>
      <c r="AR393" s="23"/>
      <c r="AS393" s="23"/>
      <c r="AT393" s="23"/>
      <c r="AU393" s="22"/>
      <c r="AV393" s="22"/>
      <c r="AW393" s="22"/>
      <c r="AX393" s="22"/>
      <c r="AY393" s="22"/>
      <c r="AZ393" s="22"/>
      <c r="BA393" s="22"/>
      <c r="BB393" s="22"/>
      <c r="BC393" s="22"/>
      <c r="BD393" s="22"/>
      <c r="BE393" s="22"/>
      <c r="BF393" s="22"/>
      <c r="BG393" s="22"/>
      <c r="BH393" s="22"/>
      <c r="BI393" s="22"/>
      <c r="BJ393" s="22"/>
      <c r="BK393" s="22"/>
      <c r="BL393" s="22"/>
      <c r="BM393" s="22"/>
      <c r="BN393" s="22"/>
      <c r="BO393" s="22"/>
      <c r="BP393" s="22"/>
      <c r="BQ393" s="22"/>
      <c r="BR393" s="22"/>
      <c r="BS393" s="22"/>
    </row>
    <row r="394" spans="27:71" x14ac:dyDescent="0.3">
      <c r="AA394" s="20"/>
      <c r="AB394" s="22"/>
      <c r="AC394" s="22"/>
      <c r="AD394" s="22" t="str">
        <f t="shared" si="2"/>
        <v>11J4</v>
      </c>
      <c r="AE394" s="22">
        <f t="shared" si="3"/>
        <v>11</v>
      </c>
      <c r="AF394" s="21" t="str">
        <f>IF(AE394="","","J"&amp;COUNTIF(AE$16:$AE394,AE394))</f>
        <v>J4</v>
      </c>
      <c r="AG394" s="22">
        <f>(IF(COUNTA($AG$335:$AG393)&lt;=$AB$336,$AA$336,IF(COUNTA($AG$335:$AG393)&lt;=$AB$337,$AA$337,IF(COUNTA($AG$335:$AG393)&lt;=$AB$338,$AA$338,IF(COUNTA($AG$335:$AG393)&lt;=$AB$339,$AA$339,IF(COUNTA($AG$335:$AG393)&lt;=$AB$340,$AA$340,IF(COUNTA($AG$335:$AG393)&lt;=$AB$341,$AA$341,IF(COUNTA($AG$335:$AG393)&lt;=$AB$342,$AA$342,IF(COUNTA($AG$335:$AG393)&lt;=$AB$343,$AA$343,IF(COUNTA($AG$335:$AG393)&lt;=$AB$344,$AA$344,IF(COUNTA($AG$335:$AG393)&lt;=$AB$345,$AA$345,IF(COUNTA($AG$335:$AG393)&lt;=$AB$346,$AA$346,IF(COUNTA($AG$335:$AG393)&lt;=$AB$347,$AA$347,IF(COUNTA($AG$335:$AG393)&lt;=$AB$348,$AA$348,IF(COUNTA($AG$335:$AG393)&lt;=$AB$349,$AA$349,IF(COUNTA($AG$335:$AG393)&lt;=$AB$350,$AA$350,IF(COUNTA($AG$335:$AG393)&lt;=$AB$351,$AA$351,IF(COUNTA($AG$335:$AG393)&lt;=$AB$352,$AA$352,IF(COUNTA($AG$335:$AG393)&lt;=$AB$353,$AA$353,IF(COUNTA($AG$335:$AG393)&lt;=$AB$354,$AA$354,IF(COUNTA($AG$335:$AG393)&lt;=$AB$355,$AA$355,IF(COUNTA($AG$335:$AG393)&lt;=$AB$356,$AA$356,IF(COUNTA($AG$335:$AG393)&lt;=$AB$357,$AA$357,"")))))))))))))))))))))))</f>
        <v>4</v>
      </c>
      <c r="AH394" s="22">
        <f t="shared" si="5"/>
        <v>16</v>
      </c>
      <c r="AI394" s="21" t="str">
        <f t="shared" si="6"/>
        <v>C</v>
      </c>
      <c r="AJ394" s="21"/>
      <c r="AK394" s="22"/>
      <c r="AL394" s="22"/>
      <c r="AM394" s="22"/>
      <c r="AN394" s="22"/>
      <c r="AO394" s="23"/>
      <c r="AP394" s="23"/>
      <c r="AQ394" s="23"/>
      <c r="AR394" s="23"/>
      <c r="AS394" s="23"/>
      <c r="AT394" s="23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</row>
    <row r="395" spans="27:71" x14ac:dyDescent="0.3">
      <c r="AA395" s="20"/>
      <c r="AB395" s="22"/>
      <c r="AC395" s="22"/>
      <c r="AD395" s="22" t="str">
        <f t="shared" si="2"/>
        <v>2J4</v>
      </c>
      <c r="AE395" s="22">
        <f t="shared" si="3"/>
        <v>2</v>
      </c>
      <c r="AF395" s="21" t="str">
        <f>IF(AE395="","","J"&amp;COUNTIF(AE$16:$AE395,AE395))</f>
        <v>J4</v>
      </c>
      <c r="AG395" s="22">
        <f>(IF(COUNTA($AG$335:$AG394)&lt;=$AB$336,$AA$336,IF(COUNTA($AG$335:$AG394)&lt;=$AB$337,$AA$337,IF(COUNTA($AG$335:$AG394)&lt;=$AB$338,$AA$338,IF(COUNTA($AG$335:$AG394)&lt;=$AB$339,$AA$339,IF(COUNTA($AG$335:$AG394)&lt;=$AB$340,$AA$340,IF(COUNTA($AG$335:$AG394)&lt;=$AB$341,$AA$341,IF(COUNTA($AG$335:$AG394)&lt;=$AB$342,$AA$342,IF(COUNTA($AG$335:$AG394)&lt;=$AB$343,$AA$343,IF(COUNTA($AG$335:$AG394)&lt;=$AB$344,$AA$344,IF(COUNTA($AG$335:$AG394)&lt;=$AB$345,$AA$345,IF(COUNTA($AG$335:$AG394)&lt;=$AB$346,$AA$346,IF(COUNTA($AG$335:$AG394)&lt;=$AB$347,$AA$347,IF(COUNTA($AG$335:$AG394)&lt;=$AB$348,$AA$348,IF(COUNTA($AG$335:$AG394)&lt;=$AB$349,$AA$349,IF(COUNTA($AG$335:$AG394)&lt;=$AB$350,$AA$350,IF(COUNTA($AG$335:$AG394)&lt;=$AB$351,$AA$351,IF(COUNTA($AG$335:$AG394)&lt;=$AB$352,$AA$352,IF(COUNTA($AG$335:$AG394)&lt;=$AB$353,$AA$353,IF(COUNTA($AG$335:$AG394)&lt;=$AB$354,$AA$354,IF(COUNTA($AG$335:$AG394)&lt;=$AB$355,$AA$355,IF(COUNTA($AG$335:$AG394)&lt;=$AB$356,$AA$356,IF(COUNTA($AG$335:$AG394)&lt;=$AB$357,$AA$357,"")))))))))))))))))))))))</f>
        <v>4</v>
      </c>
      <c r="AH395" s="22">
        <f t="shared" si="5"/>
        <v>15</v>
      </c>
      <c r="AI395" s="21" t="str">
        <f t="shared" si="6"/>
        <v>F</v>
      </c>
      <c r="AJ395" s="21"/>
      <c r="AK395" s="22"/>
      <c r="AL395" s="22"/>
      <c r="AM395" s="22"/>
      <c r="AN395" s="22"/>
      <c r="AO395" s="23"/>
      <c r="AP395" s="23"/>
      <c r="AQ395" s="23"/>
      <c r="AR395" s="23"/>
      <c r="AS395" s="23"/>
      <c r="AT395" s="23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</row>
    <row r="396" spans="27:71" x14ac:dyDescent="0.3">
      <c r="AA396" s="20"/>
      <c r="AB396" s="22"/>
      <c r="AC396" s="22"/>
      <c r="AD396" s="22" t="str">
        <f t="shared" si="2"/>
        <v>12J4</v>
      </c>
      <c r="AE396" s="22">
        <f t="shared" si="3"/>
        <v>12</v>
      </c>
      <c r="AF396" s="21" t="str">
        <f>IF(AE396="","","J"&amp;COUNTIF(AE$16:$AE396,AE396))</f>
        <v>J4</v>
      </c>
      <c r="AG396" s="22">
        <f>(IF(COUNTA($AG$335:$AG395)&lt;=$AB$336,$AA$336,IF(COUNTA($AG$335:$AG395)&lt;=$AB$337,$AA$337,IF(COUNTA($AG$335:$AG395)&lt;=$AB$338,$AA$338,IF(COUNTA($AG$335:$AG395)&lt;=$AB$339,$AA$339,IF(COUNTA($AG$335:$AG395)&lt;=$AB$340,$AA$340,IF(COUNTA($AG$335:$AG395)&lt;=$AB$341,$AA$341,IF(COUNTA($AG$335:$AG395)&lt;=$AB$342,$AA$342,IF(COUNTA($AG$335:$AG395)&lt;=$AB$343,$AA$343,IF(COUNTA($AG$335:$AG395)&lt;=$AB$344,$AA$344,IF(COUNTA($AG$335:$AG395)&lt;=$AB$345,$AA$345,IF(COUNTA($AG$335:$AG395)&lt;=$AB$346,$AA$346,IF(COUNTA($AG$335:$AG395)&lt;=$AB$347,$AA$347,IF(COUNTA($AG$335:$AG395)&lt;=$AB$348,$AA$348,IF(COUNTA($AG$335:$AG395)&lt;=$AB$349,$AA$349,IF(COUNTA($AG$335:$AG395)&lt;=$AB$350,$AA$350,IF(COUNTA($AG$335:$AG395)&lt;=$AB$351,$AA$351,IF(COUNTA($AG$335:$AG395)&lt;=$AB$352,$AA$352,IF(COUNTA($AG$335:$AG395)&lt;=$AB$353,$AA$353,IF(COUNTA($AG$335:$AG395)&lt;=$AB$354,$AA$354,IF(COUNTA($AG$335:$AG395)&lt;=$AB$355,$AA$355,IF(COUNTA($AG$335:$AG395)&lt;=$AB$356,$AA$356,IF(COUNTA($AG$335:$AG395)&lt;=$AB$357,$AA$357,"")))))))))))))))))))))))</f>
        <v>4</v>
      </c>
      <c r="AH396" s="22">
        <f t="shared" si="5"/>
        <v>14</v>
      </c>
      <c r="AI396" s="21" t="str">
        <f t="shared" si="6"/>
        <v>C</v>
      </c>
      <c r="AJ396" s="21"/>
      <c r="AK396" s="22"/>
      <c r="AL396" s="22"/>
      <c r="AM396" s="22"/>
      <c r="AN396" s="22"/>
      <c r="AO396" s="23"/>
      <c r="AP396" s="23"/>
      <c r="AQ396" s="23"/>
      <c r="AR396" s="23"/>
      <c r="AS396" s="23"/>
      <c r="AT396" s="23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</row>
    <row r="397" spans="27:71" x14ac:dyDescent="0.3">
      <c r="AA397" s="20"/>
      <c r="AB397" s="22"/>
      <c r="AC397" s="22"/>
      <c r="AD397" s="22" t="str">
        <f t="shared" si="2"/>
        <v>3J4</v>
      </c>
      <c r="AE397" s="22">
        <f t="shared" si="3"/>
        <v>3</v>
      </c>
      <c r="AF397" s="21" t="str">
        <f>IF(AE397="","","J"&amp;COUNTIF(AE$16:$AE397,AE397))</f>
        <v>J4</v>
      </c>
      <c r="AG397" s="22">
        <f>(IF(COUNTA($AG$335:$AG396)&lt;=$AB$336,$AA$336,IF(COUNTA($AG$335:$AG396)&lt;=$AB$337,$AA$337,IF(COUNTA($AG$335:$AG396)&lt;=$AB$338,$AA$338,IF(COUNTA($AG$335:$AG396)&lt;=$AB$339,$AA$339,IF(COUNTA($AG$335:$AG396)&lt;=$AB$340,$AA$340,IF(COUNTA($AG$335:$AG396)&lt;=$AB$341,$AA$341,IF(COUNTA($AG$335:$AG396)&lt;=$AB$342,$AA$342,IF(COUNTA($AG$335:$AG396)&lt;=$AB$343,$AA$343,IF(COUNTA($AG$335:$AG396)&lt;=$AB$344,$AA$344,IF(COUNTA($AG$335:$AG396)&lt;=$AB$345,$AA$345,IF(COUNTA($AG$335:$AG396)&lt;=$AB$346,$AA$346,IF(COUNTA($AG$335:$AG396)&lt;=$AB$347,$AA$347,IF(COUNTA($AG$335:$AG396)&lt;=$AB$348,$AA$348,IF(COUNTA($AG$335:$AG396)&lt;=$AB$349,$AA$349,IF(COUNTA($AG$335:$AG396)&lt;=$AB$350,$AA$350,IF(COUNTA($AG$335:$AG396)&lt;=$AB$351,$AA$351,IF(COUNTA($AG$335:$AG396)&lt;=$AB$352,$AA$352,IF(COUNTA($AG$335:$AG396)&lt;=$AB$353,$AA$353,IF(COUNTA($AG$335:$AG396)&lt;=$AB$354,$AA$354,IF(COUNTA($AG$335:$AG396)&lt;=$AB$355,$AA$355,IF(COUNTA($AG$335:$AG396)&lt;=$AB$356,$AA$356,IF(COUNTA($AG$335:$AG396)&lt;=$AB$357,$AA$357,"")))))))))))))))))))))))</f>
        <v>4</v>
      </c>
      <c r="AH397" s="22">
        <f t="shared" si="5"/>
        <v>13</v>
      </c>
      <c r="AI397" s="21" t="str">
        <f t="shared" si="6"/>
        <v>F</v>
      </c>
      <c r="AJ397" s="21"/>
      <c r="AK397" s="22"/>
      <c r="AL397" s="22"/>
      <c r="AM397" s="22"/>
      <c r="AN397" s="22"/>
      <c r="AO397" s="23"/>
      <c r="AP397" s="23"/>
      <c r="AQ397" s="23"/>
      <c r="AR397" s="23"/>
      <c r="AS397" s="23"/>
      <c r="AT397" s="23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  <c r="BF397" s="22"/>
      <c r="BG397" s="22"/>
      <c r="BH397" s="22"/>
      <c r="BI397" s="22"/>
      <c r="BJ397" s="22"/>
      <c r="BK397" s="22"/>
      <c r="BL397" s="22"/>
      <c r="BM397" s="22"/>
      <c r="BN397" s="22"/>
      <c r="BO397" s="22"/>
      <c r="BP397" s="22"/>
      <c r="BQ397" s="22"/>
      <c r="BR397" s="22"/>
      <c r="BS397" s="22"/>
    </row>
    <row r="398" spans="27:71" x14ac:dyDescent="0.3">
      <c r="AA398" s="20"/>
      <c r="AB398" s="22"/>
      <c r="AC398" s="22"/>
      <c r="AD398" s="22" t="str">
        <f t="shared" si="2"/>
        <v>13J4</v>
      </c>
      <c r="AE398" s="22">
        <f t="shared" si="3"/>
        <v>13</v>
      </c>
      <c r="AF398" s="21" t="str">
        <f>IF(AE398="","","J"&amp;COUNTIF(AE$16:$AE398,AE398))</f>
        <v>J4</v>
      </c>
      <c r="AG398" s="22">
        <f>(IF(COUNTA($AG$335:$AG397)&lt;=$AB$336,$AA$336,IF(COUNTA($AG$335:$AG397)&lt;=$AB$337,$AA$337,IF(COUNTA($AG$335:$AG397)&lt;=$AB$338,$AA$338,IF(COUNTA($AG$335:$AG397)&lt;=$AB$339,$AA$339,IF(COUNTA($AG$335:$AG397)&lt;=$AB$340,$AA$340,IF(COUNTA($AG$335:$AG397)&lt;=$AB$341,$AA$341,IF(COUNTA($AG$335:$AG397)&lt;=$AB$342,$AA$342,IF(COUNTA($AG$335:$AG397)&lt;=$AB$343,$AA$343,IF(COUNTA($AG$335:$AG397)&lt;=$AB$344,$AA$344,IF(COUNTA($AG$335:$AG397)&lt;=$AB$345,$AA$345,IF(COUNTA($AG$335:$AG397)&lt;=$AB$346,$AA$346,IF(COUNTA($AG$335:$AG397)&lt;=$AB$347,$AA$347,IF(COUNTA($AG$335:$AG397)&lt;=$AB$348,$AA$348,IF(COUNTA($AG$335:$AG397)&lt;=$AB$349,$AA$349,IF(COUNTA($AG$335:$AG397)&lt;=$AB$350,$AA$350,IF(COUNTA($AG$335:$AG397)&lt;=$AB$351,$AA$351,IF(COUNTA($AG$335:$AG397)&lt;=$AB$352,$AA$352,IF(COUNTA($AG$335:$AG397)&lt;=$AB$353,$AA$353,IF(COUNTA($AG$335:$AG397)&lt;=$AB$354,$AA$354,IF(COUNTA($AG$335:$AG397)&lt;=$AB$355,$AA$355,IF(COUNTA($AG$335:$AG397)&lt;=$AB$356,$AA$356,IF(COUNTA($AG$335:$AG397)&lt;=$AB$357,$AA$357,"")))))))))))))))))))))))</f>
        <v>4</v>
      </c>
      <c r="AH398" s="22">
        <f t="shared" si="5"/>
        <v>12</v>
      </c>
      <c r="AI398" s="21" t="str">
        <f t="shared" si="6"/>
        <v>C</v>
      </c>
      <c r="AJ398" s="21"/>
      <c r="AK398" s="22"/>
      <c r="AL398" s="22"/>
      <c r="AM398" s="22"/>
      <c r="AN398" s="22"/>
      <c r="AO398" s="23"/>
      <c r="AP398" s="23"/>
      <c r="AQ398" s="23"/>
      <c r="AR398" s="23"/>
      <c r="AS398" s="23"/>
      <c r="AT398" s="23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</row>
    <row r="399" spans="27:71" x14ac:dyDescent="0.3">
      <c r="AA399" s="20"/>
      <c r="AB399" s="22"/>
      <c r="AC399" s="22"/>
      <c r="AD399" s="22" t="str">
        <f t="shared" si="2"/>
        <v>4J4</v>
      </c>
      <c r="AE399" s="22">
        <f t="shared" si="3"/>
        <v>4</v>
      </c>
      <c r="AF399" s="21" t="str">
        <f>IF(AE399="","","J"&amp;COUNTIF(AE$16:$AE399,AE399))</f>
        <v>J4</v>
      </c>
      <c r="AG399" s="22">
        <f>(IF(COUNTA($AG$335:$AG398)&lt;=$AB$336,$AA$336,IF(COUNTA($AG$335:$AG398)&lt;=$AB$337,$AA$337,IF(COUNTA($AG$335:$AG398)&lt;=$AB$338,$AA$338,IF(COUNTA($AG$335:$AG398)&lt;=$AB$339,$AA$339,IF(COUNTA($AG$335:$AG398)&lt;=$AB$340,$AA$340,IF(COUNTA($AG$335:$AG398)&lt;=$AB$341,$AA$341,IF(COUNTA($AG$335:$AG398)&lt;=$AB$342,$AA$342,IF(COUNTA($AG$335:$AG398)&lt;=$AB$343,$AA$343,IF(COUNTA($AG$335:$AG398)&lt;=$AB$344,$AA$344,IF(COUNTA($AG$335:$AG398)&lt;=$AB$345,$AA$345,IF(COUNTA($AG$335:$AG398)&lt;=$AB$346,$AA$346,IF(COUNTA($AG$335:$AG398)&lt;=$AB$347,$AA$347,IF(COUNTA($AG$335:$AG398)&lt;=$AB$348,$AA$348,IF(COUNTA($AG$335:$AG398)&lt;=$AB$349,$AA$349,IF(COUNTA($AG$335:$AG398)&lt;=$AB$350,$AA$350,IF(COUNTA($AG$335:$AG398)&lt;=$AB$351,$AA$351,IF(COUNTA($AG$335:$AG398)&lt;=$AB$352,$AA$352,IF(COUNTA($AG$335:$AG398)&lt;=$AB$353,$AA$353,IF(COUNTA($AG$335:$AG398)&lt;=$AB$354,$AA$354,IF(COUNTA($AG$335:$AG398)&lt;=$AB$355,$AA$355,IF(COUNTA($AG$335:$AG398)&lt;=$AB$356,$AA$356,IF(COUNTA($AG$335:$AG398)&lt;=$AB$357,$AA$357,"")))))))))))))))))))))))</f>
        <v>4</v>
      </c>
      <c r="AH399" s="22">
        <f t="shared" si="5"/>
        <v>11</v>
      </c>
      <c r="AI399" s="21" t="str">
        <f t="shared" si="6"/>
        <v>F</v>
      </c>
      <c r="AJ399" s="21"/>
      <c r="AK399" s="22"/>
      <c r="AL399" s="22"/>
      <c r="AM399" s="22"/>
      <c r="AN399" s="22"/>
      <c r="AO399" s="23"/>
      <c r="AP399" s="23"/>
      <c r="AQ399" s="23"/>
      <c r="AR399" s="23"/>
      <c r="AS399" s="23"/>
      <c r="AT399" s="23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</row>
    <row r="400" spans="27:71" x14ac:dyDescent="0.3">
      <c r="AA400" s="20"/>
      <c r="AB400" s="22"/>
      <c r="AC400" s="22"/>
      <c r="AD400" s="22" t="str">
        <f t="shared" si="2"/>
        <v>14J4</v>
      </c>
      <c r="AE400" s="22">
        <f t="shared" si="3"/>
        <v>14</v>
      </c>
      <c r="AF400" s="21" t="str">
        <f>IF(AE400="","","J"&amp;COUNTIF(AE$16:$AE400,AE400))</f>
        <v>J4</v>
      </c>
      <c r="AG400" s="22">
        <f>(IF(COUNTA($AG$335:$AG399)&lt;=$AB$336,$AA$336,IF(COUNTA($AG$335:$AG399)&lt;=$AB$337,$AA$337,IF(COUNTA($AG$335:$AG399)&lt;=$AB$338,$AA$338,IF(COUNTA($AG$335:$AG399)&lt;=$AB$339,$AA$339,IF(COUNTA($AG$335:$AG399)&lt;=$AB$340,$AA$340,IF(COUNTA($AG$335:$AG399)&lt;=$AB$341,$AA$341,IF(COUNTA($AG$335:$AG399)&lt;=$AB$342,$AA$342,IF(COUNTA($AG$335:$AG399)&lt;=$AB$343,$AA$343,IF(COUNTA($AG$335:$AG399)&lt;=$AB$344,$AA$344,IF(COUNTA($AG$335:$AG399)&lt;=$AB$345,$AA$345,IF(COUNTA($AG$335:$AG399)&lt;=$AB$346,$AA$346,IF(COUNTA($AG$335:$AG399)&lt;=$AB$347,$AA$347,IF(COUNTA($AG$335:$AG399)&lt;=$AB$348,$AA$348,IF(COUNTA($AG$335:$AG399)&lt;=$AB$349,$AA$349,IF(COUNTA($AG$335:$AG399)&lt;=$AB$350,$AA$350,IF(COUNTA($AG$335:$AG399)&lt;=$AB$351,$AA$351,IF(COUNTA($AG$335:$AG399)&lt;=$AB$352,$AA$352,IF(COUNTA($AG$335:$AG399)&lt;=$AB$353,$AA$353,IF(COUNTA($AG$335:$AG399)&lt;=$AB$354,$AA$354,IF(COUNTA($AG$335:$AG399)&lt;=$AB$355,$AA$355,IF(COUNTA($AG$335:$AG399)&lt;=$AB$356,$AA$356,IF(COUNTA($AG$335:$AG399)&lt;=$AB$357,$AA$357,"")))))))))))))))))))))))</f>
        <v>4</v>
      </c>
      <c r="AH400" s="22">
        <f t="shared" si="5"/>
        <v>10</v>
      </c>
      <c r="AI400" s="21" t="str">
        <f t="shared" si="6"/>
        <v>C</v>
      </c>
      <c r="AJ400" s="21"/>
      <c r="AK400" s="22"/>
      <c r="AL400" s="22"/>
      <c r="AM400" s="22"/>
      <c r="AN400" s="22"/>
      <c r="AO400" s="23"/>
      <c r="AP400" s="23"/>
      <c r="AQ400" s="23"/>
      <c r="AR400" s="23"/>
      <c r="AS400" s="23"/>
      <c r="AT400" s="23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</row>
    <row r="401" spans="27:71" x14ac:dyDescent="0.3">
      <c r="AA401" s="20"/>
      <c r="AB401" s="22"/>
      <c r="AC401" s="22"/>
      <c r="AD401" s="22" t="str">
        <f t="shared" ref="AD401:AD464" si="20">AE401&amp;AF401</f>
        <v>5J4</v>
      </c>
      <c r="AE401" s="22">
        <f t="shared" ref="AE401:AE464" si="21">IFERROR(VLOOKUP(AG401,$AP$336:$BK$356,AH401,FALSE),"")</f>
        <v>5</v>
      </c>
      <c r="AF401" s="21" t="str">
        <f>IF(AE401="","","J"&amp;COUNTIF(AE$16:$AE401,AE401))</f>
        <v>J4</v>
      </c>
      <c r="AG401" s="22">
        <f>(IF(COUNTA($AG$335:$AG400)&lt;=$AB$336,$AA$336,IF(COUNTA($AG$335:$AG400)&lt;=$AB$337,$AA$337,IF(COUNTA($AG$335:$AG400)&lt;=$AB$338,$AA$338,IF(COUNTA($AG$335:$AG400)&lt;=$AB$339,$AA$339,IF(COUNTA($AG$335:$AG400)&lt;=$AB$340,$AA$340,IF(COUNTA($AG$335:$AG400)&lt;=$AB$341,$AA$341,IF(COUNTA($AG$335:$AG400)&lt;=$AB$342,$AA$342,IF(COUNTA($AG$335:$AG400)&lt;=$AB$343,$AA$343,IF(COUNTA($AG$335:$AG400)&lt;=$AB$344,$AA$344,IF(COUNTA($AG$335:$AG400)&lt;=$AB$345,$AA$345,IF(COUNTA($AG$335:$AG400)&lt;=$AB$346,$AA$346,IF(COUNTA($AG$335:$AG400)&lt;=$AB$347,$AA$347,IF(COUNTA($AG$335:$AG400)&lt;=$AB$348,$AA$348,IF(COUNTA($AG$335:$AG400)&lt;=$AB$349,$AA$349,IF(COUNTA($AG$335:$AG400)&lt;=$AB$350,$AA$350,IF(COUNTA($AG$335:$AG400)&lt;=$AB$351,$AA$351,IF(COUNTA($AG$335:$AG400)&lt;=$AB$352,$AA$352,IF(COUNTA($AG$335:$AG400)&lt;=$AB$353,$AA$353,IF(COUNTA($AG$335:$AG400)&lt;=$AB$354,$AA$354,IF(COUNTA($AG$335:$AG400)&lt;=$AB$355,$AA$355,IF(COUNTA($AG$335:$AG400)&lt;=$AB$356,$AA$356,IF(COUNTA($AG$335:$AG400)&lt;=$AB$357,$AA$357,"")))))))))))))))))))))))</f>
        <v>4</v>
      </c>
      <c r="AH401" s="22">
        <f t="shared" si="5"/>
        <v>9</v>
      </c>
      <c r="AI401" s="21" t="str">
        <f t="shared" si="6"/>
        <v>F</v>
      </c>
      <c r="AJ401" s="21"/>
      <c r="AK401" s="22"/>
      <c r="AL401" s="22"/>
      <c r="AM401" s="22"/>
      <c r="AN401" s="22"/>
      <c r="AO401" s="23"/>
      <c r="AP401" s="23"/>
      <c r="AQ401" s="23"/>
      <c r="AR401" s="23"/>
      <c r="AS401" s="23"/>
      <c r="AT401" s="23"/>
      <c r="AU401" s="22"/>
      <c r="AV401" s="22"/>
      <c r="AW401" s="22"/>
      <c r="AX401" s="22"/>
      <c r="AY401" s="22"/>
      <c r="AZ401" s="22"/>
      <c r="BA401" s="22"/>
      <c r="BB401" s="22"/>
      <c r="BC401" s="22"/>
      <c r="BD401" s="22"/>
      <c r="BE401" s="22"/>
      <c r="BF401" s="22"/>
      <c r="BG401" s="22"/>
      <c r="BH401" s="22"/>
      <c r="BI401" s="22"/>
      <c r="BJ401" s="22"/>
      <c r="BK401" s="22"/>
      <c r="BL401" s="22"/>
      <c r="BM401" s="22"/>
      <c r="BN401" s="22"/>
      <c r="BO401" s="22"/>
      <c r="BP401" s="22"/>
      <c r="BQ401" s="22"/>
      <c r="BR401" s="22"/>
      <c r="BS401" s="22"/>
    </row>
    <row r="402" spans="27:71" x14ac:dyDescent="0.3">
      <c r="AA402" s="20"/>
      <c r="AB402" s="22"/>
      <c r="AC402" s="22"/>
      <c r="AD402" s="22" t="str">
        <f t="shared" si="20"/>
        <v>15J4</v>
      </c>
      <c r="AE402" s="22">
        <f t="shared" si="21"/>
        <v>15</v>
      </c>
      <c r="AF402" s="21" t="str">
        <f>IF(AE402="","","J"&amp;COUNTIF(AE$16:$AE402,AE402))</f>
        <v>J4</v>
      </c>
      <c r="AG402" s="22">
        <f>(IF(COUNTA($AG$335:$AG401)&lt;=$AB$336,$AA$336,IF(COUNTA($AG$335:$AG401)&lt;=$AB$337,$AA$337,IF(COUNTA($AG$335:$AG401)&lt;=$AB$338,$AA$338,IF(COUNTA($AG$335:$AG401)&lt;=$AB$339,$AA$339,IF(COUNTA($AG$335:$AG401)&lt;=$AB$340,$AA$340,IF(COUNTA($AG$335:$AG401)&lt;=$AB$341,$AA$341,IF(COUNTA($AG$335:$AG401)&lt;=$AB$342,$AA$342,IF(COUNTA($AG$335:$AG401)&lt;=$AB$343,$AA$343,IF(COUNTA($AG$335:$AG401)&lt;=$AB$344,$AA$344,IF(COUNTA($AG$335:$AG401)&lt;=$AB$345,$AA$345,IF(COUNTA($AG$335:$AG401)&lt;=$AB$346,$AA$346,IF(COUNTA($AG$335:$AG401)&lt;=$AB$347,$AA$347,IF(COUNTA($AG$335:$AG401)&lt;=$AB$348,$AA$348,IF(COUNTA($AG$335:$AG401)&lt;=$AB$349,$AA$349,IF(COUNTA($AG$335:$AG401)&lt;=$AB$350,$AA$350,IF(COUNTA($AG$335:$AG401)&lt;=$AB$351,$AA$351,IF(COUNTA($AG$335:$AG401)&lt;=$AB$352,$AA$352,IF(COUNTA($AG$335:$AG401)&lt;=$AB$353,$AA$353,IF(COUNTA($AG$335:$AG401)&lt;=$AB$354,$AA$354,IF(COUNTA($AG$335:$AG401)&lt;=$AB$355,$AA$355,IF(COUNTA($AG$335:$AG401)&lt;=$AB$356,$AA$356,IF(COUNTA($AG$335:$AG401)&lt;=$AB$357,$AA$357,"")))))))))))))))))))))))</f>
        <v>4</v>
      </c>
      <c r="AH402" s="22">
        <f t="shared" ref="AH402:AH465" si="22">IF(AG402="","",IF(AG402&gt;AG401,$AB$330,AH401-1))</f>
        <v>8</v>
      </c>
      <c r="AI402" s="21" t="str">
        <f t="shared" ref="AI402:AI465" si="23">IF(AH402&gt;0,IF(AI401="C","F","C"))</f>
        <v>C</v>
      </c>
      <c r="AJ402" s="21"/>
      <c r="AK402" s="22"/>
      <c r="AL402" s="22"/>
      <c r="AM402" s="22"/>
      <c r="AN402" s="22"/>
      <c r="AO402" s="23"/>
      <c r="AP402" s="23"/>
      <c r="AQ402" s="23"/>
      <c r="AR402" s="23"/>
      <c r="AS402" s="23"/>
      <c r="AT402" s="23"/>
      <c r="AU402" s="22"/>
      <c r="AV402" s="22"/>
      <c r="AW402" s="22"/>
      <c r="AX402" s="22"/>
      <c r="AY402" s="22"/>
      <c r="AZ402" s="22"/>
      <c r="BA402" s="22"/>
      <c r="BB402" s="22"/>
      <c r="BC402" s="22"/>
      <c r="BD402" s="22"/>
      <c r="BE402" s="22"/>
      <c r="BF402" s="22"/>
      <c r="BG402" s="22"/>
      <c r="BH402" s="22"/>
      <c r="BI402" s="22"/>
      <c r="BJ402" s="22"/>
      <c r="BK402" s="22"/>
      <c r="BL402" s="22"/>
      <c r="BM402" s="22"/>
      <c r="BN402" s="22"/>
      <c r="BO402" s="22"/>
      <c r="BP402" s="22"/>
      <c r="BQ402" s="22"/>
      <c r="BR402" s="22"/>
      <c r="BS402" s="22"/>
    </row>
    <row r="403" spans="27:71" x14ac:dyDescent="0.3">
      <c r="AA403" s="20"/>
      <c r="AB403" s="22"/>
      <c r="AC403" s="22"/>
      <c r="AD403" s="22" t="str">
        <f t="shared" si="20"/>
        <v>6J4</v>
      </c>
      <c r="AE403" s="22">
        <f t="shared" si="21"/>
        <v>6</v>
      </c>
      <c r="AF403" s="21" t="str">
        <f>IF(AE403="","","J"&amp;COUNTIF(AE$16:$AE403,AE403))</f>
        <v>J4</v>
      </c>
      <c r="AG403" s="22">
        <f>(IF(COUNTA($AG$335:$AG402)&lt;=$AB$336,$AA$336,IF(COUNTA($AG$335:$AG402)&lt;=$AB$337,$AA$337,IF(COUNTA($AG$335:$AG402)&lt;=$AB$338,$AA$338,IF(COUNTA($AG$335:$AG402)&lt;=$AB$339,$AA$339,IF(COUNTA($AG$335:$AG402)&lt;=$AB$340,$AA$340,IF(COUNTA($AG$335:$AG402)&lt;=$AB$341,$AA$341,IF(COUNTA($AG$335:$AG402)&lt;=$AB$342,$AA$342,IF(COUNTA($AG$335:$AG402)&lt;=$AB$343,$AA$343,IF(COUNTA($AG$335:$AG402)&lt;=$AB$344,$AA$344,IF(COUNTA($AG$335:$AG402)&lt;=$AB$345,$AA$345,IF(COUNTA($AG$335:$AG402)&lt;=$AB$346,$AA$346,IF(COUNTA($AG$335:$AG402)&lt;=$AB$347,$AA$347,IF(COUNTA($AG$335:$AG402)&lt;=$AB$348,$AA$348,IF(COUNTA($AG$335:$AG402)&lt;=$AB$349,$AA$349,IF(COUNTA($AG$335:$AG402)&lt;=$AB$350,$AA$350,IF(COUNTA($AG$335:$AG402)&lt;=$AB$351,$AA$351,IF(COUNTA($AG$335:$AG402)&lt;=$AB$352,$AA$352,IF(COUNTA($AG$335:$AG402)&lt;=$AB$353,$AA$353,IF(COUNTA($AG$335:$AG402)&lt;=$AB$354,$AA$354,IF(COUNTA($AG$335:$AG402)&lt;=$AB$355,$AA$355,IF(COUNTA($AG$335:$AG402)&lt;=$AB$356,$AA$356,IF(COUNTA($AG$335:$AG402)&lt;=$AB$357,$AA$357,"")))))))))))))))))))))))</f>
        <v>4</v>
      </c>
      <c r="AH403" s="22">
        <f t="shared" si="22"/>
        <v>7</v>
      </c>
      <c r="AI403" s="21" t="str">
        <f t="shared" si="23"/>
        <v>F</v>
      </c>
      <c r="AJ403" s="21"/>
      <c r="AK403" s="22"/>
      <c r="AL403" s="22"/>
      <c r="AM403" s="22"/>
      <c r="AN403" s="22"/>
      <c r="AO403" s="23"/>
      <c r="AP403" s="23"/>
      <c r="AQ403" s="23"/>
      <c r="AR403" s="23"/>
      <c r="AS403" s="23"/>
      <c r="AT403" s="23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</row>
    <row r="404" spans="27:71" x14ac:dyDescent="0.3">
      <c r="AA404" s="20"/>
      <c r="AB404" s="22"/>
      <c r="AC404" s="22"/>
      <c r="AD404" s="22" t="str">
        <f t="shared" si="20"/>
        <v>16J4</v>
      </c>
      <c r="AE404" s="22">
        <f t="shared" si="21"/>
        <v>16</v>
      </c>
      <c r="AF404" s="21" t="str">
        <f>IF(AE404="","","J"&amp;COUNTIF(AE$16:$AE404,AE404))</f>
        <v>J4</v>
      </c>
      <c r="AG404" s="22">
        <f>(IF(COUNTA($AG$335:$AG403)&lt;=$AB$336,$AA$336,IF(COUNTA($AG$335:$AG403)&lt;=$AB$337,$AA$337,IF(COUNTA($AG$335:$AG403)&lt;=$AB$338,$AA$338,IF(COUNTA($AG$335:$AG403)&lt;=$AB$339,$AA$339,IF(COUNTA($AG$335:$AG403)&lt;=$AB$340,$AA$340,IF(COUNTA($AG$335:$AG403)&lt;=$AB$341,$AA$341,IF(COUNTA($AG$335:$AG403)&lt;=$AB$342,$AA$342,IF(COUNTA($AG$335:$AG403)&lt;=$AB$343,$AA$343,IF(COUNTA($AG$335:$AG403)&lt;=$AB$344,$AA$344,IF(COUNTA($AG$335:$AG403)&lt;=$AB$345,$AA$345,IF(COUNTA($AG$335:$AG403)&lt;=$AB$346,$AA$346,IF(COUNTA($AG$335:$AG403)&lt;=$AB$347,$AA$347,IF(COUNTA($AG$335:$AG403)&lt;=$AB$348,$AA$348,IF(COUNTA($AG$335:$AG403)&lt;=$AB$349,$AA$349,IF(COUNTA($AG$335:$AG403)&lt;=$AB$350,$AA$350,IF(COUNTA($AG$335:$AG403)&lt;=$AB$351,$AA$351,IF(COUNTA($AG$335:$AG403)&lt;=$AB$352,$AA$352,IF(COUNTA($AG$335:$AG403)&lt;=$AB$353,$AA$353,IF(COUNTA($AG$335:$AG403)&lt;=$AB$354,$AA$354,IF(COUNTA($AG$335:$AG403)&lt;=$AB$355,$AA$355,IF(COUNTA($AG$335:$AG403)&lt;=$AB$356,$AA$356,IF(COUNTA($AG$335:$AG403)&lt;=$AB$357,$AA$357,"")))))))))))))))))))))))</f>
        <v>4</v>
      </c>
      <c r="AH404" s="22">
        <f t="shared" si="22"/>
        <v>6</v>
      </c>
      <c r="AI404" s="21" t="str">
        <f t="shared" si="23"/>
        <v>C</v>
      </c>
      <c r="AJ404" s="21"/>
      <c r="AK404" s="22"/>
      <c r="AL404" s="22"/>
      <c r="AM404" s="22"/>
      <c r="AN404" s="22"/>
      <c r="AO404" s="23"/>
      <c r="AP404" s="23"/>
      <c r="AQ404" s="23"/>
      <c r="AR404" s="23"/>
      <c r="AS404" s="23"/>
      <c r="AT404" s="23"/>
      <c r="AU404" s="22"/>
      <c r="AV404" s="22"/>
      <c r="AW404" s="22"/>
      <c r="AX404" s="22"/>
      <c r="AY404" s="22"/>
      <c r="AZ404" s="22"/>
      <c r="BA404" s="22"/>
      <c r="BB404" s="22"/>
      <c r="BC404" s="22"/>
      <c r="BD404" s="22"/>
      <c r="BE404" s="22"/>
      <c r="BF404" s="22"/>
      <c r="BG404" s="22"/>
      <c r="BH404" s="22"/>
      <c r="BI404" s="22"/>
      <c r="BJ404" s="22"/>
      <c r="BK404" s="22"/>
      <c r="BL404" s="22"/>
      <c r="BM404" s="22"/>
      <c r="BN404" s="22"/>
      <c r="BO404" s="22"/>
      <c r="BP404" s="22"/>
      <c r="BQ404" s="22"/>
      <c r="BR404" s="22"/>
      <c r="BS404" s="22"/>
    </row>
    <row r="405" spans="27:71" x14ac:dyDescent="0.3">
      <c r="AA405" s="20"/>
      <c r="AB405" s="22"/>
      <c r="AC405" s="22"/>
      <c r="AD405" s="22" t="str">
        <f t="shared" si="20"/>
        <v>7J4</v>
      </c>
      <c r="AE405" s="22">
        <f t="shared" si="21"/>
        <v>7</v>
      </c>
      <c r="AF405" s="21" t="str">
        <f>IF(AE405="","","J"&amp;COUNTIF(AE$16:$AE405,AE405))</f>
        <v>J4</v>
      </c>
      <c r="AG405" s="22">
        <f>(IF(COUNTA($AG$335:$AG404)&lt;=$AB$336,$AA$336,IF(COUNTA($AG$335:$AG404)&lt;=$AB$337,$AA$337,IF(COUNTA($AG$335:$AG404)&lt;=$AB$338,$AA$338,IF(COUNTA($AG$335:$AG404)&lt;=$AB$339,$AA$339,IF(COUNTA($AG$335:$AG404)&lt;=$AB$340,$AA$340,IF(COUNTA($AG$335:$AG404)&lt;=$AB$341,$AA$341,IF(COUNTA($AG$335:$AG404)&lt;=$AB$342,$AA$342,IF(COUNTA($AG$335:$AG404)&lt;=$AB$343,$AA$343,IF(COUNTA($AG$335:$AG404)&lt;=$AB$344,$AA$344,IF(COUNTA($AG$335:$AG404)&lt;=$AB$345,$AA$345,IF(COUNTA($AG$335:$AG404)&lt;=$AB$346,$AA$346,IF(COUNTA($AG$335:$AG404)&lt;=$AB$347,$AA$347,IF(COUNTA($AG$335:$AG404)&lt;=$AB$348,$AA$348,IF(COUNTA($AG$335:$AG404)&lt;=$AB$349,$AA$349,IF(COUNTA($AG$335:$AG404)&lt;=$AB$350,$AA$350,IF(COUNTA($AG$335:$AG404)&lt;=$AB$351,$AA$351,IF(COUNTA($AG$335:$AG404)&lt;=$AB$352,$AA$352,IF(COUNTA($AG$335:$AG404)&lt;=$AB$353,$AA$353,IF(COUNTA($AG$335:$AG404)&lt;=$AB$354,$AA$354,IF(COUNTA($AG$335:$AG404)&lt;=$AB$355,$AA$355,IF(COUNTA($AG$335:$AG404)&lt;=$AB$356,$AA$356,IF(COUNTA($AG$335:$AG404)&lt;=$AB$357,$AA$357,"")))))))))))))))))))))))</f>
        <v>4</v>
      </c>
      <c r="AH405" s="22">
        <f t="shared" si="22"/>
        <v>5</v>
      </c>
      <c r="AI405" s="21" t="str">
        <f t="shared" si="23"/>
        <v>F</v>
      </c>
      <c r="AJ405" s="21"/>
      <c r="AK405" s="22"/>
      <c r="AL405" s="22"/>
      <c r="AM405" s="22"/>
      <c r="AN405" s="22"/>
      <c r="AO405" s="23"/>
      <c r="AP405" s="23"/>
      <c r="AQ405" s="23"/>
      <c r="AR405" s="23"/>
      <c r="AS405" s="23"/>
      <c r="AT405" s="23"/>
      <c r="AU405" s="22"/>
      <c r="AV405" s="22"/>
      <c r="AW405" s="22"/>
      <c r="AX405" s="22"/>
      <c r="AY405" s="22"/>
      <c r="AZ405" s="22"/>
      <c r="BA405" s="22"/>
      <c r="BB405" s="22"/>
      <c r="BC405" s="22"/>
      <c r="BD405" s="22"/>
      <c r="BE405" s="22"/>
      <c r="BF405" s="22"/>
      <c r="BG405" s="22"/>
      <c r="BH405" s="22"/>
      <c r="BI405" s="22"/>
      <c r="BJ405" s="22"/>
      <c r="BK405" s="22"/>
      <c r="BL405" s="22"/>
      <c r="BM405" s="22"/>
      <c r="BN405" s="22"/>
      <c r="BO405" s="22"/>
      <c r="BP405" s="22"/>
      <c r="BQ405" s="22"/>
      <c r="BR405" s="22"/>
      <c r="BS405" s="22"/>
    </row>
    <row r="406" spans="27:71" x14ac:dyDescent="0.3">
      <c r="AA406" s="20"/>
      <c r="AB406" s="22"/>
      <c r="AC406" s="22"/>
      <c r="AD406" s="22" t="str">
        <f t="shared" si="20"/>
        <v>18J3</v>
      </c>
      <c r="AE406" s="22">
        <f t="shared" si="21"/>
        <v>18</v>
      </c>
      <c r="AF406" s="21" t="str">
        <f>IF(AE406="","","J"&amp;COUNTIF(AE$16:$AE406,AE406))</f>
        <v>J3</v>
      </c>
      <c r="AG406" s="22">
        <f>(IF(COUNTA($AG$335:$AG405)&lt;=$AB$336,$AA$336,IF(COUNTA($AG$335:$AG405)&lt;=$AB$337,$AA$337,IF(COUNTA($AG$335:$AG405)&lt;=$AB$338,$AA$338,IF(COUNTA($AG$335:$AG405)&lt;=$AB$339,$AA$339,IF(COUNTA($AG$335:$AG405)&lt;=$AB$340,$AA$340,IF(COUNTA($AG$335:$AG405)&lt;=$AB$341,$AA$341,IF(COUNTA($AG$335:$AG405)&lt;=$AB$342,$AA$342,IF(COUNTA($AG$335:$AG405)&lt;=$AB$343,$AA$343,IF(COUNTA($AG$335:$AG405)&lt;=$AB$344,$AA$344,IF(COUNTA($AG$335:$AG405)&lt;=$AB$345,$AA$345,IF(COUNTA($AG$335:$AG405)&lt;=$AB$346,$AA$346,IF(COUNTA($AG$335:$AG405)&lt;=$AB$347,$AA$347,IF(COUNTA($AG$335:$AG405)&lt;=$AB$348,$AA$348,IF(COUNTA($AG$335:$AG405)&lt;=$AB$349,$AA$349,IF(COUNTA($AG$335:$AG405)&lt;=$AB$350,$AA$350,IF(COUNTA($AG$335:$AG405)&lt;=$AB$351,$AA$351,IF(COUNTA($AG$335:$AG405)&lt;=$AB$352,$AA$352,IF(COUNTA($AG$335:$AG405)&lt;=$AB$353,$AA$353,IF(COUNTA($AG$335:$AG405)&lt;=$AB$354,$AA$354,IF(COUNTA($AG$335:$AG405)&lt;=$AB$355,$AA$355,IF(COUNTA($AG$335:$AG405)&lt;=$AB$356,$AA$356,IF(COUNTA($AG$335:$AG405)&lt;=$AB$357,$AA$357,"")))))))))))))))))))))))</f>
        <v>5</v>
      </c>
      <c r="AH406" s="22">
        <f t="shared" si="22"/>
        <v>20</v>
      </c>
      <c r="AI406" s="21" t="str">
        <f t="shared" si="23"/>
        <v>C</v>
      </c>
      <c r="AJ406" s="21"/>
      <c r="AK406" s="22"/>
      <c r="AL406" s="22"/>
      <c r="AM406" s="22"/>
      <c r="AN406" s="22"/>
      <c r="AO406" s="23"/>
      <c r="AP406" s="23"/>
      <c r="AQ406" s="23"/>
      <c r="AR406" s="23"/>
      <c r="AS406" s="23"/>
      <c r="AT406" s="23"/>
      <c r="AU406" s="22"/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  <c r="BF406" s="22"/>
      <c r="BG406" s="22"/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2"/>
    </row>
    <row r="407" spans="27:71" x14ac:dyDescent="0.3">
      <c r="AA407" s="20"/>
      <c r="AB407" s="22"/>
      <c r="AC407" s="22"/>
      <c r="AD407" s="22" t="str">
        <f t="shared" si="20"/>
        <v>9J4</v>
      </c>
      <c r="AE407" s="22">
        <f t="shared" si="21"/>
        <v>9</v>
      </c>
      <c r="AF407" s="21" t="str">
        <f>IF(AE407="","","J"&amp;COUNTIF(AE$16:$AE407,AE407))</f>
        <v>J4</v>
      </c>
      <c r="AG407" s="22">
        <f>(IF(COUNTA($AG$335:$AG406)&lt;=$AB$336,$AA$336,IF(COUNTA($AG$335:$AG406)&lt;=$AB$337,$AA$337,IF(COUNTA($AG$335:$AG406)&lt;=$AB$338,$AA$338,IF(COUNTA($AG$335:$AG406)&lt;=$AB$339,$AA$339,IF(COUNTA($AG$335:$AG406)&lt;=$AB$340,$AA$340,IF(COUNTA($AG$335:$AG406)&lt;=$AB$341,$AA$341,IF(COUNTA($AG$335:$AG406)&lt;=$AB$342,$AA$342,IF(COUNTA($AG$335:$AG406)&lt;=$AB$343,$AA$343,IF(COUNTA($AG$335:$AG406)&lt;=$AB$344,$AA$344,IF(COUNTA($AG$335:$AG406)&lt;=$AB$345,$AA$345,IF(COUNTA($AG$335:$AG406)&lt;=$AB$346,$AA$346,IF(COUNTA($AG$335:$AG406)&lt;=$AB$347,$AA$347,IF(COUNTA($AG$335:$AG406)&lt;=$AB$348,$AA$348,IF(COUNTA($AG$335:$AG406)&lt;=$AB$349,$AA$349,IF(COUNTA($AG$335:$AG406)&lt;=$AB$350,$AA$350,IF(COUNTA($AG$335:$AG406)&lt;=$AB$351,$AA$351,IF(COUNTA($AG$335:$AG406)&lt;=$AB$352,$AA$352,IF(COUNTA($AG$335:$AG406)&lt;=$AB$353,$AA$353,IF(COUNTA($AG$335:$AG406)&lt;=$AB$354,$AA$354,IF(COUNTA($AG$335:$AG406)&lt;=$AB$355,$AA$355,IF(COUNTA($AG$335:$AG406)&lt;=$AB$356,$AA$356,IF(COUNTA($AG$335:$AG406)&lt;=$AB$357,$AA$357,"")))))))))))))))))))))))</f>
        <v>5</v>
      </c>
      <c r="AH407" s="22">
        <f t="shared" si="22"/>
        <v>19</v>
      </c>
      <c r="AI407" s="21" t="str">
        <f t="shared" si="23"/>
        <v>F</v>
      </c>
      <c r="AJ407" s="21"/>
      <c r="AK407" s="22"/>
      <c r="AL407" s="22"/>
      <c r="AM407" s="22"/>
      <c r="AN407" s="22"/>
      <c r="AO407" s="23"/>
      <c r="AP407" s="23"/>
      <c r="AQ407" s="23"/>
      <c r="AR407" s="23"/>
      <c r="AS407" s="23"/>
      <c r="AT407" s="23"/>
      <c r="AU407" s="22"/>
      <c r="AV407" s="22"/>
      <c r="AW407" s="22"/>
      <c r="AX407" s="22"/>
      <c r="AY407" s="22"/>
      <c r="AZ407" s="22"/>
      <c r="BA407" s="22"/>
      <c r="BB407" s="22"/>
      <c r="BC407" s="22"/>
      <c r="BD407" s="22"/>
      <c r="BE407" s="22"/>
      <c r="BF407" s="22"/>
      <c r="BG407" s="22"/>
      <c r="BH407" s="22"/>
      <c r="BI407" s="22"/>
      <c r="BJ407" s="22"/>
      <c r="BK407" s="22"/>
      <c r="BL407" s="22"/>
      <c r="BM407" s="22"/>
      <c r="BN407" s="22"/>
      <c r="BO407" s="22"/>
      <c r="BP407" s="22"/>
      <c r="BQ407" s="22"/>
      <c r="BR407" s="22"/>
      <c r="BS407" s="22"/>
    </row>
    <row r="408" spans="27:71" x14ac:dyDescent="0.3">
      <c r="AA408" s="20"/>
      <c r="AB408" s="22"/>
      <c r="AC408" s="22"/>
      <c r="AD408" s="22" t="str">
        <f t="shared" si="20"/>
        <v>19J4</v>
      </c>
      <c r="AE408" s="22">
        <f t="shared" si="21"/>
        <v>19</v>
      </c>
      <c r="AF408" s="21" t="str">
        <f>IF(AE408="","","J"&amp;COUNTIF(AE$16:$AE408,AE408))</f>
        <v>J4</v>
      </c>
      <c r="AG408" s="22">
        <f>(IF(COUNTA($AG$335:$AG407)&lt;=$AB$336,$AA$336,IF(COUNTA($AG$335:$AG407)&lt;=$AB$337,$AA$337,IF(COUNTA($AG$335:$AG407)&lt;=$AB$338,$AA$338,IF(COUNTA($AG$335:$AG407)&lt;=$AB$339,$AA$339,IF(COUNTA($AG$335:$AG407)&lt;=$AB$340,$AA$340,IF(COUNTA($AG$335:$AG407)&lt;=$AB$341,$AA$341,IF(COUNTA($AG$335:$AG407)&lt;=$AB$342,$AA$342,IF(COUNTA($AG$335:$AG407)&lt;=$AB$343,$AA$343,IF(COUNTA($AG$335:$AG407)&lt;=$AB$344,$AA$344,IF(COUNTA($AG$335:$AG407)&lt;=$AB$345,$AA$345,IF(COUNTA($AG$335:$AG407)&lt;=$AB$346,$AA$346,IF(COUNTA($AG$335:$AG407)&lt;=$AB$347,$AA$347,IF(COUNTA($AG$335:$AG407)&lt;=$AB$348,$AA$348,IF(COUNTA($AG$335:$AG407)&lt;=$AB$349,$AA$349,IF(COUNTA($AG$335:$AG407)&lt;=$AB$350,$AA$350,IF(COUNTA($AG$335:$AG407)&lt;=$AB$351,$AA$351,IF(COUNTA($AG$335:$AG407)&lt;=$AB$352,$AA$352,IF(COUNTA($AG$335:$AG407)&lt;=$AB$353,$AA$353,IF(COUNTA($AG$335:$AG407)&lt;=$AB$354,$AA$354,IF(COUNTA($AG$335:$AG407)&lt;=$AB$355,$AA$355,IF(COUNTA($AG$335:$AG407)&lt;=$AB$356,$AA$356,IF(COUNTA($AG$335:$AG407)&lt;=$AB$357,$AA$357,"")))))))))))))))))))))))</f>
        <v>5</v>
      </c>
      <c r="AH408" s="22">
        <f t="shared" si="22"/>
        <v>18</v>
      </c>
      <c r="AI408" s="21" t="str">
        <f t="shared" si="23"/>
        <v>C</v>
      </c>
      <c r="AJ408" s="21"/>
      <c r="AK408" s="22"/>
      <c r="AL408" s="22"/>
      <c r="AM408" s="22"/>
      <c r="AN408" s="22"/>
      <c r="AO408" s="23"/>
      <c r="AP408" s="23"/>
      <c r="AQ408" s="23"/>
      <c r="AR408" s="23"/>
      <c r="AS408" s="23"/>
      <c r="AT408" s="23"/>
      <c r="AU408" s="22"/>
      <c r="AV408" s="22"/>
      <c r="AW408" s="22"/>
      <c r="AX408" s="22"/>
      <c r="AY408" s="22"/>
      <c r="AZ408" s="22"/>
      <c r="BA408" s="22"/>
      <c r="BB408" s="22"/>
      <c r="BC408" s="22"/>
      <c r="BD408" s="22"/>
      <c r="BE408" s="22"/>
      <c r="BF408" s="22"/>
      <c r="BG408" s="22"/>
      <c r="BH408" s="22"/>
      <c r="BI408" s="22"/>
      <c r="BJ408" s="22"/>
      <c r="BK408" s="22"/>
      <c r="BL408" s="22"/>
      <c r="BM408" s="22"/>
      <c r="BN408" s="22"/>
      <c r="BO408" s="22"/>
      <c r="BP408" s="22"/>
      <c r="BQ408" s="22"/>
      <c r="BR408" s="22"/>
      <c r="BS408" s="22"/>
    </row>
    <row r="409" spans="27:71" x14ac:dyDescent="0.3">
      <c r="AA409" s="20"/>
      <c r="AB409" s="22"/>
      <c r="AC409" s="22"/>
      <c r="AD409" s="22" t="str">
        <f t="shared" si="20"/>
        <v>10J5</v>
      </c>
      <c r="AE409" s="22">
        <f t="shared" si="21"/>
        <v>10</v>
      </c>
      <c r="AF409" s="21" t="str">
        <f>IF(AE409="","","J"&amp;COUNTIF(AE$16:$AE409,AE409))</f>
        <v>J5</v>
      </c>
      <c r="AG409" s="22">
        <f>(IF(COUNTA($AG$335:$AG408)&lt;=$AB$336,$AA$336,IF(COUNTA($AG$335:$AG408)&lt;=$AB$337,$AA$337,IF(COUNTA($AG$335:$AG408)&lt;=$AB$338,$AA$338,IF(COUNTA($AG$335:$AG408)&lt;=$AB$339,$AA$339,IF(COUNTA($AG$335:$AG408)&lt;=$AB$340,$AA$340,IF(COUNTA($AG$335:$AG408)&lt;=$AB$341,$AA$341,IF(COUNTA($AG$335:$AG408)&lt;=$AB$342,$AA$342,IF(COUNTA($AG$335:$AG408)&lt;=$AB$343,$AA$343,IF(COUNTA($AG$335:$AG408)&lt;=$AB$344,$AA$344,IF(COUNTA($AG$335:$AG408)&lt;=$AB$345,$AA$345,IF(COUNTA($AG$335:$AG408)&lt;=$AB$346,$AA$346,IF(COUNTA($AG$335:$AG408)&lt;=$AB$347,$AA$347,IF(COUNTA($AG$335:$AG408)&lt;=$AB$348,$AA$348,IF(COUNTA($AG$335:$AG408)&lt;=$AB$349,$AA$349,IF(COUNTA($AG$335:$AG408)&lt;=$AB$350,$AA$350,IF(COUNTA($AG$335:$AG408)&lt;=$AB$351,$AA$351,IF(COUNTA($AG$335:$AG408)&lt;=$AB$352,$AA$352,IF(COUNTA($AG$335:$AG408)&lt;=$AB$353,$AA$353,IF(COUNTA($AG$335:$AG408)&lt;=$AB$354,$AA$354,IF(COUNTA($AG$335:$AG408)&lt;=$AB$355,$AA$355,IF(COUNTA($AG$335:$AG408)&lt;=$AB$356,$AA$356,IF(COUNTA($AG$335:$AG408)&lt;=$AB$357,$AA$357,"")))))))))))))))))))))))</f>
        <v>5</v>
      </c>
      <c r="AH409" s="22">
        <f t="shared" si="22"/>
        <v>17</v>
      </c>
      <c r="AI409" s="21" t="str">
        <f t="shared" si="23"/>
        <v>F</v>
      </c>
      <c r="AJ409" s="21"/>
      <c r="AK409" s="22"/>
      <c r="AL409" s="22"/>
      <c r="AM409" s="22"/>
      <c r="AN409" s="22"/>
      <c r="AO409" s="23"/>
      <c r="AP409" s="23"/>
      <c r="AQ409" s="23"/>
      <c r="AR409" s="23"/>
      <c r="AS409" s="23"/>
      <c r="AT409" s="23"/>
      <c r="AU409" s="22"/>
      <c r="AV409" s="22"/>
      <c r="AW409" s="22"/>
      <c r="AX409" s="22"/>
      <c r="AY409" s="22"/>
      <c r="AZ409" s="22"/>
      <c r="BA409" s="22"/>
      <c r="BB409" s="22"/>
      <c r="BC409" s="22"/>
      <c r="BD409" s="22"/>
      <c r="BE409" s="22"/>
      <c r="BF409" s="22"/>
      <c r="BG409" s="22"/>
      <c r="BH409" s="22"/>
      <c r="BI409" s="22"/>
      <c r="BJ409" s="22"/>
      <c r="BK409" s="22"/>
      <c r="BL409" s="22"/>
      <c r="BM409" s="22"/>
      <c r="BN409" s="22"/>
      <c r="BO409" s="22"/>
      <c r="BP409" s="22"/>
      <c r="BQ409" s="22"/>
      <c r="BR409" s="22"/>
      <c r="BS409" s="22"/>
    </row>
    <row r="410" spans="27:71" x14ac:dyDescent="0.3">
      <c r="AA410" s="20"/>
      <c r="AB410" s="22"/>
      <c r="AC410" s="22"/>
      <c r="AD410" s="22" t="str">
        <f t="shared" si="20"/>
        <v>1J5</v>
      </c>
      <c r="AE410" s="22">
        <f t="shared" si="21"/>
        <v>1</v>
      </c>
      <c r="AF410" s="21" t="str">
        <f>IF(AE410="","","J"&amp;COUNTIF(AE$16:$AE410,AE410))</f>
        <v>J5</v>
      </c>
      <c r="AG410" s="22">
        <f>(IF(COUNTA($AG$335:$AG409)&lt;=$AB$336,$AA$336,IF(COUNTA($AG$335:$AG409)&lt;=$AB$337,$AA$337,IF(COUNTA($AG$335:$AG409)&lt;=$AB$338,$AA$338,IF(COUNTA($AG$335:$AG409)&lt;=$AB$339,$AA$339,IF(COUNTA($AG$335:$AG409)&lt;=$AB$340,$AA$340,IF(COUNTA($AG$335:$AG409)&lt;=$AB$341,$AA$341,IF(COUNTA($AG$335:$AG409)&lt;=$AB$342,$AA$342,IF(COUNTA($AG$335:$AG409)&lt;=$AB$343,$AA$343,IF(COUNTA($AG$335:$AG409)&lt;=$AB$344,$AA$344,IF(COUNTA($AG$335:$AG409)&lt;=$AB$345,$AA$345,IF(COUNTA($AG$335:$AG409)&lt;=$AB$346,$AA$346,IF(COUNTA($AG$335:$AG409)&lt;=$AB$347,$AA$347,IF(COUNTA($AG$335:$AG409)&lt;=$AB$348,$AA$348,IF(COUNTA($AG$335:$AG409)&lt;=$AB$349,$AA$349,IF(COUNTA($AG$335:$AG409)&lt;=$AB$350,$AA$350,IF(COUNTA($AG$335:$AG409)&lt;=$AB$351,$AA$351,IF(COUNTA($AG$335:$AG409)&lt;=$AB$352,$AA$352,IF(COUNTA($AG$335:$AG409)&lt;=$AB$353,$AA$353,IF(COUNTA($AG$335:$AG409)&lt;=$AB$354,$AA$354,IF(COUNTA($AG$335:$AG409)&lt;=$AB$355,$AA$355,IF(COUNTA($AG$335:$AG409)&lt;=$AB$356,$AA$356,IF(COUNTA($AG$335:$AG409)&lt;=$AB$357,$AA$357,"")))))))))))))))))))))))</f>
        <v>5</v>
      </c>
      <c r="AH410" s="22">
        <f t="shared" si="22"/>
        <v>16</v>
      </c>
      <c r="AI410" s="21" t="str">
        <f t="shared" si="23"/>
        <v>C</v>
      </c>
      <c r="AJ410" s="21"/>
      <c r="AK410" s="22"/>
      <c r="AL410" s="22"/>
      <c r="AM410" s="22"/>
      <c r="AN410" s="22"/>
      <c r="AO410" s="23"/>
      <c r="AP410" s="23"/>
      <c r="AQ410" s="23"/>
      <c r="AR410" s="23"/>
      <c r="AS410" s="23"/>
      <c r="AT410" s="23"/>
      <c r="AU410" s="22"/>
      <c r="AV410" s="22"/>
      <c r="AW410" s="22"/>
      <c r="AX410" s="22"/>
      <c r="AY410" s="22"/>
      <c r="AZ410" s="22"/>
      <c r="BA410" s="22"/>
      <c r="BB410" s="22"/>
      <c r="BC410" s="22"/>
      <c r="BD410" s="22"/>
      <c r="BE410" s="22"/>
      <c r="BF410" s="22"/>
      <c r="BG410" s="22"/>
      <c r="BH410" s="22"/>
      <c r="BI410" s="22"/>
      <c r="BJ410" s="22"/>
      <c r="BK410" s="22"/>
      <c r="BL410" s="22"/>
      <c r="BM410" s="22"/>
      <c r="BN410" s="22"/>
      <c r="BO410" s="22"/>
      <c r="BP410" s="22"/>
      <c r="BQ410" s="22"/>
      <c r="BR410" s="22"/>
      <c r="BS410" s="22"/>
    </row>
    <row r="411" spans="27:71" x14ac:dyDescent="0.3">
      <c r="AA411" s="20"/>
      <c r="AB411" s="22"/>
      <c r="AC411" s="22"/>
      <c r="AD411" s="22" t="str">
        <f t="shared" si="20"/>
        <v>11J5</v>
      </c>
      <c r="AE411" s="22">
        <f t="shared" si="21"/>
        <v>11</v>
      </c>
      <c r="AF411" s="21" t="str">
        <f>IF(AE411="","","J"&amp;COUNTIF(AE$16:$AE411,AE411))</f>
        <v>J5</v>
      </c>
      <c r="AG411" s="22">
        <f>(IF(COUNTA($AG$335:$AG410)&lt;=$AB$336,$AA$336,IF(COUNTA($AG$335:$AG410)&lt;=$AB$337,$AA$337,IF(COUNTA($AG$335:$AG410)&lt;=$AB$338,$AA$338,IF(COUNTA($AG$335:$AG410)&lt;=$AB$339,$AA$339,IF(COUNTA($AG$335:$AG410)&lt;=$AB$340,$AA$340,IF(COUNTA($AG$335:$AG410)&lt;=$AB$341,$AA$341,IF(COUNTA($AG$335:$AG410)&lt;=$AB$342,$AA$342,IF(COUNTA($AG$335:$AG410)&lt;=$AB$343,$AA$343,IF(COUNTA($AG$335:$AG410)&lt;=$AB$344,$AA$344,IF(COUNTA($AG$335:$AG410)&lt;=$AB$345,$AA$345,IF(COUNTA($AG$335:$AG410)&lt;=$AB$346,$AA$346,IF(COUNTA($AG$335:$AG410)&lt;=$AB$347,$AA$347,IF(COUNTA($AG$335:$AG410)&lt;=$AB$348,$AA$348,IF(COUNTA($AG$335:$AG410)&lt;=$AB$349,$AA$349,IF(COUNTA($AG$335:$AG410)&lt;=$AB$350,$AA$350,IF(COUNTA($AG$335:$AG410)&lt;=$AB$351,$AA$351,IF(COUNTA($AG$335:$AG410)&lt;=$AB$352,$AA$352,IF(COUNTA($AG$335:$AG410)&lt;=$AB$353,$AA$353,IF(COUNTA($AG$335:$AG410)&lt;=$AB$354,$AA$354,IF(COUNTA($AG$335:$AG410)&lt;=$AB$355,$AA$355,IF(COUNTA($AG$335:$AG410)&lt;=$AB$356,$AA$356,IF(COUNTA($AG$335:$AG410)&lt;=$AB$357,$AA$357,"")))))))))))))))))))))))</f>
        <v>5</v>
      </c>
      <c r="AH411" s="22">
        <f t="shared" si="22"/>
        <v>15</v>
      </c>
      <c r="AI411" s="21" t="str">
        <f t="shared" si="23"/>
        <v>F</v>
      </c>
      <c r="AJ411" s="21"/>
      <c r="AK411" s="22"/>
      <c r="AL411" s="22"/>
      <c r="AM411" s="22"/>
      <c r="AN411" s="22"/>
      <c r="AO411" s="23"/>
      <c r="AP411" s="23"/>
      <c r="AQ411" s="23"/>
      <c r="AR411" s="23"/>
      <c r="AS411" s="23"/>
      <c r="AT411" s="23"/>
      <c r="AU411" s="22"/>
      <c r="AV411" s="22"/>
      <c r="AW411" s="22"/>
      <c r="AX411" s="22"/>
      <c r="AY411" s="22"/>
      <c r="AZ411" s="22"/>
      <c r="BA411" s="22"/>
      <c r="BB411" s="22"/>
      <c r="BC411" s="22"/>
      <c r="BD411" s="22"/>
      <c r="BE411" s="22"/>
      <c r="BF411" s="22"/>
      <c r="BG411" s="22"/>
      <c r="BH411" s="22"/>
      <c r="BI411" s="22"/>
      <c r="BJ411" s="22"/>
      <c r="BK411" s="22"/>
      <c r="BL411" s="22"/>
      <c r="BM411" s="22"/>
      <c r="BN411" s="22"/>
      <c r="BO411" s="22"/>
      <c r="BP411" s="22"/>
      <c r="BQ411" s="22"/>
      <c r="BR411" s="22"/>
      <c r="BS411" s="22"/>
    </row>
    <row r="412" spans="27:71" x14ac:dyDescent="0.3">
      <c r="AA412" s="20"/>
      <c r="AB412" s="22"/>
      <c r="AC412" s="22"/>
      <c r="AD412" s="22" t="str">
        <f t="shared" si="20"/>
        <v>2J5</v>
      </c>
      <c r="AE412" s="22">
        <f t="shared" si="21"/>
        <v>2</v>
      </c>
      <c r="AF412" s="21" t="str">
        <f>IF(AE412="","","J"&amp;COUNTIF(AE$16:$AE412,AE412))</f>
        <v>J5</v>
      </c>
      <c r="AG412" s="22">
        <f>(IF(COUNTA($AG$335:$AG411)&lt;=$AB$336,$AA$336,IF(COUNTA($AG$335:$AG411)&lt;=$AB$337,$AA$337,IF(COUNTA($AG$335:$AG411)&lt;=$AB$338,$AA$338,IF(COUNTA($AG$335:$AG411)&lt;=$AB$339,$AA$339,IF(COUNTA($AG$335:$AG411)&lt;=$AB$340,$AA$340,IF(COUNTA($AG$335:$AG411)&lt;=$AB$341,$AA$341,IF(COUNTA($AG$335:$AG411)&lt;=$AB$342,$AA$342,IF(COUNTA($AG$335:$AG411)&lt;=$AB$343,$AA$343,IF(COUNTA($AG$335:$AG411)&lt;=$AB$344,$AA$344,IF(COUNTA($AG$335:$AG411)&lt;=$AB$345,$AA$345,IF(COUNTA($AG$335:$AG411)&lt;=$AB$346,$AA$346,IF(COUNTA($AG$335:$AG411)&lt;=$AB$347,$AA$347,IF(COUNTA($AG$335:$AG411)&lt;=$AB$348,$AA$348,IF(COUNTA($AG$335:$AG411)&lt;=$AB$349,$AA$349,IF(COUNTA($AG$335:$AG411)&lt;=$AB$350,$AA$350,IF(COUNTA($AG$335:$AG411)&lt;=$AB$351,$AA$351,IF(COUNTA($AG$335:$AG411)&lt;=$AB$352,$AA$352,IF(COUNTA($AG$335:$AG411)&lt;=$AB$353,$AA$353,IF(COUNTA($AG$335:$AG411)&lt;=$AB$354,$AA$354,IF(COUNTA($AG$335:$AG411)&lt;=$AB$355,$AA$355,IF(COUNTA($AG$335:$AG411)&lt;=$AB$356,$AA$356,IF(COUNTA($AG$335:$AG411)&lt;=$AB$357,$AA$357,"")))))))))))))))))))))))</f>
        <v>5</v>
      </c>
      <c r="AH412" s="22">
        <f t="shared" si="22"/>
        <v>14</v>
      </c>
      <c r="AI412" s="21" t="str">
        <f t="shared" si="23"/>
        <v>C</v>
      </c>
      <c r="AJ412" s="21"/>
      <c r="AK412" s="22"/>
      <c r="AL412" s="22"/>
      <c r="AM412" s="22"/>
      <c r="AN412" s="22"/>
      <c r="AO412" s="23"/>
      <c r="AP412" s="23"/>
      <c r="AQ412" s="23"/>
      <c r="AR412" s="23"/>
      <c r="AS412" s="23"/>
      <c r="AT412" s="23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</row>
    <row r="413" spans="27:71" x14ac:dyDescent="0.3">
      <c r="AA413" s="20"/>
      <c r="AB413" s="22"/>
      <c r="AC413" s="22"/>
      <c r="AD413" s="22" t="str">
        <f t="shared" si="20"/>
        <v>12J5</v>
      </c>
      <c r="AE413" s="22">
        <f t="shared" si="21"/>
        <v>12</v>
      </c>
      <c r="AF413" s="21" t="str">
        <f>IF(AE413="","","J"&amp;COUNTIF(AE$16:$AE413,AE413))</f>
        <v>J5</v>
      </c>
      <c r="AG413" s="22">
        <f>(IF(COUNTA($AG$335:$AG412)&lt;=$AB$336,$AA$336,IF(COUNTA($AG$335:$AG412)&lt;=$AB$337,$AA$337,IF(COUNTA($AG$335:$AG412)&lt;=$AB$338,$AA$338,IF(COUNTA($AG$335:$AG412)&lt;=$AB$339,$AA$339,IF(COUNTA($AG$335:$AG412)&lt;=$AB$340,$AA$340,IF(COUNTA($AG$335:$AG412)&lt;=$AB$341,$AA$341,IF(COUNTA($AG$335:$AG412)&lt;=$AB$342,$AA$342,IF(COUNTA($AG$335:$AG412)&lt;=$AB$343,$AA$343,IF(COUNTA($AG$335:$AG412)&lt;=$AB$344,$AA$344,IF(COUNTA($AG$335:$AG412)&lt;=$AB$345,$AA$345,IF(COUNTA($AG$335:$AG412)&lt;=$AB$346,$AA$346,IF(COUNTA($AG$335:$AG412)&lt;=$AB$347,$AA$347,IF(COUNTA($AG$335:$AG412)&lt;=$AB$348,$AA$348,IF(COUNTA($AG$335:$AG412)&lt;=$AB$349,$AA$349,IF(COUNTA($AG$335:$AG412)&lt;=$AB$350,$AA$350,IF(COUNTA($AG$335:$AG412)&lt;=$AB$351,$AA$351,IF(COUNTA($AG$335:$AG412)&lt;=$AB$352,$AA$352,IF(COUNTA($AG$335:$AG412)&lt;=$AB$353,$AA$353,IF(COUNTA($AG$335:$AG412)&lt;=$AB$354,$AA$354,IF(COUNTA($AG$335:$AG412)&lt;=$AB$355,$AA$355,IF(COUNTA($AG$335:$AG412)&lt;=$AB$356,$AA$356,IF(COUNTA($AG$335:$AG412)&lt;=$AB$357,$AA$357,"")))))))))))))))))))))))</f>
        <v>5</v>
      </c>
      <c r="AH413" s="22">
        <f t="shared" si="22"/>
        <v>13</v>
      </c>
      <c r="AI413" s="21" t="str">
        <f t="shared" si="23"/>
        <v>F</v>
      </c>
      <c r="AJ413" s="21"/>
      <c r="AK413" s="22"/>
      <c r="AL413" s="22"/>
      <c r="AM413" s="22"/>
      <c r="AN413" s="22"/>
      <c r="AO413" s="23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</row>
    <row r="414" spans="27:71" x14ac:dyDescent="0.3">
      <c r="AA414" s="20"/>
      <c r="AB414" s="22"/>
      <c r="AC414" s="22"/>
      <c r="AD414" s="22" t="str">
        <f t="shared" si="20"/>
        <v>3J5</v>
      </c>
      <c r="AE414" s="22">
        <f t="shared" si="21"/>
        <v>3</v>
      </c>
      <c r="AF414" s="21" t="str">
        <f>IF(AE414="","","J"&amp;COUNTIF(AE$16:$AE414,AE414))</f>
        <v>J5</v>
      </c>
      <c r="AG414" s="22">
        <f>(IF(COUNTA($AG$335:$AG413)&lt;=$AB$336,$AA$336,IF(COUNTA($AG$335:$AG413)&lt;=$AB$337,$AA$337,IF(COUNTA($AG$335:$AG413)&lt;=$AB$338,$AA$338,IF(COUNTA($AG$335:$AG413)&lt;=$AB$339,$AA$339,IF(COUNTA($AG$335:$AG413)&lt;=$AB$340,$AA$340,IF(COUNTA($AG$335:$AG413)&lt;=$AB$341,$AA$341,IF(COUNTA($AG$335:$AG413)&lt;=$AB$342,$AA$342,IF(COUNTA($AG$335:$AG413)&lt;=$AB$343,$AA$343,IF(COUNTA($AG$335:$AG413)&lt;=$AB$344,$AA$344,IF(COUNTA($AG$335:$AG413)&lt;=$AB$345,$AA$345,IF(COUNTA($AG$335:$AG413)&lt;=$AB$346,$AA$346,IF(COUNTA($AG$335:$AG413)&lt;=$AB$347,$AA$347,IF(COUNTA($AG$335:$AG413)&lt;=$AB$348,$AA$348,IF(COUNTA($AG$335:$AG413)&lt;=$AB$349,$AA$349,IF(COUNTA($AG$335:$AG413)&lt;=$AB$350,$AA$350,IF(COUNTA($AG$335:$AG413)&lt;=$AB$351,$AA$351,IF(COUNTA($AG$335:$AG413)&lt;=$AB$352,$AA$352,IF(COUNTA($AG$335:$AG413)&lt;=$AB$353,$AA$353,IF(COUNTA($AG$335:$AG413)&lt;=$AB$354,$AA$354,IF(COUNTA($AG$335:$AG413)&lt;=$AB$355,$AA$355,IF(COUNTA($AG$335:$AG413)&lt;=$AB$356,$AA$356,IF(COUNTA($AG$335:$AG413)&lt;=$AB$357,$AA$357,"")))))))))))))))))))))))</f>
        <v>5</v>
      </c>
      <c r="AH414" s="22">
        <f t="shared" si="22"/>
        <v>12</v>
      </c>
      <c r="AI414" s="21" t="str">
        <f t="shared" si="23"/>
        <v>C</v>
      </c>
      <c r="AJ414" s="21"/>
      <c r="AK414" s="22"/>
      <c r="AL414" s="22"/>
      <c r="AM414" s="22"/>
      <c r="AN414" s="22"/>
      <c r="AO414" s="23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</row>
    <row r="415" spans="27:71" x14ac:dyDescent="0.3">
      <c r="AA415" s="20"/>
      <c r="AB415" s="22"/>
      <c r="AC415" s="22"/>
      <c r="AD415" s="22" t="str">
        <f t="shared" si="20"/>
        <v>13J5</v>
      </c>
      <c r="AE415" s="22">
        <f t="shared" si="21"/>
        <v>13</v>
      </c>
      <c r="AF415" s="21" t="str">
        <f>IF(AE415="","","J"&amp;COUNTIF(AE$16:$AE415,AE415))</f>
        <v>J5</v>
      </c>
      <c r="AG415" s="22">
        <f>(IF(COUNTA($AG$335:$AG414)&lt;=$AB$336,$AA$336,IF(COUNTA($AG$335:$AG414)&lt;=$AB$337,$AA$337,IF(COUNTA($AG$335:$AG414)&lt;=$AB$338,$AA$338,IF(COUNTA($AG$335:$AG414)&lt;=$AB$339,$AA$339,IF(COUNTA($AG$335:$AG414)&lt;=$AB$340,$AA$340,IF(COUNTA($AG$335:$AG414)&lt;=$AB$341,$AA$341,IF(COUNTA($AG$335:$AG414)&lt;=$AB$342,$AA$342,IF(COUNTA($AG$335:$AG414)&lt;=$AB$343,$AA$343,IF(COUNTA($AG$335:$AG414)&lt;=$AB$344,$AA$344,IF(COUNTA($AG$335:$AG414)&lt;=$AB$345,$AA$345,IF(COUNTA($AG$335:$AG414)&lt;=$AB$346,$AA$346,IF(COUNTA($AG$335:$AG414)&lt;=$AB$347,$AA$347,IF(COUNTA($AG$335:$AG414)&lt;=$AB$348,$AA$348,IF(COUNTA($AG$335:$AG414)&lt;=$AB$349,$AA$349,IF(COUNTA($AG$335:$AG414)&lt;=$AB$350,$AA$350,IF(COUNTA($AG$335:$AG414)&lt;=$AB$351,$AA$351,IF(COUNTA($AG$335:$AG414)&lt;=$AB$352,$AA$352,IF(COUNTA($AG$335:$AG414)&lt;=$AB$353,$AA$353,IF(COUNTA($AG$335:$AG414)&lt;=$AB$354,$AA$354,IF(COUNTA($AG$335:$AG414)&lt;=$AB$355,$AA$355,IF(COUNTA($AG$335:$AG414)&lt;=$AB$356,$AA$356,IF(COUNTA($AG$335:$AG414)&lt;=$AB$357,$AA$357,"")))))))))))))))))))))))</f>
        <v>5</v>
      </c>
      <c r="AH415" s="22">
        <f t="shared" si="22"/>
        <v>11</v>
      </c>
      <c r="AI415" s="21" t="str">
        <f t="shared" si="23"/>
        <v>F</v>
      </c>
      <c r="AJ415" s="21"/>
      <c r="AK415" s="22"/>
      <c r="AL415" s="22"/>
      <c r="AM415" s="22"/>
      <c r="AN415" s="22"/>
      <c r="AO415" s="23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</row>
    <row r="416" spans="27:71" x14ac:dyDescent="0.3">
      <c r="AA416" s="20"/>
      <c r="AB416" s="22"/>
      <c r="AC416" s="22"/>
      <c r="AD416" s="22" t="str">
        <f t="shared" si="20"/>
        <v>4J5</v>
      </c>
      <c r="AE416" s="22">
        <f t="shared" si="21"/>
        <v>4</v>
      </c>
      <c r="AF416" s="21" t="str">
        <f>IF(AE416="","","J"&amp;COUNTIF(AE$16:$AE416,AE416))</f>
        <v>J5</v>
      </c>
      <c r="AG416" s="22">
        <f>(IF(COUNTA($AG$335:$AG415)&lt;=$AB$336,$AA$336,IF(COUNTA($AG$335:$AG415)&lt;=$AB$337,$AA$337,IF(COUNTA($AG$335:$AG415)&lt;=$AB$338,$AA$338,IF(COUNTA($AG$335:$AG415)&lt;=$AB$339,$AA$339,IF(COUNTA($AG$335:$AG415)&lt;=$AB$340,$AA$340,IF(COUNTA($AG$335:$AG415)&lt;=$AB$341,$AA$341,IF(COUNTA($AG$335:$AG415)&lt;=$AB$342,$AA$342,IF(COUNTA($AG$335:$AG415)&lt;=$AB$343,$AA$343,IF(COUNTA($AG$335:$AG415)&lt;=$AB$344,$AA$344,IF(COUNTA($AG$335:$AG415)&lt;=$AB$345,$AA$345,IF(COUNTA($AG$335:$AG415)&lt;=$AB$346,$AA$346,IF(COUNTA($AG$335:$AG415)&lt;=$AB$347,$AA$347,IF(COUNTA($AG$335:$AG415)&lt;=$AB$348,$AA$348,IF(COUNTA($AG$335:$AG415)&lt;=$AB$349,$AA$349,IF(COUNTA($AG$335:$AG415)&lt;=$AB$350,$AA$350,IF(COUNTA($AG$335:$AG415)&lt;=$AB$351,$AA$351,IF(COUNTA($AG$335:$AG415)&lt;=$AB$352,$AA$352,IF(COUNTA($AG$335:$AG415)&lt;=$AB$353,$AA$353,IF(COUNTA($AG$335:$AG415)&lt;=$AB$354,$AA$354,IF(COUNTA($AG$335:$AG415)&lt;=$AB$355,$AA$355,IF(COUNTA($AG$335:$AG415)&lt;=$AB$356,$AA$356,IF(COUNTA($AG$335:$AG415)&lt;=$AB$357,$AA$357,"")))))))))))))))))))))))</f>
        <v>5</v>
      </c>
      <c r="AH416" s="22">
        <f t="shared" si="22"/>
        <v>10</v>
      </c>
      <c r="AI416" s="21" t="str">
        <f t="shared" si="23"/>
        <v>C</v>
      </c>
      <c r="AJ416" s="21"/>
      <c r="AK416" s="22"/>
      <c r="AL416" s="22"/>
      <c r="AM416" s="22"/>
      <c r="AN416" s="22"/>
      <c r="AO416" s="23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</row>
    <row r="417" spans="27:71" x14ac:dyDescent="0.3">
      <c r="AA417" s="20"/>
      <c r="AB417" s="22"/>
      <c r="AC417" s="22"/>
      <c r="AD417" s="22" t="str">
        <f t="shared" si="20"/>
        <v>14J5</v>
      </c>
      <c r="AE417" s="22">
        <f t="shared" si="21"/>
        <v>14</v>
      </c>
      <c r="AF417" s="21" t="str">
        <f>IF(AE417="","","J"&amp;COUNTIF(AE$16:$AE417,AE417))</f>
        <v>J5</v>
      </c>
      <c r="AG417" s="22">
        <f>(IF(COUNTA($AG$335:$AG416)&lt;=$AB$336,$AA$336,IF(COUNTA($AG$335:$AG416)&lt;=$AB$337,$AA$337,IF(COUNTA($AG$335:$AG416)&lt;=$AB$338,$AA$338,IF(COUNTA($AG$335:$AG416)&lt;=$AB$339,$AA$339,IF(COUNTA($AG$335:$AG416)&lt;=$AB$340,$AA$340,IF(COUNTA($AG$335:$AG416)&lt;=$AB$341,$AA$341,IF(COUNTA($AG$335:$AG416)&lt;=$AB$342,$AA$342,IF(COUNTA($AG$335:$AG416)&lt;=$AB$343,$AA$343,IF(COUNTA($AG$335:$AG416)&lt;=$AB$344,$AA$344,IF(COUNTA($AG$335:$AG416)&lt;=$AB$345,$AA$345,IF(COUNTA($AG$335:$AG416)&lt;=$AB$346,$AA$346,IF(COUNTA($AG$335:$AG416)&lt;=$AB$347,$AA$347,IF(COUNTA($AG$335:$AG416)&lt;=$AB$348,$AA$348,IF(COUNTA($AG$335:$AG416)&lt;=$AB$349,$AA$349,IF(COUNTA($AG$335:$AG416)&lt;=$AB$350,$AA$350,IF(COUNTA($AG$335:$AG416)&lt;=$AB$351,$AA$351,IF(COUNTA($AG$335:$AG416)&lt;=$AB$352,$AA$352,IF(COUNTA($AG$335:$AG416)&lt;=$AB$353,$AA$353,IF(COUNTA($AG$335:$AG416)&lt;=$AB$354,$AA$354,IF(COUNTA($AG$335:$AG416)&lt;=$AB$355,$AA$355,IF(COUNTA($AG$335:$AG416)&lt;=$AB$356,$AA$356,IF(COUNTA($AG$335:$AG416)&lt;=$AB$357,$AA$357,"")))))))))))))))))))))))</f>
        <v>5</v>
      </c>
      <c r="AH417" s="22">
        <f t="shared" si="22"/>
        <v>9</v>
      </c>
      <c r="AI417" s="21" t="str">
        <f t="shared" si="23"/>
        <v>F</v>
      </c>
      <c r="AJ417" s="21"/>
      <c r="AK417" s="22"/>
      <c r="AL417" s="22"/>
      <c r="AM417" s="22"/>
      <c r="AN417" s="22"/>
      <c r="AO417" s="23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</row>
    <row r="418" spans="27:71" x14ac:dyDescent="0.3">
      <c r="AA418" s="20"/>
      <c r="AB418" s="22"/>
      <c r="AC418" s="22"/>
      <c r="AD418" s="22" t="str">
        <f t="shared" si="20"/>
        <v>5J5</v>
      </c>
      <c r="AE418" s="22">
        <f t="shared" si="21"/>
        <v>5</v>
      </c>
      <c r="AF418" s="21" t="str">
        <f>IF(AE418="","","J"&amp;COUNTIF(AE$16:$AE418,AE418))</f>
        <v>J5</v>
      </c>
      <c r="AG418" s="22">
        <f>(IF(COUNTA($AG$335:$AG417)&lt;=$AB$336,$AA$336,IF(COUNTA($AG$335:$AG417)&lt;=$AB$337,$AA$337,IF(COUNTA($AG$335:$AG417)&lt;=$AB$338,$AA$338,IF(COUNTA($AG$335:$AG417)&lt;=$AB$339,$AA$339,IF(COUNTA($AG$335:$AG417)&lt;=$AB$340,$AA$340,IF(COUNTA($AG$335:$AG417)&lt;=$AB$341,$AA$341,IF(COUNTA($AG$335:$AG417)&lt;=$AB$342,$AA$342,IF(COUNTA($AG$335:$AG417)&lt;=$AB$343,$AA$343,IF(COUNTA($AG$335:$AG417)&lt;=$AB$344,$AA$344,IF(COUNTA($AG$335:$AG417)&lt;=$AB$345,$AA$345,IF(COUNTA($AG$335:$AG417)&lt;=$AB$346,$AA$346,IF(COUNTA($AG$335:$AG417)&lt;=$AB$347,$AA$347,IF(COUNTA($AG$335:$AG417)&lt;=$AB$348,$AA$348,IF(COUNTA($AG$335:$AG417)&lt;=$AB$349,$AA$349,IF(COUNTA($AG$335:$AG417)&lt;=$AB$350,$AA$350,IF(COUNTA($AG$335:$AG417)&lt;=$AB$351,$AA$351,IF(COUNTA($AG$335:$AG417)&lt;=$AB$352,$AA$352,IF(COUNTA($AG$335:$AG417)&lt;=$AB$353,$AA$353,IF(COUNTA($AG$335:$AG417)&lt;=$AB$354,$AA$354,IF(COUNTA($AG$335:$AG417)&lt;=$AB$355,$AA$355,IF(COUNTA($AG$335:$AG417)&lt;=$AB$356,$AA$356,IF(COUNTA($AG$335:$AG417)&lt;=$AB$357,$AA$357,"")))))))))))))))))))))))</f>
        <v>5</v>
      </c>
      <c r="AH418" s="22">
        <f t="shared" si="22"/>
        <v>8</v>
      </c>
      <c r="AI418" s="21" t="str">
        <f t="shared" si="23"/>
        <v>C</v>
      </c>
      <c r="AJ418" s="21"/>
      <c r="AK418" s="22"/>
      <c r="AL418" s="22"/>
      <c r="AM418" s="22"/>
      <c r="AN418" s="22"/>
      <c r="AO418" s="23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</row>
    <row r="419" spans="27:71" x14ac:dyDescent="0.3">
      <c r="AA419" s="20"/>
      <c r="AB419" s="22"/>
      <c r="AC419" s="22"/>
      <c r="AD419" s="22" t="str">
        <f t="shared" si="20"/>
        <v>15J5</v>
      </c>
      <c r="AE419" s="22">
        <f t="shared" si="21"/>
        <v>15</v>
      </c>
      <c r="AF419" s="21" t="str">
        <f>IF(AE419="","","J"&amp;COUNTIF(AE$16:$AE419,AE419))</f>
        <v>J5</v>
      </c>
      <c r="AG419" s="22">
        <f>(IF(COUNTA($AG$335:$AG418)&lt;=$AB$336,$AA$336,IF(COUNTA($AG$335:$AG418)&lt;=$AB$337,$AA$337,IF(COUNTA($AG$335:$AG418)&lt;=$AB$338,$AA$338,IF(COUNTA($AG$335:$AG418)&lt;=$AB$339,$AA$339,IF(COUNTA($AG$335:$AG418)&lt;=$AB$340,$AA$340,IF(COUNTA($AG$335:$AG418)&lt;=$AB$341,$AA$341,IF(COUNTA($AG$335:$AG418)&lt;=$AB$342,$AA$342,IF(COUNTA($AG$335:$AG418)&lt;=$AB$343,$AA$343,IF(COUNTA($AG$335:$AG418)&lt;=$AB$344,$AA$344,IF(COUNTA($AG$335:$AG418)&lt;=$AB$345,$AA$345,IF(COUNTA($AG$335:$AG418)&lt;=$AB$346,$AA$346,IF(COUNTA($AG$335:$AG418)&lt;=$AB$347,$AA$347,IF(COUNTA($AG$335:$AG418)&lt;=$AB$348,$AA$348,IF(COUNTA($AG$335:$AG418)&lt;=$AB$349,$AA$349,IF(COUNTA($AG$335:$AG418)&lt;=$AB$350,$AA$350,IF(COUNTA($AG$335:$AG418)&lt;=$AB$351,$AA$351,IF(COUNTA($AG$335:$AG418)&lt;=$AB$352,$AA$352,IF(COUNTA($AG$335:$AG418)&lt;=$AB$353,$AA$353,IF(COUNTA($AG$335:$AG418)&lt;=$AB$354,$AA$354,IF(COUNTA($AG$335:$AG418)&lt;=$AB$355,$AA$355,IF(COUNTA($AG$335:$AG418)&lt;=$AB$356,$AA$356,IF(COUNTA($AG$335:$AG418)&lt;=$AB$357,$AA$357,"")))))))))))))))))))))))</f>
        <v>5</v>
      </c>
      <c r="AH419" s="22">
        <f t="shared" si="22"/>
        <v>7</v>
      </c>
      <c r="AI419" s="21" t="str">
        <f t="shared" si="23"/>
        <v>F</v>
      </c>
      <c r="AJ419" s="21"/>
      <c r="AK419" s="22"/>
      <c r="AL419" s="22"/>
      <c r="AM419" s="22"/>
      <c r="AN419" s="22"/>
      <c r="AO419" s="23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</row>
    <row r="420" spans="27:71" x14ac:dyDescent="0.3">
      <c r="AA420" s="20"/>
      <c r="AB420" s="22"/>
      <c r="AC420" s="22"/>
      <c r="AD420" s="22" t="str">
        <f t="shared" si="20"/>
        <v>6J5</v>
      </c>
      <c r="AE420" s="22">
        <f t="shared" si="21"/>
        <v>6</v>
      </c>
      <c r="AF420" s="21" t="str">
        <f>IF(AE420="","","J"&amp;COUNTIF(AE$16:$AE420,AE420))</f>
        <v>J5</v>
      </c>
      <c r="AG420" s="22">
        <f>(IF(COUNTA($AG$335:$AG419)&lt;=$AB$336,$AA$336,IF(COUNTA($AG$335:$AG419)&lt;=$AB$337,$AA$337,IF(COUNTA($AG$335:$AG419)&lt;=$AB$338,$AA$338,IF(COUNTA($AG$335:$AG419)&lt;=$AB$339,$AA$339,IF(COUNTA($AG$335:$AG419)&lt;=$AB$340,$AA$340,IF(COUNTA($AG$335:$AG419)&lt;=$AB$341,$AA$341,IF(COUNTA($AG$335:$AG419)&lt;=$AB$342,$AA$342,IF(COUNTA($AG$335:$AG419)&lt;=$AB$343,$AA$343,IF(COUNTA($AG$335:$AG419)&lt;=$AB$344,$AA$344,IF(COUNTA($AG$335:$AG419)&lt;=$AB$345,$AA$345,IF(COUNTA($AG$335:$AG419)&lt;=$AB$346,$AA$346,IF(COUNTA($AG$335:$AG419)&lt;=$AB$347,$AA$347,IF(COUNTA($AG$335:$AG419)&lt;=$AB$348,$AA$348,IF(COUNTA($AG$335:$AG419)&lt;=$AB$349,$AA$349,IF(COUNTA($AG$335:$AG419)&lt;=$AB$350,$AA$350,IF(COUNTA($AG$335:$AG419)&lt;=$AB$351,$AA$351,IF(COUNTA($AG$335:$AG419)&lt;=$AB$352,$AA$352,IF(COUNTA($AG$335:$AG419)&lt;=$AB$353,$AA$353,IF(COUNTA($AG$335:$AG419)&lt;=$AB$354,$AA$354,IF(COUNTA($AG$335:$AG419)&lt;=$AB$355,$AA$355,IF(COUNTA($AG$335:$AG419)&lt;=$AB$356,$AA$356,IF(COUNTA($AG$335:$AG419)&lt;=$AB$357,$AA$357,"")))))))))))))))))))))))</f>
        <v>5</v>
      </c>
      <c r="AH420" s="22">
        <f t="shared" si="22"/>
        <v>6</v>
      </c>
      <c r="AI420" s="21" t="str">
        <f t="shared" si="23"/>
        <v>C</v>
      </c>
      <c r="AJ420" s="21"/>
      <c r="AK420" s="22"/>
      <c r="AL420" s="22"/>
      <c r="AM420" s="22"/>
      <c r="AN420" s="22"/>
      <c r="AO420" s="23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</row>
    <row r="421" spans="27:71" x14ac:dyDescent="0.3">
      <c r="AA421" s="20"/>
      <c r="AB421" s="22"/>
      <c r="AC421" s="22"/>
      <c r="AD421" s="22" t="str">
        <f t="shared" si="20"/>
        <v>8J4</v>
      </c>
      <c r="AE421" s="22">
        <f t="shared" si="21"/>
        <v>8</v>
      </c>
      <c r="AF421" s="21" t="str">
        <f>IF(AE421="","","J"&amp;COUNTIF(AE$16:$AE421,AE421))</f>
        <v>J4</v>
      </c>
      <c r="AG421" s="22">
        <f>(IF(COUNTA($AG$335:$AG420)&lt;=$AB$336,$AA$336,IF(COUNTA($AG$335:$AG420)&lt;=$AB$337,$AA$337,IF(COUNTA($AG$335:$AG420)&lt;=$AB$338,$AA$338,IF(COUNTA($AG$335:$AG420)&lt;=$AB$339,$AA$339,IF(COUNTA($AG$335:$AG420)&lt;=$AB$340,$AA$340,IF(COUNTA($AG$335:$AG420)&lt;=$AB$341,$AA$341,IF(COUNTA($AG$335:$AG420)&lt;=$AB$342,$AA$342,IF(COUNTA($AG$335:$AG420)&lt;=$AB$343,$AA$343,IF(COUNTA($AG$335:$AG420)&lt;=$AB$344,$AA$344,IF(COUNTA($AG$335:$AG420)&lt;=$AB$345,$AA$345,IF(COUNTA($AG$335:$AG420)&lt;=$AB$346,$AA$346,IF(COUNTA($AG$335:$AG420)&lt;=$AB$347,$AA$347,IF(COUNTA($AG$335:$AG420)&lt;=$AB$348,$AA$348,IF(COUNTA($AG$335:$AG420)&lt;=$AB$349,$AA$349,IF(COUNTA($AG$335:$AG420)&lt;=$AB$350,$AA$350,IF(COUNTA($AG$335:$AG420)&lt;=$AB$351,$AA$351,IF(COUNTA($AG$335:$AG420)&lt;=$AB$352,$AA$352,IF(COUNTA($AG$335:$AG420)&lt;=$AB$353,$AA$353,IF(COUNTA($AG$335:$AG420)&lt;=$AB$354,$AA$354,IF(COUNTA($AG$335:$AG420)&lt;=$AB$355,$AA$355,IF(COUNTA($AG$335:$AG420)&lt;=$AB$356,$AA$356,IF(COUNTA($AG$335:$AG420)&lt;=$AB$357,$AA$357,"")))))))))))))))))))))))</f>
        <v>6</v>
      </c>
      <c r="AH421" s="22">
        <f t="shared" si="22"/>
        <v>20</v>
      </c>
      <c r="AI421" s="21" t="str">
        <f t="shared" si="23"/>
        <v>F</v>
      </c>
      <c r="AJ421" s="21"/>
      <c r="AK421" s="22"/>
      <c r="AL421" s="22"/>
      <c r="AM421" s="22"/>
      <c r="AN421" s="22"/>
      <c r="AO421" s="23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</row>
    <row r="422" spans="27:71" x14ac:dyDescent="0.3">
      <c r="AA422" s="20"/>
      <c r="AB422" s="22"/>
      <c r="AC422" s="22"/>
      <c r="AD422" s="22" t="str">
        <f t="shared" si="20"/>
        <v>18J4</v>
      </c>
      <c r="AE422" s="22">
        <f t="shared" si="21"/>
        <v>18</v>
      </c>
      <c r="AF422" s="21" t="str">
        <f>IF(AE422="","","J"&amp;COUNTIF(AE$16:$AE422,AE422))</f>
        <v>J4</v>
      </c>
      <c r="AG422" s="22">
        <f>(IF(COUNTA($AG$335:$AG421)&lt;=$AB$336,$AA$336,IF(COUNTA($AG$335:$AG421)&lt;=$AB$337,$AA$337,IF(COUNTA($AG$335:$AG421)&lt;=$AB$338,$AA$338,IF(COUNTA($AG$335:$AG421)&lt;=$AB$339,$AA$339,IF(COUNTA($AG$335:$AG421)&lt;=$AB$340,$AA$340,IF(COUNTA($AG$335:$AG421)&lt;=$AB$341,$AA$341,IF(COUNTA($AG$335:$AG421)&lt;=$AB$342,$AA$342,IF(COUNTA($AG$335:$AG421)&lt;=$AB$343,$AA$343,IF(COUNTA($AG$335:$AG421)&lt;=$AB$344,$AA$344,IF(COUNTA($AG$335:$AG421)&lt;=$AB$345,$AA$345,IF(COUNTA($AG$335:$AG421)&lt;=$AB$346,$AA$346,IF(COUNTA($AG$335:$AG421)&lt;=$AB$347,$AA$347,IF(COUNTA($AG$335:$AG421)&lt;=$AB$348,$AA$348,IF(COUNTA($AG$335:$AG421)&lt;=$AB$349,$AA$349,IF(COUNTA($AG$335:$AG421)&lt;=$AB$350,$AA$350,IF(COUNTA($AG$335:$AG421)&lt;=$AB$351,$AA$351,IF(COUNTA($AG$335:$AG421)&lt;=$AB$352,$AA$352,IF(COUNTA($AG$335:$AG421)&lt;=$AB$353,$AA$353,IF(COUNTA($AG$335:$AG421)&lt;=$AB$354,$AA$354,IF(COUNTA($AG$335:$AG421)&lt;=$AB$355,$AA$355,IF(COUNTA($AG$335:$AG421)&lt;=$AB$356,$AA$356,IF(COUNTA($AG$335:$AG421)&lt;=$AB$357,$AA$357,"")))))))))))))))))))))))</f>
        <v>6</v>
      </c>
      <c r="AH422" s="22">
        <f t="shared" si="22"/>
        <v>19</v>
      </c>
      <c r="AI422" s="21" t="str">
        <f t="shared" si="23"/>
        <v>C</v>
      </c>
      <c r="AJ422" s="21"/>
      <c r="AK422" s="22"/>
      <c r="AL422" s="22"/>
      <c r="AM422" s="22"/>
      <c r="AN422" s="22"/>
      <c r="AO422" s="23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</row>
    <row r="423" spans="27:71" x14ac:dyDescent="0.3">
      <c r="AA423" s="20"/>
      <c r="AB423" s="22"/>
      <c r="AC423" s="22"/>
      <c r="AD423" s="22" t="str">
        <f t="shared" si="20"/>
        <v>9J5</v>
      </c>
      <c r="AE423" s="22">
        <f t="shared" si="21"/>
        <v>9</v>
      </c>
      <c r="AF423" s="21" t="str">
        <f>IF(AE423="","","J"&amp;COUNTIF(AE$16:$AE423,AE423))</f>
        <v>J5</v>
      </c>
      <c r="AG423" s="22">
        <f>(IF(COUNTA($AG$335:$AG422)&lt;=$AB$336,$AA$336,IF(COUNTA($AG$335:$AG422)&lt;=$AB$337,$AA$337,IF(COUNTA($AG$335:$AG422)&lt;=$AB$338,$AA$338,IF(COUNTA($AG$335:$AG422)&lt;=$AB$339,$AA$339,IF(COUNTA($AG$335:$AG422)&lt;=$AB$340,$AA$340,IF(COUNTA($AG$335:$AG422)&lt;=$AB$341,$AA$341,IF(COUNTA($AG$335:$AG422)&lt;=$AB$342,$AA$342,IF(COUNTA($AG$335:$AG422)&lt;=$AB$343,$AA$343,IF(COUNTA($AG$335:$AG422)&lt;=$AB$344,$AA$344,IF(COUNTA($AG$335:$AG422)&lt;=$AB$345,$AA$345,IF(COUNTA($AG$335:$AG422)&lt;=$AB$346,$AA$346,IF(COUNTA($AG$335:$AG422)&lt;=$AB$347,$AA$347,IF(COUNTA($AG$335:$AG422)&lt;=$AB$348,$AA$348,IF(COUNTA($AG$335:$AG422)&lt;=$AB$349,$AA$349,IF(COUNTA($AG$335:$AG422)&lt;=$AB$350,$AA$350,IF(COUNTA($AG$335:$AG422)&lt;=$AB$351,$AA$351,IF(COUNTA($AG$335:$AG422)&lt;=$AB$352,$AA$352,IF(COUNTA($AG$335:$AG422)&lt;=$AB$353,$AA$353,IF(COUNTA($AG$335:$AG422)&lt;=$AB$354,$AA$354,IF(COUNTA($AG$335:$AG422)&lt;=$AB$355,$AA$355,IF(COUNTA($AG$335:$AG422)&lt;=$AB$356,$AA$356,IF(COUNTA($AG$335:$AG422)&lt;=$AB$357,$AA$357,"")))))))))))))))))))))))</f>
        <v>6</v>
      </c>
      <c r="AH423" s="22">
        <f t="shared" si="22"/>
        <v>18</v>
      </c>
      <c r="AI423" s="21" t="str">
        <f t="shared" si="23"/>
        <v>F</v>
      </c>
      <c r="AJ423" s="21"/>
      <c r="AK423" s="22"/>
      <c r="AL423" s="22"/>
      <c r="AM423" s="22"/>
      <c r="AN423" s="22"/>
      <c r="AO423" s="23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</row>
    <row r="424" spans="27:71" x14ac:dyDescent="0.3">
      <c r="AA424" s="20"/>
      <c r="AB424" s="22"/>
      <c r="AC424" s="22"/>
      <c r="AD424" s="22" t="str">
        <f t="shared" si="20"/>
        <v>19J5</v>
      </c>
      <c r="AE424" s="22">
        <f t="shared" si="21"/>
        <v>19</v>
      </c>
      <c r="AF424" s="21" t="str">
        <f>IF(AE424="","","J"&amp;COUNTIF(AE$16:$AE424,AE424))</f>
        <v>J5</v>
      </c>
      <c r="AG424" s="22">
        <f>(IF(COUNTA($AG$335:$AG423)&lt;=$AB$336,$AA$336,IF(COUNTA($AG$335:$AG423)&lt;=$AB$337,$AA$337,IF(COUNTA($AG$335:$AG423)&lt;=$AB$338,$AA$338,IF(COUNTA($AG$335:$AG423)&lt;=$AB$339,$AA$339,IF(COUNTA($AG$335:$AG423)&lt;=$AB$340,$AA$340,IF(COUNTA($AG$335:$AG423)&lt;=$AB$341,$AA$341,IF(COUNTA($AG$335:$AG423)&lt;=$AB$342,$AA$342,IF(COUNTA($AG$335:$AG423)&lt;=$AB$343,$AA$343,IF(COUNTA($AG$335:$AG423)&lt;=$AB$344,$AA$344,IF(COUNTA($AG$335:$AG423)&lt;=$AB$345,$AA$345,IF(COUNTA($AG$335:$AG423)&lt;=$AB$346,$AA$346,IF(COUNTA($AG$335:$AG423)&lt;=$AB$347,$AA$347,IF(COUNTA($AG$335:$AG423)&lt;=$AB$348,$AA$348,IF(COUNTA($AG$335:$AG423)&lt;=$AB$349,$AA$349,IF(COUNTA($AG$335:$AG423)&lt;=$AB$350,$AA$350,IF(COUNTA($AG$335:$AG423)&lt;=$AB$351,$AA$351,IF(COUNTA($AG$335:$AG423)&lt;=$AB$352,$AA$352,IF(COUNTA($AG$335:$AG423)&lt;=$AB$353,$AA$353,IF(COUNTA($AG$335:$AG423)&lt;=$AB$354,$AA$354,IF(COUNTA($AG$335:$AG423)&lt;=$AB$355,$AA$355,IF(COUNTA($AG$335:$AG423)&lt;=$AB$356,$AA$356,IF(COUNTA($AG$335:$AG423)&lt;=$AB$357,$AA$357,"")))))))))))))))))))))))</f>
        <v>6</v>
      </c>
      <c r="AH424" s="22">
        <f t="shared" si="22"/>
        <v>17</v>
      </c>
      <c r="AI424" s="21" t="str">
        <f t="shared" si="23"/>
        <v>C</v>
      </c>
      <c r="AJ424" s="21"/>
      <c r="AK424" s="22"/>
      <c r="AL424" s="22"/>
      <c r="AM424" s="22"/>
      <c r="AN424" s="22"/>
      <c r="AO424" s="23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</row>
    <row r="425" spans="27:71" x14ac:dyDescent="0.3">
      <c r="AA425" s="20"/>
      <c r="AB425" s="22"/>
      <c r="AC425" s="22"/>
      <c r="AD425" s="22" t="str">
        <f t="shared" si="20"/>
        <v>10J6</v>
      </c>
      <c r="AE425" s="22">
        <f t="shared" si="21"/>
        <v>10</v>
      </c>
      <c r="AF425" s="21" t="str">
        <f>IF(AE425="","","J"&amp;COUNTIF(AE$16:$AE425,AE425))</f>
        <v>J6</v>
      </c>
      <c r="AG425" s="22">
        <f>(IF(COUNTA($AG$335:$AG424)&lt;=$AB$336,$AA$336,IF(COUNTA($AG$335:$AG424)&lt;=$AB$337,$AA$337,IF(COUNTA($AG$335:$AG424)&lt;=$AB$338,$AA$338,IF(COUNTA($AG$335:$AG424)&lt;=$AB$339,$AA$339,IF(COUNTA($AG$335:$AG424)&lt;=$AB$340,$AA$340,IF(COUNTA($AG$335:$AG424)&lt;=$AB$341,$AA$341,IF(COUNTA($AG$335:$AG424)&lt;=$AB$342,$AA$342,IF(COUNTA($AG$335:$AG424)&lt;=$AB$343,$AA$343,IF(COUNTA($AG$335:$AG424)&lt;=$AB$344,$AA$344,IF(COUNTA($AG$335:$AG424)&lt;=$AB$345,$AA$345,IF(COUNTA($AG$335:$AG424)&lt;=$AB$346,$AA$346,IF(COUNTA($AG$335:$AG424)&lt;=$AB$347,$AA$347,IF(COUNTA($AG$335:$AG424)&lt;=$AB$348,$AA$348,IF(COUNTA($AG$335:$AG424)&lt;=$AB$349,$AA$349,IF(COUNTA($AG$335:$AG424)&lt;=$AB$350,$AA$350,IF(COUNTA($AG$335:$AG424)&lt;=$AB$351,$AA$351,IF(COUNTA($AG$335:$AG424)&lt;=$AB$352,$AA$352,IF(COUNTA($AG$335:$AG424)&lt;=$AB$353,$AA$353,IF(COUNTA($AG$335:$AG424)&lt;=$AB$354,$AA$354,IF(COUNTA($AG$335:$AG424)&lt;=$AB$355,$AA$355,IF(COUNTA($AG$335:$AG424)&lt;=$AB$356,$AA$356,IF(COUNTA($AG$335:$AG424)&lt;=$AB$357,$AA$357,"")))))))))))))))))))))))</f>
        <v>6</v>
      </c>
      <c r="AH425" s="22">
        <f t="shared" si="22"/>
        <v>16</v>
      </c>
      <c r="AI425" s="21" t="str">
        <f t="shared" si="23"/>
        <v>F</v>
      </c>
      <c r="AJ425" s="21"/>
      <c r="AK425" s="22"/>
      <c r="AL425" s="22"/>
      <c r="AM425" s="22"/>
      <c r="AN425" s="22"/>
      <c r="AO425" s="23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</row>
    <row r="426" spans="27:71" x14ac:dyDescent="0.3">
      <c r="AA426" s="20"/>
      <c r="AB426" s="22"/>
      <c r="AC426" s="22"/>
      <c r="AD426" s="22" t="str">
        <f t="shared" si="20"/>
        <v>1J6</v>
      </c>
      <c r="AE426" s="22">
        <f t="shared" si="21"/>
        <v>1</v>
      </c>
      <c r="AF426" s="21" t="str">
        <f>IF(AE426="","","J"&amp;COUNTIF(AE$16:$AE426,AE426))</f>
        <v>J6</v>
      </c>
      <c r="AG426" s="22">
        <f>(IF(COUNTA($AG$335:$AG425)&lt;=$AB$336,$AA$336,IF(COUNTA($AG$335:$AG425)&lt;=$AB$337,$AA$337,IF(COUNTA($AG$335:$AG425)&lt;=$AB$338,$AA$338,IF(COUNTA($AG$335:$AG425)&lt;=$AB$339,$AA$339,IF(COUNTA($AG$335:$AG425)&lt;=$AB$340,$AA$340,IF(COUNTA($AG$335:$AG425)&lt;=$AB$341,$AA$341,IF(COUNTA($AG$335:$AG425)&lt;=$AB$342,$AA$342,IF(COUNTA($AG$335:$AG425)&lt;=$AB$343,$AA$343,IF(COUNTA($AG$335:$AG425)&lt;=$AB$344,$AA$344,IF(COUNTA($AG$335:$AG425)&lt;=$AB$345,$AA$345,IF(COUNTA($AG$335:$AG425)&lt;=$AB$346,$AA$346,IF(COUNTA($AG$335:$AG425)&lt;=$AB$347,$AA$347,IF(COUNTA($AG$335:$AG425)&lt;=$AB$348,$AA$348,IF(COUNTA($AG$335:$AG425)&lt;=$AB$349,$AA$349,IF(COUNTA($AG$335:$AG425)&lt;=$AB$350,$AA$350,IF(COUNTA($AG$335:$AG425)&lt;=$AB$351,$AA$351,IF(COUNTA($AG$335:$AG425)&lt;=$AB$352,$AA$352,IF(COUNTA($AG$335:$AG425)&lt;=$AB$353,$AA$353,IF(COUNTA($AG$335:$AG425)&lt;=$AB$354,$AA$354,IF(COUNTA($AG$335:$AG425)&lt;=$AB$355,$AA$355,IF(COUNTA($AG$335:$AG425)&lt;=$AB$356,$AA$356,IF(COUNTA($AG$335:$AG425)&lt;=$AB$357,$AA$357,"")))))))))))))))))))))))</f>
        <v>6</v>
      </c>
      <c r="AH426" s="22">
        <f t="shared" si="22"/>
        <v>15</v>
      </c>
      <c r="AI426" s="21" t="str">
        <f t="shared" si="23"/>
        <v>C</v>
      </c>
      <c r="AJ426" s="21"/>
      <c r="AK426" s="22"/>
      <c r="AL426" s="22"/>
      <c r="AM426" s="22"/>
      <c r="AN426" s="22"/>
      <c r="AO426" s="23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</row>
    <row r="427" spans="27:71" x14ac:dyDescent="0.3">
      <c r="AA427" s="20"/>
      <c r="AB427" s="22"/>
      <c r="AC427" s="22"/>
      <c r="AD427" s="22" t="str">
        <f t="shared" si="20"/>
        <v>11J6</v>
      </c>
      <c r="AE427" s="22">
        <f t="shared" si="21"/>
        <v>11</v>
      </c>
      <c r="AF427" s="21" t="str">
        <f>IF(AE427="","","J"&amp;COUNTIF(AE$16:$AE427,AE427))</f>
        <v>J6</v>
      </c>
      <c r="AG427" s="22">
        <f>(IF(COUNTA($AG$335:$AG426)&lt;=$AB$336,$AA$336,IF(COUNTA($AG$335:$AG426)&lt;=$AB$337,$AA$337,IF(COUNTA($AG$335:$AG426)&lt;=$AB$338,$AA$338,IF(COUNTA($AG$335:$AG426)&lt;=$AB$339,$AA$339,IF(COUNTA($AG$335:$AG426)&lt;=$AB$340,$AA$340,IF(COUNTA($AG$335:$AG426)&lt;=$AB$341,$AA$341,IF(COUNTA($AG$335:$AG426)&lt;=$AB$342,$AA$342,IF(COUNTA($AG$335:$AG426)&lt;=$AB$343,$AA$343,IF(COUNTA($AG$335:$AG426)&lt;=$AB$344,$AA$344,IF(COUNTA($AG$335:$AG426)&lt;=$AB$345,$AA$345,IF(COUNTA($AG$335:$AG426)&lt;=$AB$346,$AA$346,IF(COUNTA($AG$335:$AG426)&lt;=$AB$347,$AA$347,IF(COUNTA($AG$335:$AG426)&lt;=$AB$348,$AA$348,IF(COUNTA($AG$335:$AG426)&lt;=$AB$349,$AA$349,IF(COUNTA($AG$335:$AG426)&lt;=$AB$350,$AA$350,IF(COUNTA($AG$335:$AG426)&lt;=$AB$351,$AA$351,IF(COUNTA($AG$335:$AG426)&lt;=$AB$352,$AA$352,IF(COUNTA($AG$335:$AG426)&lt;=$AB$353,$AA$353,IF(COUNTA($AG$335:$AG426)&lt;=$AB$354,$AA$354,IF(COUNTA($AG$335:$AG426)&lt;=$AB$355,$AA$355,IF(COUNTA($AG$335:$AG426)&lt;=$AB$356,$AA$356,IF(COUNTA($AG$335:$AG426)&lt;=$AB$357,$AA$357,"")))))))))))))))))))))))</f>
        <v>6</v>
      </c>
      <c r="AH427" s="22">
        <f t="shared" si="22"/>
        <v>14</v>
      </c>
      <c r="AI427" s="21" t="str">
        <f t="shared" si="23"/>
        <v>F</v>
      </c>
      <c r="AJ427" s="21"/>
      <c r="AK427" s="22"/>
      <c r="AL427" s="22"/>
      <c r="AM427" s="22"/>
      <c r="AN427" s="22"/>
      <c r="AO427" s="23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</row>
    <row r="428" spans="27:71" x14ac:dyDescent="0.3">
      <c r="AA428" s="20"/>
      <c r="AB428" s="22"/>
      <c r="AC428" s="22"/>
      <c r="AD428" s="22" t="str">
        <f t="shared" si="20"/>
        <v>2J6</v>
      </c>
      <c r="AE428" s="22">
        <f t="shared" si="21"/>
        <v>2</v>
      </c>
      <c r="AF428" s="21" t="str">
        <f>IF(AE428="","","J"&amp;COUNTIF(AE$16:$AE428,AE428))</f>
        <v>J6</v>
      </c>
      <c r="AG428" s="22">
        <f>(IF(COUNTA($AG$335:$AG427)&lt;=$AB$336,$AA$336,IF(COUNTA($AG$335:$AG427)&lt;=$AB$337,$AA$337,IF(COUNTA($AG$335:$AG427)&lt;=$AB$338,$AA$338,IF(COUNTA($AG$335:$AG427)&lt;=$AB$339,$AA$339,IF(COUNTA($AG$335:$AG427)&lt;=$AB$340,$AA$340,IF(COUNTA($AG$335:$AG427)&lt;=$AB$341,$AA$341,IF(COUNTA($AG$335:$AG427)&lt;=$AB$342,$AA$342,IF(COUNTA($AG$335:$AG427)&lt;=$AB$343,$AA$343,IF(COUNTA($AG$335:$AG427)&lt;=$AB$344,$AA$344,IF(COUNTA($AG$335:$AG427)&lt;=$AB$345,$AA$345,IF(COUNTA($AG$335:$AG427)&lt;=$AB$346,$AA$346,IF(COUNTA($AG$335:$AG427)&lt;=$AB$347,$AA$347,IF(COUNTA($AG$335:$AG427)&lt;=$AB$348,$AA$348,IF(COUNTA($AG$335:$AG427)&lt;=$AB$349,$AA$349,IF(COUNTA($AG$335:$AG427)&lt;=$AB$350,$AA$350,IF(COUNTA($AG$335:$AG427)&lt;=$AB$351,$AA$351,IF(COUNTA($AG$335:$AG427)&lt;=$AB$352,$AA$352,IF(COUNTA($AG$335:$AG427)&lt;=$AB$353,$AA$353,IF(COUNTA($AG$335:$AG427)&lt;=$AB$354,$AA$354,IF(COUNTA($AG$335:$AG427)&lt;=$AB$355,$AA$355,IF(COUNTA($AG$335:$AG427)&lt;=$AB$356,$AA$356,IF(COUNTA($AG$335:$AG427)&lt;=$AB$357,$AA$357,"")))))))))))))))))))))))</f>
        <v>6</v>
      </c>
      <c r="AH428" s="22">
        <f t="shared" si="22"/>
        <v>13</v>
      </c>
      <c r="AI428" s="21" t="str">
        <f t="shared" si="23"/>
        <v>C</v>
      </c>
      <c r="AJ428" s="21"/>
      <c r="AK428" s="22"/>
      <c r="AL428" s="22"/>
      <c r="AM428" s="22"/>
      <c r="AN428" s="22"/>
      <c r="AO428" s="23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</row>
    <row r="429" spans="27:71" x14ac:dyDescent="0.3">
      <c r="AA429" s="20"/>
      <c r="AB429" s="22"/>
      <c r="AC429" s="22"/>
      <c r="AD429" s="22" t="str">
        <f t="shared" si="20"/>
        <v>12J6</v>
      </c>
      <c r="AE429" s="22">
        <f t="shared" si="21"/>
        <v>12</v>
      </c>
      <c r="AF429" s="21" t="str">
        <f>IF(AE429="","","J"&amp;COUNTIF(AE$16:$AE429,AE429))</f>
        <v>J6</v>
      </c>
      <c r="AG429" s="22">
        <f>(IF(COUNTA($AG$335:$AG428)&lt;=$AB$336,$AA$336,IF(COUNTA($AG$335:$AG428)&lt;=$AB$337,$AA$337,IF(COUNTA($AG$335:$AG428)&lt;=$AB$338,$AA$338,IF(COUNTA($AG$335:$AG428)&lt;=$AB$339,$AA$339,IF(COUNTA($AG$335:$AG428)&lt;=$AB$340,$AA$340,IF(COUNTA($AG$335:$AG428)&lt;=$AB$341,$AA$341,IF(COUNTA($AG$335:$AG428)&lt;=$AB$342,$AA$342,IF(COUNTA($AG$335:$AG428)&lt;=$AB$343,$AA$343,IF(COUNTA($AG$335:$AG428)&lt;=$AB$344,$AA$344,IF(COUNTA($AG$335:$AG428)&lt;=$AB$345,$AA$345,IF(COUNTA($AG$335:$AG428)&lt;=$AB$346,$AA$346,IF(COUNTA($AG$335:$AG428)&lt;=$AB$347,$AA$347,IF(COUNTA($AG$335:$AG428)&lt;=$AB$348,$AA$348,IF(COUNTA($AG$335:$AG428)&lt;=$AB$349,$AA$349,IF(COUNTA($AG$335:$AG428)&lt;=$AB$350,$AA$350,IF(COUNTA($AG$335:$AG428)&lt;=$AB$351,$AA$351,IF(COUNTA($AG$335:$AG428)&lt;=$AB$352,$AA$352,IF(COUNTA($AG$335:$AG428)&lt;=$AB$353,$AA$353,IF(COUNTA($AG$335:$AG428)&lt;=$AB$354,$AA$354,IF(COUNTA($AG$335:$AG428)&lt;=$AB$355,$AA$355,IF(COUNTA($AG$335:$AG428)&lt;=$AB$356,$AA$356,IF(COUNTA($AG$335:$AG428)&lt;=$AB$357,$AA$357,"")))))))))))))))))))))))</f>
        <v>6</v>
      </c>
      <c r="AH429" s="22">
        <f t="shared" si="22"/>
        <v>12</v>
      </c>
      <c r="AI429" s="21" t="str">
        <f t="shared" si="23"/>
        <v>F</v>
      </c>
      <c r="AJ429" s="21"/>
      <c r="AK429" s="22"/>
      <c r="AL429" s="22"/>
      <c r="AM429" s="22"/>
      <c r="AN429" s="22"/>
      <c r="AO429" s="23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</row>
    <row r="430" spans="27:71" x14ac:dyDescent="0.3">
      <c r="AA430" s="20"/>
      <c r="AB430" s="22"/>
      <c r="AC430" s="22"/>
      <c r="AD430" s="22" t="str">
        <f t="shared" si="20"/>
        <v>3J6</v>
      </c>
      <c r="AE430" s="22">
        <f t="shared" si="21"/>
        <v>3</v>
      </c>
      <c r="AF430" s="21" t="str">
        <f>IF(AE430="","","J"&amp;COUNTIF(AE$16:$AE430,AE430))</f>
        <v>J6</v>
      </c>
      <c r="AG430" s="22">
        <f>(IF(COUNTA($AG$335:$AG429)&lt;=$AB$336,$AA$336,IF(COUNTA($AG$335:$AG429)&lt;=$AB$337,$AA$337,IF(COUNTA($AG$335:$AG429)&lt;=$AB$338,$AA$338,IF(COUNTA($AG$335:$AG429)&lt;=$AB$339,$AA$339,IF(COUNTA($AG$335:$AG429)&lt;=$AB$340,$AA$340,IF(COUNTA($AG$335:$AG429)&lt;=$AB$341,$AA$341,IF(COUNTA($AG$335:$AG429)&lt;=$AB$342,$AA$342,IF(COUNTA($AG$335:$AG429)&lt;=$AB$343,$AA$343,IF(COUNTA($AG$335:$AG429)&lt;=$AB$344,$AA$344,IF(COUNTA($AG$335:$AG429)&lt;=$AB$345,$AA$345,IF(COUNTA($AG$335:$AG429)&lt;=$AB$346,$AA$346,IF(COUNTA($AG$335:$AG429)&lt;=$AB$347,$AA$347,IF(COUNTA($AG$335:$AG429)&lt;=$AB$348,$AA$348,IF(COUNTA($AG$335:$AG429)&lt;=$AB$349,$AA$349,IF(COUNTA($AG$335:$AG429)&lt;=$AB$350,$AA$350,IF(COUNTA($AG$335:$AG429)&lt;=$AB$351,$AA$351,IF(COUNTA($AG$335:$AG429)&lt;=$AB$352,$AA$352,IF(COUNTA($AG$335:$AG429)&lt;=$AB$353,$AA$353,IF(COUNTA($AG$335:$AG429)&lt;=$AB$354,$AA$354,IF(COUNTA($AG$335:$AG429)&lt;=$AB$355,$AA$355,IF(COUNTA($AG$335:$AG429)&lt;=$AB$356,$AA$356,IF(COUNTA($AG$335:$AG429)&lt;=$AB$357,$AA$357,"")))))))))))))))))))))))</f>
        <v>6</v>
      </c>
      <c r="AH430" s="22">
        <f t="shared" si="22"/>
        <v>11</v>
      </c>
      <c r="AI430" s="21" t="str">
        <f t="shared" si="23"/>
        <v>C</v>
      </c>
      <c r="AJ430" s="21"/>
      <c r="AK430" s="22"/>
      <c r="AL430" s="22"/>
      <c r="AM430" s="22"/>
      <c r="AN430" s="22"/>
      <c r="AO430" s="23"/>
      <c r="AP430" s="22"/>
      <c r="AQ430" s="22"/>
      <c r="AR430" s="22"/>
      <c r="AS430" s="22"/>
      <c r="AT430" s="22"/>
      <c r="AU430" s="22"/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  <c r="BF430" s="22"/>
      <c r="BG430" s="22"/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2"/>
    </row>
    <row r="431" spans="27:71" x14ac:dyDescent="0.3">
      <c r="AA431" s="20"/>
      <c r="AB431" s="22"/>
      <c r="AC431" s="22"/>
      <c r="AD431" s="22" t="str">
        <f t="shared" si="20"/>
        <v>13J6</v>
      </c>
      <c r="AE431" s="22">
        <f t="shared" si="21"/>
        <v>13</v>
      </c>
      <c r="AF431" s="21" t="str">
        <f>IF(AE431="","","J"&amp;COUNTIF(AE$16:$AE431,AE431))</f>
        <v>J6</v>
      </c>
      <c r="AG431" s="22">
        <f>(IF(COUNTA($AG$335:$AG430)&lt;=$AB$336,$AA$336,IF(COUNTA($AG$335:$AG430)&lt;=$AB$337,$AA$337,IF(COUNTA($AG$335:$AG430)&lt;=$AB$338,$AA$338,IF(COUNTA($AG$335:$AG430)&lt;=$AB$339,$AA$339,IF(COUNTA($AG$335:$AG430)&lt;=$AB$340,$AA$340,IF(COUNTA($AG$335:$AG430)&lt;=$AB$341,$AA$341,IF(COUNTA($AG$335:$AG430)&lt;=$AB$342,$AA$342,IF(COUNTA($AG$335:$AG430)&lt;=$AB$343,$AA$343,IF(COUNTA($AG$335:$AG430)&lt;=$AB$344,$AA$344,IF(COUNTA($AG$335:$AG430)&lt;=$AB$345,$AA$345,IF(COUNTA($AG$335:$AG430)&lt;=$AB$346,$AA$346,IF(COUNTA($AG$335:$AG430)&lt;=$AB$347,$AA$347,IF(COUNTA($AG$335:$AG430)&lt;=$AB$348,$AA$348,IF(COUNTA($AG$335:$AG430)&lt;=$AB$349,$AA$349,IF(COUNTA($AG$335:$AG430)&lt;=$AB$350,$AA$350,IF(COUNTA($AG$335:$AG430)&lt;=$AB$351,$AA$351,IF(COUNTA($AG$335:$AG430)&lt;=$AB$352,$AA$352,IF(COUNTA($AG$335:$AG430)&lt;=$AB$353,$AA$353,IF(COUNTA($AG$335:$AG430)&lt;=$AB$354,$AA$354,IF(COUNTA($AG$335:$AG430)&lt;=$AB$355,$AA$355,IF(COUNTA($AG$335:$AG430)&lt;=$AB$356,$AA$356,IF(COUNTA($AG$335:$AG430)&lt;=$AB$357,$AA$357,"")))))))))))))))))))))))</f>
        <v>6</v>
      </c>
      <c r="AH431" s="22">
        <f t="shared" si="22"/>
        <v>10</v>
      </c>
      <c r="AI431" s="21" t="str">
        <f t="shared" si="23"/>
        <v>F</v>
      </c>
      <c r="AJ431" s="21"/>
      <c r="AK431" s="22"/>
      <c r="AL431" s="22"/>
      <c r="AM431" s="22"/>
      <c r="AN431" s="22"/>
      <c r="AO431" s="23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</row>
    <row r="432" spans="27:71" x14ac:dyDescent="0.3">
      <c r="AA432" s="20"/>
      <c r="AB432" s="22"/>
      <c r="AC432" s="22"/>
      <c r="AD432" s="22" t="str">
        <f t="shared" si="20"/>
        <v>4J6</v>
      </c>
      <c r="AE432" s="22">
        <f t="shared" si="21"/>
        <v>4</v>
      </c>
      <c r="AF432" s="21" t="str">
        <f>IF(AE432="","","J"&amp;COUNTIF(AE$16:$AE432,AE432))</f>
        <v>J6</v>
      </c>
      <c r="AG432" s="22">
        <f>(IF(COUNTA($AG$335:$AG431)&lt;=$AB$336,$AA$336,IF(COUNTA($AG$335:$AG431)&lt;=$AB$337,$AA$337,IF(COUNTA($AG$335:$AG431)&lt;=$AB$338,$AA$338,IF(COUNTA($AG$335:$AG431)&lt;=$AB$339,$AA$339,IF(COUNTA($AG$335:$AG431)&lt;=$AB$340,$AA$340,IF(COUNTA($AG$335:$AG431)&lt;=$AB$341,$AA$341,IF(COUNTA($AG$335:$AG431)&lt;=$AB$342,$AA$342,IF(COUNTA($AG$335:$AG431)&lt;=$AB$343,$AA$343,IF(COUNTA($AG$335:$AG431)&lt;=$AB$344,$AA$344,IF(COUNTA($AG$335:$AG431)&lt;=$AB$345,$AA$345,IF(COUNTA($AG$335:$AG431)&lt;=$AB$346,$AA$346,IF(COUNTA($AG$335:$AG431)&lt;=$AB$347,$AA$347,IF(COUNTA($AG$335:$AG431)&lt;=$AB$348,$AA$348,IF(COUNTA($AG$335:$AG431)&lt;=$AB$349,$AA$349,IF(COUNTA($AG$335:$AG431)&lt;=$AB$350,$AA$350,IF(COUNTA($AG$335:$AG431)&lt;=$AB$351,$AA$351,IF(COUNTA($AG$335:$AG431)&lt;=$AB$352,$AA$352,IF(COUNTA($AG$335:$AG431)&lt;=$AB$353,$AA$353,IF(COUNTA($AG$335:$AG431)&lt;=$AB$354,$AA$354,IF(COUNTA($AG$335:$AG431)&lt;=$AB$355,$AA$355,IF(COUNTA($AG$335:$AG431)&lt;=$AB$356,$AA$356,IF(COUNTA($AG$335:$AG431)&lt;=$AB$357,$AA$357,"")))))))))))))))))))))))</f>
        <v>6</v>
      </c>
      <c r="AH432" s="22">
        <f t="shared" si="22"/>
        <v>9</v>
      </c>
      <c r="AI432" s="21" t="str">
        <f t="shared" si="23"/>
        <v>C</v>
      </c>
      <c r="AJ432" s="21"/>
      <c r="AK432" s="22"/>
      <c r="AL432" s="22"/>
      <c r="AM432" s="22"/>
      <c r="AN432" s="22"/>
      <c r="AO432" s="23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</row>
    <row r="433" spans="27:71" x14ac:dyDescent="0.3">
      <c r="AA433" s="20"/>
      <c r="AB433" s="22"/>
      <c r="AC433" s="22"/>
      <c r="AD433" s="22" t="str">
        <f t="shared" si="20"/>
        <v>14J6</v>
      </c>
      <c r="AE433" s="22">
        <f t="shared" si="21"/>
        <v>14</v>
      </c>
      <c r="AF433" s="21" t="str">
        <f>IF(AE433="","","J"&amp;COUNTIF(AE$16:$AE433,AE433))</f>
        <v>J6</v>
      </c>
      <c r="AG433" s="22">
        <f>(IF(COUNTA($AG$335:$AG432)&lt;=$AB$336,$AA$336,IF(COUNTA($AG$335:$AG432)&lt;=$AB$337,$AA$337,IF(COUNTA($AG$335:$AG432)&lt;=$AB$338,$AA$338,IF(COUNTA($AG$335:$AG432)&lt;=$AB$339,$AA$339,IF(COUNTA($AG$335:$AG432)&lt;=$AB$340,$AA$340,IF(COUNTA($AG$335:$AG432)&lt;=$AB$341,$AA$341,IF(COUNTA($AG$335:$AG432)&lt;=$AB$342,$AA$342,IF(COUNTA($AG$335:$AG432)&lt;=$AB$343,$AA$343,IF(COUNTA($AG$335:$AG432)&lt;=$AB$344,$AA$344,IF(COUNTA($AG$335:$AG432)&lt;=$AB$345,$AA$345,IF(COUNTA($AG$335:$AG432)&lt;=$AB$346,$AA$346,IF(COUNTA($AG$335:$AG432)&lt;=$AB$347,$AA$347,IF(COUNTA($AG$335:$AG432)&lt;=$AB$348,$AA$348,IF(COUNTA($AG$335:$AG432)&lt;=$AB$349,$AA$349,IF(COUNTA($AG$335:$AG432)&lt;=$AB$350,$AA$350,IF(COUNTA($AG$335:$AG432)&lt;=$AB$351,$AA$351,IF(COUNTA($AG$335:$AG432)&lt;=$AB$352,$AA$352,IF(COUNTA($AG$335:$AG432)&lt;=$AB$353,$AA$353,IF(COUNTA($AG$335:$AG432)&lt;=$AB$354,$AA$354,IF(COUNTA($AG$335:$AG432)&lt;=$AB$355,$AA$355,IF(COUNTA($AG$335:$AG432)&lt;=$AB$356,$AA$356,IF(COUNTA($AG$335:$AG432)&lt;=$AB$357,$AA$357,"")))))))))))))))))))))))</f>
        <v>6</v>
      </c>
      <c r="AH433" s="22">
        <f t="shared" si="22"/>
        <v>8</v>
      </c>
      <c r="AI433" s="21" t="str">
        <f t="shared" si="23"/>
        <v>F</v>
      </c>
      <c r="AJ433" s="21"/>
      <c r="AK433" s="22"/>
      <c r="AL433" s="22"/>
      <c r="AM433" s="22"/>
      <c r="AN433" s="22"/>
      <c r="AO433" s="23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</row>
    <row r="434" spans="27:71" x14ac:dyDescent="0.3">
      <c r="AA434" s="20"/>
      <c r="AB434" s="22"/>
      <c r="AC434" s="22"/>
      <c r="AD434" s="22" t="str">
        <f t="shared" si="20"/>
        <v>5J6</v>
      </c>
      <c r="AE434" s="22">
        <f t="shared" si="21"/>
        <v>5</v>
      </c>
      <c r="AF434" s="21" t="str">
        <f>IF(AE434="","","J"&amp;COUNTIF(AE$16:$AE434,AE434))</f>
        <v>J6</v>
      </c>
      <c r="AG434" s="22">
        <f>(IF(COUNTA($AG$335:$AG433)&lt;=$AB$336,$AA$336,IF(COUNTA($AG$335:$AG433)&lt;=$AB$337,$AA$337,IF(COUNTA($AG$335:$AG433)&lt;=$AB$338,$AA$338,IF(COUNTA($AG$335:$AG433)&lt;=$AB$339,$AA$339,IF(COUNTA($AG$335:$AG433)&lt;=$AB$340,$AA$340,IF(COUNTA($AG$335:$AG433)&lt;=$AB$341,$AA$341,IF(COUNTA($AG$335:$AG433)&lt;=$AB$342,$AA$342,IF(COUNTA($AG$335:$AG433)&lt;=$AB$343,$AA$343,IF(COUNTA($AG$335:$AG433)&lt;=$AB$344,$AA$344,IF(COUNTA($AG$335:$AG433)&lt;=$AB$345,$AA$345,IF(COUNTA($AG$335:$AG433)&lt;=$AB$346,$AA$346,IF(COUNTA($AG$335:$AG433)&lt;=$AB$347,$AA$347,IF(COUNTA($AG$335:$AG433)&lt;=$AB$348,$AA$348,IF(COUNTA($AG$335:$AG433)&lt;=$AB$349,$AA$349,IF(COUNTA($AG$335:$AG433)&lt;=$AB$350,$AA$350,IF(COUNTA($AG$335:$AG433)&lt;=$AB$351,$AA$351,IF(COUNTA($AG$335:$AG433)&lt;=$AB$352,$AA$352,IF(COUNTA($AG$335:$AG433)&lt;=$AB$353,$AA$353,IF(COUNTA($AG$335:$AG433)&lt;=$AB$354,$AA$354,IF(COUNTA($AG$335:$AG433)&lt;=$AB$355,$AA$355,IF(COUNTA($AG$335:$AG433)&lt;=$AB$356,$AA$356,IF(COUNTA($AG$335:$AG433)&lt;=$AB$357,$AA$357,"")))))))))))))))))))))))</f>
        <v>6</v>
      </c>
      <c r="AH434" s="22">
        <f t="shared" si="22"/>
        <v>7</v>
      </c>
      <c r="AI434" s="21" t="str">
        <f t="shared" si="23"/>
        <v>C</v>
      </c>
      <c r="AJ434" s="21"/>
      <c r="AK434" s="22"/>
      <c r="AL434" s="22"/>
      <c r="AM434" s="22"/>
      <c r="AN434" s="22"/>
      <c r="AO434" s="23"/>
      <c r="AP434" s="22"/>
      <c r="AQ434" s="22"/>
      <c r="AR434" s="22"/>
      <c r="AS434" s="22"/>
      <c r="AT434" s="22"/>
      <c r="AU434" s="22"/>
      <c r="AV434" s="22"/>
      <c r="AW434" s="22"/>
      <c r="AX434" s="22"/>
      <c r="AY434" s="22"/>
      <c r="AZ434" s="22"/>
      <c r="BA434" s="22"/>
      <c r="BB434" s="22"/>
      <c r="BC434" s="22"/>
      <c r="BD434" s="22"/>
      <c r="BE434" s="22"/>
      <c r="BF434" s="22"/>
      <c r="BG434" s="22"/>
      <c r="BH434" s="22"/>
      <c r="BI434" s="22"/>
      <c r="BJ434" s="22"/>
      <c r="BK434" s="22"/>
      <c r="BL434" s="22"/>
      <c r="BM434" s="22"/>
      <c r="BN434" s="22"/>
      <c r="BO434" s="22"/>
      <c r="BP434" s="22"/>
      <c r="BQ434" s="22"/>
      <c r="BR434" s="22"/>
      <c r="BS434" s="22"/>
    </row>
    <row r="435" spans="27:71" x14ac:dyDescent="0.3">
      <c r="AA435" s="20"/>
      <c r="AB435" s="22"/>
      <c r="AC435" s="22"/>
      <c r="AD435" s="22" t="str">
        <f t="shared" si="20"/>
        <v>17J4</v>
      </c>
      <c r="AE435" s="22">
        <f t="shared" si="21"/>
        <v>17</v>
      </c>
      <c r="AF435" s="21" t="str">
        <f>IF(AE435="","","J"&amp;COUNTIF(AE$16:$AE435,AE435))</f>
        <v>J4</v>
      </c>
      <c r="AG435" s="22">
        <f>(IF(COUNTA($AG$335:$AG434)&lt;=$AB$336,$AA$336,IF(COUNTA($AG$335:$AG434)&lt;=$AB$337,$AA$337,IF(COUNTA($AG$335:$AG434)&lt;=$AB$338,$AA$338,IF(COUNTA($AG$335:$AG434)&lt;=$AB$339,$AA$339,IF(COUNTA($AG$335:$AG434)&lt;=$AB$340,$AA$340,IF(COUNTA($AG$335:$AG434)&lt;=$AB$341,$AA$341,IF(COUNTA($AG$335:$AG434)&lt;=$AB$342,$AA$342,IF(COUNTA($AG$335:$AG434)&lt;=$AB$343,$AA$343,IF(COUNTA($AG$335:$AG434)&lt;=$AB$344,$AA$344,IF(COUNTA($AG$335:$AG434)&lt;=$AB$345,$AA$345,IF(COUNTA($AG$335:$AG434)&lt;=$AB$346,$AA$346,IF(COUNTA($AG$335:$AG434)&lt;=$AB$347,$AA$347,IF(COUNTA($AG$335:$AG434)&lt;=$AB$348,$AA$348,IF(COUNTA($AG$335:$AG434)&lt;=$AB$349,$AA$349,IF(COUNTA($AG$335:$AG434)&lt;=$AB$350,$AA$350,IF(COUNTA($AG$335:$AG434)&lt;=$AB$351,$AA$351,IF(COUNTA($AG$335:$AG434)&lt;=$AB$352,$AA$352,IF(COUNTA($AG$335:$AG434)&lt;=$AB$353,$AA$353,IF(COUNTA($AG$335:$AG434)&lt;=$AB$354,$AA$354,IF(COUNTA($AG$335:$AG434)&lt;=$AB$355,$AA$355,IF(COUNTA($AG$335:$AG434)&lt;=$AB$356,$AA$356,IF(COUNTA($AG$335:$AG434)&lt;=$AB$357,$AA$357,"")))))))))))))))))))))))</f>
        <v>7</v>
      </c>
      <c r="AH435" s="22">
        <f t="shared" si="22"/>
        <v>20</v>
      </c>
      <c r="AI435" s="21" t="str">
        <f t="shared" si="23"/>
        <v>F</v>
      </c>
      <c r="AJ435" s="21"/>
      <c r="AK435" s="22"/>
      <c r="AL435" s="22"/>
      <c r="AM435" s="22"/>
      <c r="AN435" s="22"/>
      <c r="AO435" s="23"/>
      <c r="AP435" s="22"/>
      <c r="AQ435" s="22"/>
      <c r="AR435" s="22"/>
      <c r="AS435" s="22"/>
      <c r="AT435" s="22"/>
      <c r="AU435" s="22"/>
      <c r="AV435" s="22"/>
      <c r="AW435" s="22"/>
      <c r="AX435" s="22"/>
      <c r="AY435" s="22"/>
      <c r="AZ435" s="22"/>
      <c r="BA435" s="22"/>
      <c r="BB435" s="22"/>
      <c r="BC435" s="22"/>
      <c r="BD435" s="22"/>
      <c r="BE435" s="22"/>
      <c r="BF435" s="22"/>
      <c r="BG435" s="22"/>
      <c r="BH435" s="22"/>
      <c r="BI435" s="22"/>
      <c r="BJ435" s="22"/>
      <c r="BK435" s="22"/>
      <c r="BL435" s="22"/>
      <c r="BM435" s="22"/>
      <c r="BN435" s="22"/>
      <c r="BO435" s="22"/>
      <c r="BP435" s="22"/>
      <c r="BQ435" s="22"/>
      <c r="BR435" s="22"/>
      <c r="BS435" s="22"/>
    </row>
    <row r="436" spans="27:71" x14ac:dyDescent="0.3">
      <c r="AA436" s="20"/>
      <c r="AB436" s="22"/>
      <c r="AC436" s="22"/>
      <c r="AD436" s="22" t="str">
        <f t="shared" si="20"/>
        <v>8J5</v>
      </c>
      <c r="AE436" s="22">
        <f t="shared" si="21"/>
        <v>8</v>
      </c>
      <c r="AF436" s="21" t="str">
        <f>IF(AE436="","","J"&amp;COUNTIF(AE$16:$AE436,AE436))</f>
        <v>J5</v>
      </c>
      <c r="AG436" s="22">
        <f>(IF(COUNTA($AG$335:$AG435)&lt;=$AB$336,$AA$336,IF(COUNTA($AG$335:$AG435)&lt;=$AB$337,$AA$337,IF(COUNTA($AG$335:$AG435)&lt;=$AB$338,$AA$338,IF(COUNTA($AG$335:$AG435)&lt;=$AB$339,$AA$339,IF(COUNTA($AG$335:$AG435)&lt;=$AB$340,$AA$340,IF(COUNTA($AG$335:$AG435)&lt;=$AB$341,$AA$341,IF(COUNTA($AG$335:$AG435)&lt;=$AB$342,$AA$342,IF(COUNTA($AG$335:$AG435)&lt;=$AB$343,$AA$343,IF(COUNTA($AG$335:$AG435)&lt;=$AB$344,$AA$344,IF(COUNTA($AG$335:$AG435)&lt;=$AB$345,$AA$345,IF(COUNTA($AG$335:$AG435)&lt;=$AB$346,$AA$346,IF(COUNTA($AG$335:$AG435)&lt;=$AB$347,$AA$347,IF(COUNTA($AG$335:$AG435)&lt;=$AB$348,$AA$348,IF(COUNTA($AG$335:$AG435)&lt;=$AB$349,$AA$349,IF(COUNTA($AG$335:$AG435)&lt;=$AB$350,$AA$350,IF(COUNTA($AG$335:$AG435)&lt;=$AB$351,$AA$351,IF(COUNTA($AG$335:$AG435)&lt;=$AB$352,$AA$352,IF(COUNTA($AG$335:$AG435)&lt;=$AB$353,$AA$353,IF(COUNTA($AG$335:$AG435)&lt;=$AB$354,$AA$354,IF(COUNTA($AG$335:$AG435)&lt;=$AB$355,$AA$355,IF(COUNTA($AG$335:$AG435)&lt;=$AB$356,$AA$356,IF(COUNTA($AG$335:$AG435)&lt;=$AB$357,$AA$357,"")))))))))))))))))))))))</f>
        <v>7</v>
      </c>
      <c r="AH436" s="22">
        <f t="shared" si="22"/>
        <v>19</v>
      </c>
      <c r="AI436" s="21" t="str">
        <f t="shared" si="23"/>
        <v>C</v>
      </c>
      <c r="AJ436" s="21"/>
      <c r="AK436" s="22"/>
      <c r="AL436" s="22"/>
      <c r="AM436" s="22"/>
      <c r="AN436" s="22"/>
      <c r="AO436" s="23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  <c r="BC436" s="22"/>
      <c r="BD436" s="22"/>
      <c r="BE436" s="22"/>
      <c r="BF436" s="22"/>
      <c r="BG436" s="22"/>
      <c r="BH436" s="22"/>
      <c r="BI436" s="22"/>
      <c r="BJ436" s="22"/>
      <c r="BK436" s="22"/>
      <c r="BL436" s="22"/>
      <c r="BM436" s="22"/>
      <c r="BN436" s="22"/>
      <c r="BO436" s="22"/>
      <c r="BP436" s="22"/>
      <c r="BQ436" s="22"/>
      <c r="BR436" s="22"/>
      <c r="BS436" s="22"/>
    </row>
    <row r="437" spans="27:71" x14ac:dyDescent="0.3">
      <c r="AA437" s="20"/>
      <c r="AB437" s="22"/>
      <c r="AC437" s="22"/>
      <c r="AD437" s="22" t="str">
        <f t="shared" si="20"/>
        <v>18J5</v>
      </c>
      <c r="AE437" s="22">
        <f t="shared" si="21"/>
        <v>18</v>
      </c>
      <c r="AF437" s="21" t="str">
        <f>IF(AE437="","","J"&amp;COUNTIF(AE$16:$AE437,AE437))</f>
        <v>J5</v>
      </c>
      <c r="AG437" s="22">
        <f>(IF(COUNTA($AG$335:$AG436)&lt;=$AB$336,$AA$336,IF(COUNTA($AG$335:$AG436)&lt;=$AB$337,$AA$337,IF(COUNTA($AG$335:$AG436)&lt;=$AB$338,$AA$338,IF(COUNTA($AG$335:$AG436)&lt;=$AB$339,$AA$339,IF(COUNTA($AG$335:$AG436)&lt;=$AB$340,$AA$340,IF(COUNTA($AG$335:$AG436)&lt;=$AB$341,$AA$341,IF(COUNTA($AG$335:$AG436)&lt;=$AB$342,$AA$342,IF(COUNTA($AG$335:$AG436)&lt;=$AB$343,$AA$343,IF(COUNTA($AG$335:$AG436)&lt;=$AB$344,$AA$344,IF(COUNTA($AG$335:$AG436)&lt;=$AB$345,$AA$345,IF(COUNTA($AG$335:$AG436)&lt;=$AB$346,$AA$346,IF(COUNTA($AG$335:$AG436)&lt;=$AB$347,$AA$347,IF(COUNTA($AG$335:$AG436)&lt;=$AB$348,$AA$348,IF(COUNTA($AG$335:$AG436)&lt;=$AB$349,$AA$349,IF(COUNTA($AG$335:$AG436)&lt;=$AB$350,$AA$350,IF(COUNTA($AG$335:$AG436)&lt;=$AB$351,$AA$351,IF(COUNTA($AG$335:$AG436)&lt;=$AB$352,$AA$352,IF(COUNTA($AG$335:$AG436)&lt;=$AB$353,$AA$353,IF(COUNTA($AG$335:$AG436)&lt;=$AB$354,$AA$354,IF(COUNTA($AG$335:$AG436)&lt;=$AB$355,$AA$355,IF(COUNTA($AG$335:$AG436)&lt;=$AB$356,$AA$356,IF(COUNTA($AG$335:$AG436)&lt;=$AB$357,$AA$357,"")))))))))))))))))))))))</f>
        <v>7</v>
      </c>
      <c r="AH437" s="22">
        <f t="shared" si="22"/>
        <v>18</v>
      </c>
      <c r="AI437" s="21" t="str">
        <f t="shared" si="23"/>
        <v>F</v>
      </c>
      <c r="AJ437" s="21"/>
      <c r="AK437" s="22"/>
      <c r="AL437" s="22"/>
      <c r="AM437" s="22"/>
      <c r="AN437" s="22"/>
      <c r="AO437" s="23"/>
      <c r="AP437" s="22"/>
      <c r="AQ437" s="22"/>
      <c r="AR437" s="22"/>
      <c r="AS437" s="22"/>
      <c r="AT437" s="22"/>
      <c r="AU437" s="22"/>
      <c r="AV437" s="22"/>
      <c r="AW437" s="22"/>
      <c r="AX437" s="22"/>
      <c r="AY437" s="22"/>
      <c r="AZ437" s="22"/>
      <c r="BA437" s="22"/>
      <c r="BB437" s="22"/>
      <c r="BC437" s="22"/>
      <c r="BD437" s="22"/>
      <c r="BE437" s="22"/>
      <c r="BF437" s="22"/>
      <c r="BG437" s="22"/>
      <c r="BH437" s="22"/>
      <c r="BI437" s="22"/>
      <c r="BJ437" s="22"/>
      <c r="BK437" s="22"/>
      <c r="BL437" s="22"/>
      <c r="BM437" s="22"/>
      <c r="BN437" s="22"/>
      <c r="BO437" s="22"/>
      <c r="BP437" s="22"/>
      <c r="BQ437" s="22"/>
      <c r="BR437" s="22"/>
      <c r="BS437" s="22"/>
    </row>
    <row r="438" spans="27:71" x14ac:dyDescent="0.3">
      <c r="AA438" s="20"/>
      <c r="AB438" s="22"/>
      <c r="AC438" s="22"/>
      <c r="AD438" s="22" t="str">
        <f t="shared" si="20"/>
        <v>9J6</v>
      </c>
      <c r="AE438" s="22">
        <f t="shared" si="21"/>
        <v>9</v>
      </c>
      <c r="AF438" s="21" t="str">
        <f>IF(AE438="","","J"&amp;COUNTIF(AE$16:$AE438,AE438))</f>
        <v>J6</v>
      </c>
      <c r="AG438" s="22">
        <f>(IF(COUNTA($AG$335:$AG437)&lt;=$AB$336,$AA$336,IF(COUNTA($AG$335:$AG437)&lt;=$AB$337,$AA$337,IF(COUNTA($AG$335:$AG437)&lt;=$AB$338,$AA$338,IF(COUNTA($AG$335:$AG437)&lt;=$AB$339,$AA$339,IF(COUNTA($AG$335:$AG437)&lt;=$AB$340,$AA$340,IF(COUNTA($AG$335:$AG437)&lt;=$AB$341,$AA$341,IF(COUNTA($AG$335:$AG437)&lt;=$AB$342,$AA$342,IF(COUNTA($AG$335:$AG437)&lt;=$AB$343,$AA$343,IF(COUNTA($AG$335:$AG437)&lt;=$AB$344,$AA$344,IF(COUNTA($AG$335:$AG437)&lt;=$AB$345,$AA$345,IF(COUNTA($AG$335:$AG437)&lt;=$AB$346,$AA$346,IF(COUNTA($AG$335:$AG437)&lt;=$AB$347,$AA$347,IF(COUNTA($AG$335:$AG437)&lt;=$AB$348,$AA$348,IF(COUNTA($AG$335:$AG437)&lt;=$AB$349,$AA$349,IF(COUNTA($AG$335:$AG437)&lt;=$AB$350,$AA$350,IF(COUNTA($AG$335:$AG437)&lt;=$AB$351,$AA$351,IF(COUNTA($AG$335:$AG437)&lt;=$AB$352,$AA$352,IF(COUNTA($AG$335:$AG437)&lt;=$AB$353,$AA$353,IF(COUNTA($AG$335:$AG437)&lt;=$AB$354,$AA$354,IF(COUNTA($AG$335:$AG437)&lt;=$AB$355,$AA$355,IF(COUNTA($AG$335:$AG437)&lt;=$AB$356,$AA$356,IF(COUNTA($AG$335:$AG437)&lt;=$AB$357,$AA$357,"")))))))))))))))))))))))</f>
        <v>7</v>
      </c>
      <c r="AH438" s="22">
        <f t="shared" si="22"/>
        <v>17</v>
      </c>
      <c r="AI438" s="21" t="str">
        <f t="shared" si="23"/>
        <v>C</v>
      </c>
      <c r="AJ438" s="21"/>
      <c r="AK438" s="22"/>
      <c r="AL438" s="22"/>
      <c r="AM438" s="22"/>
      <c r="AN438" s="22"/>
      <c r="AO438" s="23"/>
      <c r="AP438" s="22"/>
      <c r="AQ438" s="22"/>
      <c r="AR438" s="22"/>
      <c r="AS438" s="22"/>
      <c r="AT438" s="22"/>
      <c r="AU438" s="22"/>
      <c r="AV438" s="22"/>
      <c r="AW438" s="22"/>
      <c r="AX438" s="22"/>
      <c r="AY438" s="22"/>
      <c r="AZ438" s="22"/>
      <c r="BA438" s="22"/>
      <c r="BB438" s="22"/>
      <c r="BC438" s="22"/>
      <c r="BD438" s="22"/>
      <c r="BE438" s="22"/>
      <c r="BF438" s="22"/>
      <c r="BG438" s="22"/>
      <c r="BH438" s="22"/>
      <c r="BI438" s="22"/>
      <c r="BJ438" s="22"/>
      <c r="BK438" s="22"/>
      <c r="BL438" s="22"/>
      <c r="BM438" s="22"/>
      <c r="BN438" s="22"/>
      <c r="BO438" s="22"/>
      <c r="BP438" s="22"/>
      <c r="BQ438" s="22"/>
      <c r="BR438" s="22"/>
      <c r="BS438" s="22"/>
    </row>
    <row r="439" spans="27:71" x14ac:dyDescent="0.3">
      <c r="AA439" s="20"/>
      <c r="AB439" s="22"/>
      <c r="AC439" s="22"/>
      <c r="AD439" s="22" t="str">
        <f t="shared" si="20"/>
        <v>19J6</v>
      </c>
      <c r="AE439" s="22">
        <f t="shared" si="21"/>
        <v>19</v>
      </c>
      <c r="AF439" s="21" t="str">
        <f>IF(AE439="","","J"&amp;COUNTIF(AE$16:$AE439,AE439))</f>
        <v>J6</v>
      </c>
      <c r="AG439" s="22">
        <f>(IF(COUNTA($AG$335:$AG438)&lt;=$AB$336,$AA$336,IF(COUNTA($AG$335:$AG438)&lt;=$AB$337,$AA$337,IF(COUNTA($AG$335:$AG438)&lt;=$AB$338,$AA$338,IF(COUNTA($AG$335:$AG438)&lt;=$AB$339,$AA$339,IF(COUNTA($AG$335:$AG438)&lt;=$AB$340,$AA$340,IF(COUNTA($AG$335:$AG438)&lt;=$AB$341,$AA$341,IF(COUNTA($AG$335:$AG438)&lt;=$AB$342,$AA$342,IF(COUNTA($AG$335:$AG438)&lt;=$AB$343,$AA$343,IF(COUNTA($AG$335:$AG438)&lt;=$AB$344,$AA$344,IF(COUNTA($AG$335:$AG438)&lt;=$AB$345,$AA$345,IF(COUNTA($AG$335:$AG438)&lt;=$AB$346,$AA$346,IF(COUNTA($AG$335:$AG438)&lt;=$AB$347,$AA$347,IF(COUNTA($AG$335:$AG438)&lt;=$AB$348,$AA$348,IF(COUNTA($AG$335:$AG438)&lt;=$AB$349,$AA$349,IF(COUNTA($AG$335:$AG438)&lt;=$AB$350,$AA$350,IF(COUNTA($AG$335:$AG438)&lt;=$AB$351,$AA$351,IF(COUNTA($AG$335:$AG438)&lt;=$AB$352,$AA$352,IF(COUNTA($AG$335:$AG438)&lt;=$AB$353,$AA$353,IF(COUNTA($AG$335:$AG438)&lt;=$AB$354,$AA$354,IF(COUNTA($AG$335:$AG438)&lt;=$AB$355,$AA$355,IF(COUNTA($AG$335:$AG438)&lt;=$AB$356,$AA$356,IF(COUNTA($AG$335:$AG438)&lt;=$AB$357,$AA$357,"")))))))))))))))))))))))</f>
        <v>7</v>
      </c>
      <c r="AH439" s="22">
        <f t="shared" si="22"/>
        <v>16</v>
      </c>
      <c r="AI439" s="21" t="str">
        <f t="shared" si="23"/>
        <v>F</v>
      </c>
      <c r="AJ439" s="21"/>
      <c r="AK439" s="22"/>
      <c r="AL439" s="22"/>
      <c r="AM439" s="22"/>
      <c r="AN439" s="22"/>
      <c r="AO439" s="23"/>
      <c r="AP439" s="22"/>
      <c r="AQ439" s="22"/>
      <c r="AR439" s="22"/>
      <c r="AS439" s="22"/>
      <c r="AT439" s="22"/>
      <c r="AU439" s="22"/>
      <c r="AV439" s="22"/>
      <c r="AW439" s="22"/>
      <c r="AX439" s="22"/>
      <c r="AY439" s="22"/>
      <c r="AZ439" s="22"/>
      <c r="BA439" s="22"/>
      <c r="BB439" s="22"/>
      <c r="BC439" s="22"/>
      <c r="BD439" s="22"/>
      <c r="BE439" s="22"/>
      <c r="BF439" s="22"/>
      <c r="BG439" s="22"/>
      <c r="BH439" s="22"/>
      <c r="BI439" s="22"/>
      <c r="BJ439" s="22"/>
      <c r="BK439" s="22"/>
      <c r="BL439" s="22"/>
      <c r="BM439" s="22"/>
      <c r="BN439" s="22"/>
      <c r="BO439" s="22"/>
      <c r="BP439" s="22"/>
      <c r="BQ439" s="22"/>
      <c r="BR439" s="22"/>
      <c r="BS439" s="22"/>
    </row>
    <row r="440" spans="27:71" x14ac:dyDescent="0.3">
      <c r="AA440" s="20"/>
      <c r="AB440" s="22"/>
      <c r="AC440" s="22"/>
      <c r="AD440" s="22" t="str">
        <f t="shared" si="20"/>
        <v>10J7</v>
      </c>
      <c r="AE440" s="22">
        <f t="shared" si="21"/>
        <v>10</v>
      </c>
      <c r="AF440" s="21" t="str">
        <f>IF(AE440="","","J"&amp;COUNTIF(AE$16:$AE440,AE440))</f>
        <v>J7</v>
      </c>
      <c r="AG440" s="22">
        <f>(IF(COUNTA($AG$335:$AG439)&lt;=$AB$336,$AA$336,IF(COUNTA($AG$335:$AG439)&lt;=$AB$337,$AA$337,IF(COUNTA($AG$335:$AG439)&lt;=$AB$338,$AA$338,IF(COUNTA($AG$335:$AG439)&lt;=$AB$339,$AA$339,IF(COUNTA($AG$335:$AG439)&lt;=$AB$340,$AA$340,IF(COUNTA($AG$335:$AG439)&lt;=$AB$341,$AA$341,IF(COUNTA($AG$335:$AG439)&lt;=$AB$342,$AA$342,IF(COUNTA($AG$335:$AG439)&lt;=$AB$343,$AA$343,IF(COUNTA($AG$335:$AG439)&lt;=$AB$344,$AA$344,IF(COUNTA($AG$335:$AG439)&lt;=$AB$345,$AA$345,IF(COUNTA($AG$335:$AG439)&lt;=$AB$346,$AA$346,IF(COUNTA($AG$335:$AG439)&lt;=$AB$347,$AA$347,IF(COUNTA($AG$335:$AG439)&lt;=$AB$348,$AA$348,IF(COUNTA($AG$335:$AG439)&lt;=$AB$349,$AA$349,IF(COUNTA($AG$335:$AG439)&lt;=$AB$350,$AA$350,IF(COUNTA($AG$335:$AG439)&lt;=$AB$351,$AA$351,IF(COUNTA($AG$335:$AG439)&lt;=$AB$352,$AA$352,IF(COUNTA($AG$335:$AG439)&lt;=$AB$353,$AA$353,IF(COUNTA($AG$335:$AG439)&lt;=$AB$354,$AA$354,IF(COUNTA($AG$335:$AG439)&lt;=$AB$355,$AA$355,IF(COUNTA($AG$335:$AG439)&lt;=$AB$356,$AA$356,IF(COUNTA($AG$335:$AG439)&lt;=$AB$357,$AA$357,"")))))))))))))))))))))))</f>
        <v>7</v>
      </c>
      <c r="AH440" s="22">
        <f t="shared" si="22"/>
        <v>15</v>
      </c>
      <c r="AI440" s="21" t="str">
        <f t="shared" si="23"/>
        <v>C</v>
      </c>
      <c r="AJ440" s="21"/>
      <c r="AK440" s="22"/>
      <c r="AL440" s="22"/>
      <c r="AM440" s="22"/>
      <c r="AN440" s="22"/>
      <c r="AO440" s="23"/>
      <c r="AP440" s="22"/>
      <c r="AQ440" s="22"/>
      <c r="AR440" s="22"/>
      <c r="AS440" s="22"/>
      <c r="AT440" s="22"/>
      <c r="AU440" s="22"/>
      <c r="AV440" s="22"/>
      <c r="AW440" s="22"/>
      <c r="AX440" s="22"/>
      <c r="AY440" s="22"/>
      <c r="AZ440" s="22"/>
      <c r="BA440" s="22"/>
      <c r="BB440" s="22"/>
      <c r="BC440" s="22"/>
      <c r="BD440" s="22"/>
      <c r="BE440" s="22"/>
      <c r="BF440" s="22"/>
      <c r="BG440" s="22"/>
      <c r="BH440" s="22"/>
      <c r="BI440" s="22"/>
      <c r="BJ440" s="22"/>
      <c r="BK440" s="22"/>
      <c r="BL440" s="22"/>
      <c r="BM440" s="22"/>
      <c r="BN440" s="22"/>
      <c r="BO440" s="22"/>
      <c r="BP440" s="22"/>
      <c r="BQ440" s="22"/>
      <c r="BR440" s="22"/>
      <c r="BS440" s="22"/>
    </row>
    <row r="441" spans="27:71" x14ac:dyDescent="0.3">
      <c r="AA441" s="20"/>
      <c r="AB441" s="22"/>
      <c r="AC441" s="22"/>
      <c r="AD441" s="22" t="str">
        <f t="shared" si="20"/>
        <v>1J7</v>
      </c>
      <c r="AE441" s="22">
        <f t="shared" si="21"/>
        <v>1</v>
      </c>
      <c r="AF441" s="21" t="str">
        <f>IF(AE441="","","J"&amp;COUNTIF(AE$16:$AE441,AE441))</f>
        <v>J7</v>
      </c>
      <c r="AG441" s="22">
        <f>(IF(COUNTA($AG$335:$AG440)&lt;=$AB$336,$AA$336,IF(COUNTA($AG$335:$AG440)&lt;=$AB$337,$AA$337,IF(COUNTA($AG$335:$AG440)&lt;=$AB$338,$AA$338,IF(COUNTA($AG$335:$AG440)&lt;=$AB$339,$AA$339,IF(COUNTA($AG$335:$AG440)&lt;=$AB$340,$AA$340,IF(COUNTA($AG$335:$AG440)&lt;=$AB$341,$AA$341,IF(COUNTA($AG$335:$AG440)&lt;=$AB$342,$AA$342,IF(COUNTA($AG$335:$AG440)&lt;=$AB$343,$AA$343,IF(COUNTA($AG$335:$AG440)&lt;=$AB$344,$AA$344,IF(COUNTA($AG$335:$AG440)&lt;=$AB$345,$AA$345,IF(COUNTA($AG$335:$AG440)&lt;=$AB$346,$AA$346,IF(COUNTA($AG$335:$AG440)&lt;=$AB$347,$AA$347,IF(COUNTA($AG$335:$AG440)&lt;=$AB$348,$AA$348,IF(COUNTA($AG$335:$AG440)&lt;=$AB$349,$AA$349,IF(COUNTA($AG$335:$AG440)&lt;=$AB$350,$AA$350,IF(COUNTA($AG$335:$AG440)&lt;=$AB$351,$AA$351,IF(COUNTA($AG$335:$AG440)&lt;=$AB$352,$AA$352,IF(COUNTA($AG$335:$AG440)&lt;=$AB$353,$AA$353,IF(COUNTA($AG$335:$AG440)&lt;=$AB$354,$AA$354,IF(COUNTA($AG$335:$AG440)&lt;=$AB$355,$AA$355,IF(COUNTA($AG$335:$AG440)&lt;=$AB$356,$AA$356,IF(COUNTA($AG$335:$AG440)&lt;=$AB$357,$AA$357,"")))))))))))))))))))))))</f>
        <v>7</v>
      </c>
      <c r="AH441" s="22">
        <f t="shared" si="22"/>
        <v>14</v>
      </c>
      <c r="AI441" s="21" t="str">
        <f t="shared" si="23"/>
        <v>F</v>
      </c>
      <c r="AJ441" s="21"/>
      <c r="AK441" s="22"/>
      <c r="AL441" s="22"/>
      <c r="AM441" s="22"/>
      <c r="AN441" s="22"/>
      <c r="AO441" s="23"/>
      <c r="AP441" s="22"/>
      <c r="AQ441" s="22"/>
      <c r="AR441" s="22"/>
      <c r="AS441" s="22"/>
      <c r="AT441" s="22"/>
      <c r="AU441" s="22"/>
      <c r="AV441" s="22"/>
      <c r="AW441" s="22"/>
      <c r="AX441" s="22"/>
      <c r="AY441" s="22"/>
      <c r="AZ441" s="22"/>
      <c r="BA441" s="22"/>
      <c r="BB441" s="22"/>
      <c r="BC441" s="22"/>
      <c r="BD441" s="22"/>
      <c r="BE441" s="22"/>
      <c r="BF441" s="22"/>
      <c r="BG441" s="22"/>
      <c r="BH441" s="22"/>
      <c r="BI441" s="22"/>
      <c r="BJ441" s="22"/>
      <c r="BK441" s="22"/>
      <c r="BL441" s="22"/>
      <c r="BM441" s="22"/>
      <c r="BN441" s="22"/>
      <c r="BO441" s="22"/>
      <c r="BP441" s="22"/>
      <c r="BQ441" s="22"/>
      <c r="BR441" s="22"/>
      <c r="BS441" s="22"/>
    </row>
    <row r="442" spans="27:71" x14ac:dyDescent="0.3">
      <c r="AA442" s="20"/>
      <c r="AB442" s="22"/>
      <c r="AC442" s="22"/>
      <c r="AD442" s="22" t="str">
        <f t="shared" si="20"/>
        <v>11J7</v>
      </c>
      <c r="AE442" s="22">
        <f t="shared" si="21"/>
        <v>11</v>
      </c>
      <c r="AF442" s="21" t="str">
        <f>IF(AE442="","","J"&amp;COUNTIF(AE$16:$AE442,AE442))</f>
        <v>J7</v>
      </c>
      <c r="AG442" s="22">
        <f>(IF(COUNTA($AG$335:$AG441)&lt;=$AB$336,$AA$336,IF(COUNTA($AG$335:$AG441)&lt;=$AB$337,$AA$337,IF(COUNTA($AG$335:$AG441)&lt;=$AB$338,$AA$338,IF(COUNTA($AG$335:$AG441)&lt;=$AB$339,$AA$339,IF(COUNTA($AG$335:$AG441)&lt;=$AB$340,$AA$340,IF(COUNTA($AG$335:$AG441)&lt;=$AB$341,$AA$341,IF(COUNTA($AG$335:$AG441)&lt;=$AB$342,$AA$342,IF(COUNTA($AG$335:$AG441)&lt;=$AB$343,$AA$343,IF(COUNTA($AG$335:$AG441)&lt;=$AB$344,$AA$344,IF(COUNTA($AG$335:$AG441)&lt;=$AB$345,$AA$345,IF(COUNTA($AG$335:$AG441)&lt;=$AB$346,$AA$346,IF(COUNTA($AG$335:$AG441)&lt;=$AB$347,$AA$347,IF(COUNTA($AG$335:$AG441)&lt;=$AB$348,$AA$348,IF(COUNTA($AG$335:$AG441)&lt;=$AB$349,$AA$349,IF(COUNTA($AG$335:$AG441)&lt;=$AB$350,$AA$350,IF(COUNTA($AG$335:$AG441)&lt;=$AB$351,$AA$351,IF(COUNTA($AG$335:$AG441)&lt;=$AB$352,$AA$352,IF(COUNTA($AG$335:$AG441)&lt;=$AB$353,$AA$353,IF(COUNTA($AG$335:$AG441)&lt;=$AB$354,$AA$354,IF(COUNTA($AG$335:$AG441)&lt;=$AB$355,$AA$355,IF(COUNTA($AG$335:$AG441)&lt;=$AB$356,$AA$356,IF(COUNTA($AG$335:$AG441)&lt;=$AB$357,$AA$357,"")))))))))))))))))))))))</f>
        <v>7</v>
      </c>
      <c r="AH442" s="22">
        <f t="shared" si="22"/>
        <v>13</v>
      </c>
      <c r="AI442" s="21" t="str">
        <f t="shared" si="23"/>
        <v>C</v>
      </c>
      <c r="AJ442" s="21"/>
      <c r="AK442" s="22"/>
      <c r="AL442" s="22"/>
      <c r="AM442" s="22"/>
      <c r="AN442" s="22"/>
      <c r="AO442" s="23"/>
      <c r="AP442" s="22"/>
      <c r="AQ442" s="22"/>
      <c r="AR442" s="22"/>
      <c r="AS442" s="22"/>
      <c r="AT442" s="22"/>
      <c r="AU442" s="22"/>
      <c r="AV442" s="22"/>
      <c r="AW442" s="22"/>
      <c r="AX442" s="22"/>
      <c r="AY442" s="22"/>
      <c r="AZ442" s="22"/>
      <c r="BA442" s="22"/>
      <c r="BB442" s="22"/>
      <c r="BC442" s="22"/>
      <c r="BD442" s="22"/>
      <c r="BE442" s="22"/>
      <c r="BF442" s="22"/>
      <c r="BG442" s="22"/>
      <c r="BH442" s="22"/>
      <c r="BI442" s="22"/>
      <c r="BJ442" s="22"/>
      <c r="BK442" s="22"/>
      <c r="BL442" s="22"/>
      <c r="BM442" s="22"/>
      <c r="BN442" s="22"/>
      <c r="BO442" s="22"/>
      <c r="BP442" s="22"/>
      <c r="BQ442" s="22"/>
      <c r="BR442" s="22"/>
      <c r="BS442" s="22"/>
    </row>
    <row r="443" spans="27:71" x14ac:dyDescent="0.3">
      <c r="AA443" s="20"/>
      <c r="AB443" s="22"/>
      <c r="AC443" s="22"/>
      <c r="AD443" s="22" t="str">
        <f t="shared" si="20"/>
        <v>2J7</v>
      </c>
      <c r="AE443" s="22">
        <f t="shared" si="21"/>
        <v>2</v>
      </c>
      <c r="AF443" s="21" t="str">
        <f>IF(AE443="","","J"&amp;COUNTIF(AE$16:$AE443,AE443))</f>
        <v>J7</v>
      </c>
      <c r="AG443" s="22">
        <f>(IF(COUNTA($AG$335:$AG442)&lt;=$AB$336,$AA$336,IF(COUNTA($AG$335:$AG442)&lt;=$AB$337,$AA$337,IF(COUNTA($AG$335:$AG442)&lt;=$AB$338,$AA$338,IF(COUNTA($AG$335:$AG442)&lt;=$AB$339,$AA$339,IF(COUNTA($AG$335:$AG442)&lt;=$AB$340,$AA$340,IF(COUNTA($AG$335:$AG442)&lt;=$AB$341,$AA$341,IF(COUNTA($AG$335:$AG442)&lt;=$AB$342,$AA$342,IF(COUNTA($AG$335:$AG442)&lt;=$AB$343,$AA$343,IF(COUNTA($AG$335:$AG442)&lt;=$AB$344,$AA$344,IF(COUNTA($AG$335:$AG442)&lt;=$AB$345,$AA$345,IF(COUNTA($AG$335:$AG442)&lt;=$AB$346,$AA$346,IF(COUNTA($AG$335:$AG442)&lt;=$AB$347,$AA$347,IF(COUNTA($AG$335:$AG442)&lt;=$AB$348,$AA$348,IF(COUNTA($AG$335:$AG442)&lt;=$AB$349,$AA$349,IF(COUNTA($AG$335:$AG442)&lt;=$AB$350,$AA$350,IF(COUNTA($AG$335:$AG442)&lt;=$AB$351,$AA$351,IF(COUNTA($AG$335:$AG442)&lt;=$AB$352,$AA$352,IF(COUNTA($AG$335:$AG442)&lt;=$AB$353,$AA$353,IF(COUNTA($AG$335:$AG442)&lt;=$AB$354,$AA$354,IF(COUNTA($AG$335:$AG442)&lt;=$AB$355,$AA$355,IF(COUNTA($AG$335:$AG442)&lt;=$AB$356,$AA$356,IF(COUNTA($AG$335:$AG442)&lt;=$AB$357,$AA$357,"")))))))))))))))))))))))</f>
        <v>7</v>
      </c>
      <c r="AH443" s="22">
        <f t="shared" si="22"/>
        <v>12</v>
      </c>
      <c r="AI443" s="21" t="str">
        <f t="shared" si="23"/>
        <v>F</v>
      </c>
      <c r="AJ443" s="21"/>
      <c r="AK443" s="22"/>
      <c r="AL443" s="22"/>
      <c r="AM443" s="22"/>
      <c r="AN443" s="22"/>
      <c r="AO443" s="23"/>
      <c r="AP443" s="22"/>
      <c r="AQ443" s="22"/>
      <c r="AR443" s="22"/>
      <c r="AS443" s="22"/>
      <c r="AT443" s="22"/>
      <c r="AU443" s="22"/>
      <c r="AV443" s="22"/>
      <c r="AW443" s="22"/>
      <c r="AX443" s="22"/>
      <c r="AY443" s="22"/>
      <c r="AZ443" s="22"/>
      <c r="BA443" s="22"/>
      <c r="BB443" s="22"/>
      <c r="BC443" s="22"/>
      <c r="BD443" s="22"/>
      <c r="BE443" s="22"/>
      <c r="BF443" s="22"/>
      <c r="BG443" s="22"/>
      <c r="BH443" s="22"/>
      <c r="BI443" s="22"/>
      <c r="BJ443" s="22"/>
      <c r="BK443" s="22"/>
      <c r="BL443" s="22"/>
      <c r="BM443" s="22"/>
      <c r="BN443" s="22"/>
      <c r="BO443" s="22"/>
      <c r="BP443" s="22"/>
      <c r="BQ443" s="22"/>
      <c r="BR443" s="22"/>
      <c r="BS443" s="22"/>
    </row>
    <row r="444" spans="27:71" x14ac:dyDescent="0.3">
      <c r="AA444" s="20"/>
      <c r="AB444" s="22"/>
      <c r="AC444" s="22"/>
      <c r="AD444" s="22" t="str">
        <f t="shared" si="20"/>
        <v>12J7</v>
      </c>
      <c r="AE444" s="22">
        <f t="shared" si="21"/>
        <v>12</v>
      </c>
      <c r="AF444" s="21" t="str">
        <f>IF(AE444="","","J"&amp;COUNTIF(AE$16:$AE444,AE444))</f>
        <v>J7</v>
      </c>
      <c r="AG444" s="22">
        <f>(IF(COUNTA($AG$335:$AG443)&lt;=$AB$336,$AA$336,IF(COUNTA($AG$335:$AG443)&lt;=$AB$337,$AA$337,IF(COUNTA($AG$335:$AG443)&lt;=$AB$338,$AA$338,IF(COUNTA($AG$335:$AG443)&lt;=$AB$339,$AA$339,IF(COUNTA($AG$335:$AG443)&lt;=$AB$340,$AA$340,IF(COUNTA($AG$335:$AG443)&lt;=$AB$341,$AA$341,IF(COUNTA($AG$335:$AG443)&lt;=$AB$342,$AA$342,IF(COUNTA($AG$335:$AG443)&lt;=$AB$343,$AA$343,IF(COUNTA($AG$335:$AG443)&lt;=$AB$344,$AA$344,IF(COUNTA($AG$335:$AG443)&lt;=$AB$345,$AA$345,IF(COUNTA($AG$335:$AG443)&lt;=$AB$346,$AA$346,IF(COUNTA($AG$335:$AG443)&lt;=$AB$347,$AA$347,IF(COUNTA($AG$335:$AG443)&lt;=$AB$348,$AA$348,IF(COUNTA($AG$335:$AG443)&lt;=$AB$349,$AA$349,IF(COUNTA($AG$335:$AG443)&lt;=$AB$350,$AA$350,IF(COUNTA($AG$335:$AG443)&lt;=$AB$351,$AA$351,IF(COUNTA($AG$335:$AG443)&lt;=$AB$352,$AA$352,IF(COUNTA($AG$335:$AG443)&lt;=$AB$353,$AA$353,IF(COUNTA($AG$335:$AG443)&lt;=$AB$354,$AA$354,IF(COUNTA($AG$335:$AG443)&lt;=$AB$355,$AA$355,IF(COUNTA($AG$335:$AG443)&lt;=$AB$356,$AA$356,IF(COUNTA($AG$335:$AG443)&lt;=$AB$357,$AA$357,"")))))))))))))))))))))))</f>
        <v>7</v>
      </c>
      <c r="AH444" s="22">
        <f t="shared" si="22"/>
        <v>11</v>
      </c>
      <c r="AI444" s="21" t="str">
        <f t="shared" si="23"/>
        <v>C</v>
      </c>
      <c r="AJ444" s="21"/>
      <c r="AK444" s="22"/>
      <c r="AL444" s="22"/>
      <c r="AM444" s="22"/>
      <c r="AN444" s="22"/>
      <c r="AO444" s="23"/>
      <c r="AP444" s="22"/>
      <c r="AQ444" s="22"/>
      <c r="AR444" s="22"/>
      <c r="AS444" s="22"/>
      <c r="AT444" s="22"/>
      <c r="AU444" s="22"/>
      <c r="AV444" s="22"/>
      <c r="AW444" s="22"/>
      <c r="AX444" s="22"/>
      <c r="AY444" s="22"/>
      <c r="AZ444" s="22"/>
      <c r="BA444" s="22"/>
      <c r="BB444" s="22"/>
      <c r="BC444" s="22"/>
      <c r="BD444" s="22"/>
      <c r="BE444" s="22"/>
      <c r="BF444" s="22"/>
      <c r="BG444" s="22"/>
      <c r="BH444" s="22"/>
      <c r="BI444" s="22"/>
      <c r="BJ444" s="22"/>
      <c r="BK444" s="22"/>
      <c r="BL444" s="22"/>
      <c r="BM444" s="22"/>
      <c r="BN444" s="22"/>
      <c r="BO444" s="22"/>
      <c r="BP444" s="22"/>
      <c r="BQ444" s="22"/>
      <c r="BR444" s="22"/>
      <c r="BS444" s="22"/>
    </row>
    <row r="445" spans="27:71" x14ac:dyDescent="0.3">
      <c r="AA445" s="20"/>
      <c r="AB445" s="22"/>
      <c r="AC445" s="22"/>
      <c r="AD445" s="22" t="str">
        <f t="shared" si="20"/>
        <v>3J7</v>
      </c>
      <c r="AE445" s="22">
        <f t="shared" si="21"/>
        <v>3</v>
      </c>
      <c r="AF445" s="21" t="str">
        <f>IF(AE445="","","J"&amp;COUNTIF(AE$16:$AE445,AE445))</f>
        <v>J7</v>
      </c>
      <c r="AG445" s="22">
        <f>(IF(COUNTA($AG$335:$AG444)&lt;=$AB$336,$AA$336,IF(COUNTA($AG$335:$AG444)&lt;=$AB$337,$AA$337,IF(COUNTA($AG$335:$AG444)&lt;=$AB$338,$AA$338,IF(COUNTA($AG$335:$AG444)&lt;=$AB$339,$AA$339,IF(COUNTA($AG$335:$AG444)&lt;=$AB$340,$AA$340,IF(COUNTA($AG$335:$AG444)&lt;=$AB$341,$AA$341,IF(COUNTA($AG$335:$AG444)&lt;=$AB$342,$AA$342,IF(COUNTA($AG$335:$AG444)&lt;=$AB$343,$AA$343,IF(COUNTA($AG$335:$AG444)&lt;=$AB$344,$AA$344,IF(COUNTA($AG$335:$AG444)&lt;=$AB$345,$AA$345,IF(COUNTA($AG$335:$AG444)&lt;=$AB$346,$AA$346,IF(COUNTA($AG$335:$AG444)&lt;=$AB$347,$AA$347,IF(COUNTA($AG$335:$AG444)&lt;=$AB$348,$AA$348,IF(COUNTA($AG$335:$AG444)&lt;=$AB$349,$AA$349,IF(COUNTA($AG$335:$AG444)&lt;=$AB$350,$AA$350,IF(COUNTA($AG$335:$AG444)&lt;=$AB$351,$AA$351,IF(COUNTA($AG$335:$AG444)&lt;=$AB$352,$AA$352,IF(COUNTA($AG$335:$AG444)&lt;=$AB$353,$AA$353,IF(COUNTA($AG$335:$AG444)&lt;=$AB$354,$AA$354,IF(COUNTA($AG$335:$AG444)&lt;=$AB$355,$AA$355,IF(COUNTA($AG$335:$AG444)&lt;=$AB$356,$AA$356,IF(COUNTA($AG$335:$AG444)&lt;=$AB$357,$AA$357,"")))))))))))))))))))))))</f>
        <v>7</v>
      </c>
      <c r="AH445" s="22">
        <f t="shared" si="22"/>
        <v>10</v>
      </c>
      <c r="AI445" s="21" t="str">
        <f t="shared" si="23"/>
        <v>F</v>
      </c>
      <c r="AJ445" s="21"/>
      <c r="AK445" s="22"/>
      <c r="AL445" s="22"/>
      <c r="AM445" s="22"/>
      <c r="AN445" s="22"/>
      <c r="AO445" s="23"/>
      <c r="AP445" s="22"/>
      <c r="AQ445" s="22"/>
      <c r="AR445" s="22"/>
      <c r="AS445" s="22"/>
      <c r="AT445" s="22"/>
      <c r="AU445" s="22"/>
      <c r="AV445" s="22"/>
      <c r="AW445" s="22"/>
      <c r="AX445" s="22"/>
      <c r="AY445" s="22"/>
      <c r="AZ445" s="22"/>
      <c r="BA445" s="22"/>
      <c r="BB445" s="22"/>
      <c r="BC445" s="22"/>
      <c r="BD445" s="22"/>
      <c r="BE445" s="22"/>
      <c r="BF445" s="22"/>
      <c r="BG445" s="22"/>
      <c r="BH445" s="22"/>
      <c r="BI445" s="22"/>
      <c r="BJ445" s="22"/>
      <c r="BK445" s="22"/>
      <c r="BL445" s="22"/>
      <c r="BM445" s="22"/>
      <c r="BN445" s="22"/>
      <c r="BO445" s="22"/>
      <c r="BP445" s="22"/>
      <c r="BQ445" s="22"/>
      <c r="BR445" s="22"/>
      <c r="BS445" s="22"/>
    </row>
    <row r="446" spans="27:71" x14ac:dyDescent="0.3">
      <c r="AA446" s="20"/>
      <c r="AB446" s="22"/>
      <c r="AC446" s="22"/>
      <c r="AD446" s="22" t="str">
        <f t="shared" si="20"/>
        <v>13J7</v>
      </c>
      <c r="AE446" s="22">
        <f t="shared" si="21"/>
        <v>13</v>
      </c>
      <c r="AF446" s="21" t="str">
        <f>IF(AE446="","","J"&amp;COUNTIF(AE$16:$AE446,AE446))</f>
        <v>J7</v>
      </c>
      <c r="AG446" s="22">
        <f>(IF(COUNTA($AG$335:$AG445)&lt;=$AB$336,$AA$336,IF(COUNTA($AG$335:$AG445)&lt;=$AB$337,$AA$337,IF(COUNTA($AG$335:$AG445)&lt;=$AB$338,$AA$338,IF(COUNTA($AG$335:$AG445)&lt;=$AB$339,$AA$339,IF(COUNTA($AG$335:$AG445)&lt;=$AB$340,$AA$340,IF(COUNTA($AG$335:$AG445)&lt;=$AB$341,$AA$341,IF(COUNTA($AG$335:$AG445)&lt;=$AB$342,$AA$342,IF(COUNTA($AG$335:$AG445)&lt;=$AB$343,$AA$343,IF(COUNTA($AG$335:$AG445)&lt;=$AB$344,$AA$344,IF(COUNTA($AG$335:$AG445)&lt;=$AB$345,$AA$345,IF(COUNTA($AG$335:$AG445)&lt;=$AB$346,$AA$346,IF(COUNTA($AG$335:$AG445)&lt;=$AB$347,$AA$347,IF(COUNTA($AG$335:$AG445)&lt;=$AB$348,$AA$348,IF(COUNTA($AG$335:$AG445)&lt;=$AB$349,$AA$349,IF(COUNTA($AG$335:$AG445)&lt;=$AB$350,$AA$350,IF(COUNTA($AG$335:$AG445)&lt;=$AB$351,$AA$351,IF(COUNTA($AG$335:$AG445)&lt;=$AB$352,$AA$352,IF(COUNTA($AG$335:$AG445)&lt;=$AB$353,$AA$353,IF(COUNTA($AG$335:$AG445)&lt;=$AB$354,$AA$354,IF(COUNTA($AG$335:$AG445)&lt;=$AB$355,$AA$355,IF(COUNTA($AG$335:$AG445)&lt;=$AB$356,$AA$356,IF(COUNTA($AG$335:$AG445)&lt;=$AB$357,$AA$357,"")))))))))))))))))))))))</f>
        <v>7</v>
      </c>
      <c r="AH446" s="22">
        <f t="shared" si="22"/>
        <v>9</v>
      </c>
      <c r="AI446" s="21" t="str">
        <f t="shared" si="23"/>
        <v>C</v>
      </c>
      <c r="AJ446" s="21"/>
      <c r="AK446" s="22"/>
      <c r="AL446" s="22"/>
      <c r="AM446" s="22"/>
      <c r="AN446" s="22"/>
      <c r="AO446" s="23"/>
      <c r="AP446" s="22"/>
      <c r="AQ446" s="22"/>
      <c r="AR446" s="22"/>
      <c r="AS446" s="22"/>
      <c r="AT446" s="22"/>
      <c r="AU446" s="22"/>
      <c r="AV446" s="22"/>
      <c r="AW446" s="22"/>
      <c r="AX446" s="22"/>
      <c r="AY446" s="22"/>
      <c r="AZ446" s="22"/>
      <c r="BA446" s="22"/>
      <c r="BB446" s="22"/>
      <c r="BC446" s="22"/>
      <c r="BD446" s="22"/>
      <c r="BE446" s="22"/>
      <c r="BF446" s="22"/>
      <c r="BG446" s="22"/>
      <c r="BH446" s="22"/>
      <c r="BI446" s="22"/>
      <c r="BJ446" s="22"/>
      <c r="BK446" s="22"/>
      <c r="BL446" s="22"/>
      <c r="BM446" s="22"/>
      <c r="BN446" s="22"/>
      <c r="BO446" s="22"/>
      <c r="BP446" s="22"/>
      <c r="BQ446" s="22"/>
      <c r="BR446" s="22"/>
      <c r="BS446" s="22"/>
    </row>
    <row r="447" spans="27:71" x14ac:dyDescent="0.3">
      <c r="AA447" s="20"/>
      <c r="AB447" s="22"/>
      <c r="AC447" s="22"/>
      <c r="AD447" s="22" t="str">
        <f t="shared" si="20"/>
        <v>4J7</v>
      </c>
      <c r="AE447" s="22">
        <f t="shared" si="21"/>
        <v>4</v>
      </c>
      <c r="AF447" s="21" t="str">
        <f>IF(AE447="","","J"&amp;COUNTIF(AE$16:$AE447,AE447))</f>
        <v>J7</v>
      </c>
      <c r="AG447" s="22">
        <f>(IF(COUNTA($AG$335:$AG446)&lt;=$AB$336,$AA$336,IF(COUNTA($AG$335:$AG446)&lt;=$AB$337,$AA$337,IF(COUNTA($AG$335:$AG446)&lt;=$AB$338,$AA$338,IF(COUNTA($AG$335:$AG446)&lt;=$AB$339,$AA$339,IF(COUNTA($AG$335:$AG446)&lt;=$AB$340,$AA$340,IF(COUNTA($AG$335:$AG446)&lt;=$AB$341,$AA$341,IF(COUNTA($AG$335:$AG446)&lt;=$AB$342,$AA$342,IF(COUNTA($AG$335:$AG446)&lt;=$AB$343,$AA$343,IF(COUNTA($AG$335:$AG446)&lt;=$AB$344,$AA$344,IF(COUNTA($AG$335:$AG446)&lt;=$AB$345,$AA$345,IF(COUNTA($AG$335:$AG446)&lt;=$AB$346,$AA$346,IF(COUNTA($AG$335:$AG446)&lt;=$AB$347,$AA$347,IF(COUNTA($AG$335:$AG446)&lt;=$AB$348,$AA$348,IF(COUNTA($AG$335:$AG446)&lt;=$AB$349,$AA$349,IF(COUNTA($AG$335:$AG446)&lt;=$AB$350,$AA$350,IF(COUNTA($AG$335:$AG446)&lt;=$AB$351,$AA$351,IF(COUNTA($AG$335:$AG446)&lt;=$AB$352,$AA$352,IF(COUNTA($AG$335:$AG446)&lt;=$AB$353,$AA$353,IF(COUNTA($AG$335:$AG446)&lt;=$AB$354,$AA$354,IF(COUNTA($AG$335:$AG446)&lt;=$AB$355,$AA$355,IF(COUNTA($AG$335:$AG446)&lt;=$AB$356,$AA$356,IF(COUNTA($AG$335:$AG446)&lt;=$AB$357,$AA$357,"")))))))))))))))))))))))</f>
        <v>7</v>
      </c>
      <c r="AH447" s="22">
        <f t="shared" si="22"/>
        <v>8</v>
      </c>
      <c r="AI447" s="21" t="str">
        <f t="shared" si="23"/>
        <v>F</v>
      </c>
      <c r="AJ447" s="21"/>
      <c r="AK447" s="22"/>
      <c r="AL447" s="22"/>
      <c r="AM447" s="22"/>
      <c r="AN447" s="22"/>
      <c r="AO447" s="23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  <c r="BF447" s="22"/>
      <c r="BG447" s="22"/>
      <c r="BH447" s="22"/>
      <c r="BI447" s="22"/>
      <c r="BJ447" s="22"/>
      <c r="BK447" s="22"/>
      <c r="BL447" s="22"/>
      <c r="BM447" s="22"/>
      <c r="BN447" s="22"/>
      <c r="BO447" s="22"/>
      <c r="BP447" s="22"/>
      <c r="BQ447" s="22"/>
      <c r="BR447" s="22"/>
      <c r="BS447" s="22"/>
    </row>
    <row r="448" spans="27:71" x14ac:dyDescent="0.3">
      <c r="AA448" s="20"/>
      <c r="AB448" s="22"/>
      <c r="AC448" s="22"/>
      <c r="AD448" s="22" t="str">
        <f t="shared" si="20"/>
        <v>7J5</v>
      </c>
      <c r="AE448" s="22">
        <f t="shared" si="21"/>
        <v>7</v>
      </c>
      <c r="AF448" s="21" t="str">
        <f>IF(AE448="","","J"&amp;COUNTIF(AE$16:$AE448,AE448))</f>
        <v>J5</v>
      </c>
      <c r="AG448" s="22">
        <f>(IF(COUNTA($AG$335:$AG447)&lt;=$AB$336,$AA$336,IF(COUNTA($AG$335:$AG447)&lt;=$AB$337,$AA$337,IF(COUNTA($AG$335:$AG447)&lt;=$AB$338,$AA$338,IF(COUNTA($AG$335:$AG447)&lt;=$AB$339,$AA$339,IF(COUNTA($AG$335:$AG447)&lt;=$AB$340,$AA$340,IF(COUNTA($AG$335:$AG447)&lt;=$AB$341,$AA$341,IF(COUNTA($AG$335:$AG447)&lt;=$AB$342,$AA$342,IF(COUNTA($AG$335:$AG447)&lt;=$AB$343,$AA$343,IF(COUNTA($AG$335:$AG447)&lt;=$AB$344,$AA$344,IF(COUNTA($AG$335:$AG447)&lt;=$AB$345,$AA$345,IF(COUNTA($AG$335:$AG447)&lt;=$AB$346,$AA$346,IF(COUNTA($AG$335:$AG447)&lt;=$AB$347,$AA$347,IF(COUNTA($AG$335:$AG447)&lt;=$AB$348,$AA$348,IF(COUNTA($AG$335:$AG447)&lt;=$AB$349,$AA$349,IF(COUNTA($AG$335:$AG447)&lt;=$AB$350,$AA$350,IF(COUNTA($AG$335:$AG447)&lt;=$AB$351,$AA$351,IF(COUNTA($AG$335:$AG447)&lt;=$AB$352,$AA$352,IF(COUNTA($AG$335:$AG447)&lt;=$AB$353,$AA$353,IF(COUNTA($AG$335:$AG447)&lt;=$AB$354,$AA$354,IF(COUNTA($AG$335:$AG447)&lt;=$AB$355,$AA$355,IF(COUNTA($AG$335:$AG447)&lt;=$AB$356,$AA$356,IF(COUNTA($AG$335:$AG447)&lt;=$AB$357,$AA$357,"")))))))))))))))))))))))</f>
        <v>8</v>
      </c>
      <c r="AH448" s="22">
        <f t="shared" si="22"/>
        <v>20</v>
      </c>
      <c r="AI448" s="21" t="str">
        <f t="shared" si="23"/>
        <v>C</v>
      </c>
      <c r="AJ448" s="21"/>
      <c r="AK448" s="22"/>
      <c r="AL448" s="22"/>
      <c r="AM448" s="22"/>
      <c r="AN448" s="22"/>
      <c r="AO448" s="23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  <c r="BF448" s="22"/>
      <c r="BG448" s="22"/>
      <c r="BH448" s="22"/>
      <c r="BI448" s="22"/>
      <c r="BJ448" s="22"/>
      <c r="BK448" s="22"/>
      <c r="BL448" s="22"/>
      <c r="BM448" s="22"/>
      <c r="BN448" s="22"/>
      <c r="BO448" s="22"/>
      <c r="BP448" s="22"/>
      <c r="BQ448" s="22"/>
      <c r="BR448" s="22"/>
      <c r="BS448" s="22"/>
    </row>
    <row r="449" spans="27:71" x14ac:dyDescent="0.3">
      <c r="AA449" s="20"/>
      <c r="AB449" s="22"/>
      <c r="AC449" s="22"/>
      <c r="AD449" s="22" t="str">
        <f t="shared" si="20"/>
        <v>17J5</v>
      </c>
      <c r="AE449" s="22">
        <f t="shared" si="21"/>
        <v>17</v>
      </c>
      <c r="AF449" s="21" t="str">
        <f>IF(AE449="","","J"&amp;COUNTIF(AE$16:$AE449,AE449))</f>
        <v>J5</v>
      </c>
      <c r="AG449" s="22">
        <f>(IF(COUNTA($AG$335:$AG448)&lt;=$AB$336,$AA$336,IF(COUNTA($AG$335:$AG448)&lt;=$AB$337,$AA$337,IF(COUNTA($AG$335:$AG448)&lt;=$AB$338,$AA$338,IF(COUNTA($AG$335:$AG448)&lt;=$AB$339,$AA$339,IF(COUNTA($AG$335:$AG448)&lt;=$AB$340,$AA$340,IF(COUNTA($AG$335:$AG448)&lt;=$AB$341,$AA$341,IF(COUNTA($AG$335:$AG448)&lt;=$AB$342,$AA$342,IF(COUNTA($AG$335:$AG448)&lt;=$AB$343,$AA$343,IF(COUNTA($AG$335:$AG448)&lt;=$AB$344,$AA$344,IF(COUNTA($AG$335:$AG448)&lt;=$AB$345,$AA$345,IF(COUNTA($AG$335:$AG448)&lt;=$AB$346,$AA$346,IF(COUNTA($AG$335:$AG448)&lt;=$AB$347,$AA$347,IF(COUNTA($AG$335:$AG448)&lt;=$AB$348,$AA$348,IF(COUNTA($AG$335:$AG448)&lt;=$AB$349,$AA$349,IF(COUNTA($AG$335:$AG448)&lt;=$AB$350,$AA$350,IF(COUNTA($AG$335:$AG448)&lt;=$AB$351,$AA$351,IF(COUNTA($AG$335:$AG448)&lt;=$AB$352,$AA$352,IF(COUNTA($AG$335:$AG448)&lt;=$AB$353,$AA$353,IF(COUNTA($AG$335:$AG448)&lt;=$AB$354,$AA$354,IF(COUNTA($AG$335:$AG448)&lt;=$AB$355,$AA$355,IF(COUNTA($AG$335:$AG448)&lt;=$AB$356,$AA$356,IF(COUNTA($AG$335:$AG448)&lt;=$AB$357,$AA$357,"")))))))))))))))))))))))</f>
        <v>8</v>
      </c>
      <c r="AH449" s="22">
        <f t="shared" si="22"/>
        <v>19</v>
      </c>
      <c r="AI449" s="21" t="str">
        <f t="shared" si="23"/>
        <v>F</v>
      </c>
      <c r="AJ449" s="21"/>
      <c r="AK449" s="22"/>
      <c r="AL449" s="22"/>
      <c r="AM449" s="22"/>
      <c r="AN449" s="22"/>
      <c r="AO449" s="23"/>
      <c r="AP449" s="22"/>
      <c r="AQ449" s="22"/>
      <c r="AR449" s="22"/>
      <c r="AS449" s="22"/>
      <c r="AT449" s="22"/>
      <c r="AU449" s="22"/>
      <c r="AV449" s="22"/>
      <c r="AW449" s="22"/>
      <c r="AX449" s="22"/>
      <c r="AY449" s="22"/>
      <c r="AZ449" s="22"/>
      <c r="BA449" s="22"/>
      <c r="BB449" s="22"/>
      <c r="BC449" s="22"/>
      <c r="BD449" s="22"/>
      <c r="BE449" s="22"/>
      <c r="BF449" s="22"/>
      <c r="BG449" s="22"/>
      <c r="BH449" s="22"/>
      <c r="BI449" s="22"/>
      <c r="BJ449" s="22"/>
      <c r="BK449" s="22"/>
      <c r="BL449" s="22"/>
      <c r="BM449" s="22"/>
      <c r="BN449" s="22"/>
      <c r="BO449" s="22"/>
      <c r="BP449" s="22"/>
      <c r="BQ449" s="22"/>
      <c r="BR449" s="22"/>
      <c r="BS449" s="22"/>
    </row>
    <row r="450" spans="27:71" x14ac:dyDescent="0.3">
      <c r="AA450" s="20"/>
      <c r="AB450" s="22"/>
      <c r="AC450" s="22"/>
      <c r="AD450" s="22" t="str">
        <f t="shared" si="20"/>
        <v>8J6</v>
      </c>
      <c r="AE450" s="22">
        <f t="shared" si="21"/>
        <v>8</v>
      </c>
      <c r="AF450" s="21" t="str">
        <f>IF(AE450="","","J"&amp;COUNTIF(AE$16:$AE450,AE450))</f>
        <v>J6</v>
      </c>
      <c r="AG450" s="22">
        <f>(IF(COUNTA($AG$335:$AG449)&lt;=$AB$336,$AA$336,IF(COUNTA($AG$335:$AG449)&lt;=$AB$337,$AA$337,IF(COUNTA($AG$335:$AG449)&lt;=$AB$338,$AA$338,IF(COUNTA($AG$335:$AG449)&lt;=$AB$339,$AA$339,IF(COUNTA($AG$335:$AG449)&lt;=$AB$340,$AA$340,IF(COUNTA($AG$335:$AG449)&lt;=$AB$341,$AA$341,IF(COUNTA($AG$335:$AG449)&lt;=$AB$342,$AA$342,IF(COUNTA($AG$335:$AG449)&lt;=$AB$343,$AA$343,IF(COUNTA($AG$335:$AG449)&lt;=$AB$344,$AA$344,IF(COUNTA($AG$335:$AG449)&lt;=$AB$345,$AA$345,IF(COUNTA($AG$335:$AG449)&lt;=$AB$346,$AA$346,IF(COUNTA($AG$335:$AG449)&lt;=$AB$347,$AA$347,IF(COUNTA($AG$335:$AG449)&lt;=$AB$348,$AA$348,IF(COUNTA($AG$335:$AG449)&lt;=$AB$349,$AA$349,IF(COUNTA($AG$335:$AG449)&lt;=$AB$350,$AA$350,IF(COUNTA($AG$335:$AG449)&lt;=$AB$351,$AA$351,IF(COUNTA($AG$335:$AG449)&lt;=$AB$352,$AA$352,IF(COUNTA($AG$335:$AG449)&lt;=$AB$353,$AA$353,IF(COUNTA($AG$335:$AG449)&lt;=$AB$354,$AA$354,IF(COUNTA($AG$335:$AG449)&lt;=$AB$355,$AA$355,IF(COUNTA($AG$335:$AG449)&lt;=$AB$356,$AA$356,IF(COUNTA($AG$335:$AG449)&lt;=$AB$357,$AA$357,"")))))))))))))))))))))))</f>
        <v>8</v>
      </c>
      <c r="AH450" s="22">
        <f t="shared" si="22"/>
        <v>18</v>
      </c>
      <c r="AI450" s="21" t="str">
        <f t="shared" si="23"/>
        <v>C</v>
      </c>
      <c r="AJ450" s="21"/>
      <c r="AK450" s="22"/>
      <c r="AL450" s="22"/>
      <c r="AM450" s="22"/>
      <c r="AN450" s="22"/>
      <c r="AO450" s="23"/>
      <c r="AP450" s="22"/>
      <c r="AQ450" s="22"/>
      <c r="AR450" s="22"/>
      <c r="AS450" s="22"/>
      <c r="AT450" s="22"/>
      <c r="AU450" s="22"/>
      <c r="AV450" s="22"/>
      <c r="AW450" s="22"/>
      <c r="AX450" s="22"/>
      <c r="AY450" s="22"/>
      <c r="AZ450" s="22"/>
      <c r="BA450" s="22"/>
      <c r="BB450" s="22"/>
      <c r="BC450" s="22"/>
      <c r="BD450" s="22"/>
      <c r="BE450" s="22"/>
      <c r="BF450" s="22"/>
      <c r="BG450" s="22"/>
      <c r="BH450" s="22"/>
      <c r="BI450" s="22"/>
      <c r="BJ450" s="22"/>
      <c r="BK450" s="22"/>
      <c r="BL450" s="22"/>
      <c r="BM450" s="22"/>
      <c r="BN450" s="22"/>
      <c r="BO450" s="22"/>
      <c r="BP450" s="22"/>
      <c r="BQ450" s="22"/>
      <c r="BR450" s="22"/>
      <c r="BS450" s="22"/>
    </row>
    <row r="451" spans="27:71" x14ac:dyDescent="0.3">
      <c r="AA451" s="20"/>
      <c r="AB451" s="22"/>
      <c r="AC451" s="22"/>
      <c r="AD451" s="22" t="str">
        <f t="shared" si="20"/>
        <v>18J6</v>
      </c>
      <c r="AE451" s="22">
        <f t="shared" si="21"/>
        <v>18</v>
      </c>
      <c r="AF451" s="21" t="str">
        <f>IF(AE451="","","J"&amp;COUNTIF(AE$16:$AE451,AE451))</f>
        <v>J6</v>
      </c>
      <c r="AG451" s="22">
        <f>(IF(COUNTA($AG$335:$AG450)&lt;=$AB$336,$AA$336,IF(COUNTA($AG$335:$AG450)&lt;=$AB$337,$AA$337,IF(COUNTA($AG$335:$AG450)&lt;=$AB$338,$AA$338,IF(COUNTA($AG$335:$AG450)&lt;=$AB$339,$AA$339,IF(COUNTA($AG$335:$AG450)&lt;=$AB$340,$AA$340,IF(COUNTA($AG$335:$AG450)&lt;=$AB$341,$AA$341,IF(COUNTA($AG$335:$AG450)&lt;=$AB$342,$AA$342,IF(COUNTA($AG$335:$AG450)&lt;=$AB$343,$AA$343,IF(COUNTA($AG$335:$AG450)&lt;=$AB$344,$AA$344,IF(COUNTA($AG$335:$AG450)&lt;=$AB$345,$AA$345,IF(COUNTA($AG$335:$AG450)&lt;=$AB$346,$AA$346,IF(COUNTA($AG$335:$AG450)&lt;=$AB$347,$AA$347,IF(COUNTA($AG$335:$AG450)&lt;=$AB$348,$AA$348,IF(COUNTA($AG$335:$AG450)&lt;=$AB$349,$AA$349,IF(COUNTA($AG$335:$AG450)&lt;=$AB$350,$AA$350,IF(COUNTA($AG$335:$AG450)&lt;=$AB$351,$AA$351,IF(COUNTA($AG$335:$AG450)&lt;=$AB$352,$AA$352,IF(COUNTA($AG$335:$AG450)&lt;=$AB$353,$AA$353,IF(COUNTA($AG$335:$AG450)&lt;=$AB$354,$AA$354,IF(COUNTA($AG$335:$AG450)&lt;=$AB$355,$AA$355,IF(COUNTA($AG$335:$AG450)&lt;=$AB$356,$AA$356,IF(COUNTA($AG$335:$AG450)&lt;=$AB$357,$AA$357,"")))))))))))))))))))))))</f>
        <v>8</v>
      </c>
      <c r="AH451" s="22">
        <f t="shared" si="22"/>
        <v>17</v>
      </c>
      <c r="AI451" s="21" t="str">
        <f t="shared" si="23"/>
        <v>F</v>
      </c>
      <c r="AJ451" s="21"/>
      <c r="AK451" s="22"/>
      <c r="AL451" s="22"/>
      <c r="AM451" s="22"/>
      <c r="AN451" s="22"/>
      <c r="AO451" s="23"/>
      <c r="AP451" s="22"/>
      <c r="AQ451" s="22"/>
      <c r="AR451" s="22"/>
      <c r="AS451" s="22"/>
      <c r="AT451" s="22"/>
      <c r="AU451" s="22"/>
      <c r="AV451" s="22"/>
      <c r="AW451" s="22"/>
      <c r="AX451" s="22"/>
      <c r="AY451" s="22"/>
      <c r="AZ451" s="22"/>
      <c r="BA451" s="22"/>
      <c r="BB451" s="22"/>
      <c r="BC451" s="22"/>
      <c r="BD451" s="22"/>
      <c r="BE451" s="22"/>
      <c r="BF451" s="22"/>
      <c r="BG451" s="22"/>
      <c r="BH451" s="22"/>
      <c r="BI451" s="22"/>
      <c r="BJ451" s="22"/>
      <c r="BK451" s="22"/>
      <c r="BL451" s="22"/>
      <c r="BM451" s="22"/>
      <c r="BN451" s="22"/>
      <c r="BO451" s="22"/>
      <c r="BP451" s="22"/>
      <c r="BQ451" s="22"/>
      <c r="BR451" s="22"/>
      <c r="BS451" s="22"/>
    </row>
    <row r="452" spans="27:71" x14ac:dyDescent="0.3">
      <c r="AA452" s="20"/>
      <c r="AB452" s="22"/>
      <c r="AC452" s="22"/>
      <c r="AD452" s="22" t="str">
        <f t="shared" si="20"/>
        <v>9J7</v>
      </c>
      <c r="AE452" s="22">
        <f t="shared" si="21"/>
        <v>9</v>
      </c>
      <c r="AF452" s="21" t="str">
        <f>IF(AE452="","","J"&amp;COUNTIF(AE$16:$AE452,AE452))</f>
        <v>J7</v>
      </c>
      <c r="AG452" s="22">
        <f>(IF(COUNTA($AG$335:$AG451)&lt;=$AB$336,$AA$336,IF(COUNTA($AG$335:$AG451)&lt;=$AB$337,$AA$337,IF(COUNTA($AG$335:$AG451)&lt;=$AB$338,$AA$338,IF(COUNTA($AG$335:$AG451)&lt;=$AB$339,$AA$339,IF(COUNTA($AG$335:$AG451)&lt;=$AB$340,$AA$340,IF(COUNTA($AG$335:$AG451)&lt;=$AB$341,$AA$341,IF(COUNTA($AG$335:$AG451)&lt;=$AB$342,$AA$342,IF(COUNTA($AG$335:$AG451)&lt;=$AB$343,$AA$343,IF(COUNTA($AG$335:$AG451)&lt;=$AB$344,$AA$344,IF(COUNTA($AG$335:$AG451)&lt;=$AB$345,$AA$345,IF(COUNTA($AG$335:$AG451)&lt;=$AB$346,$AA$346,IF(COUNTA($AG$335:$AG451)&lt;=$AB$347,$AA$347,IF(COUNTA($AG$335:$AG451)&lt;=$AB$348,$AA$348,IF(COUNTA($AG$335:$AG451)&lt;=$AB$349,$AA$349,IF(COUNTA($AG$335:$AG451)&lt;=$AB$350,$AA$350,IF(COUNTA($AG$335:$AG451)&lt;=$AB$351,$AA$351,IF(COUNTA($AG$335:$AG451)&lt;=$AB$352,$AA$352,IF(COUNTA($AG$335:$AG451)&lt;=$AB$353,$AA$353,IF(COUNTA($AG$335:$AG451)&lt;=$AB$354,$AA$354,IF(COUNTA($AG$335:$AG451)&lt;=$AB$355,$AA$355,IF(COUNTA($AG$335:$AG451)&lt;=$AB$356,$AA$356,IF(COUNTA($AG$335:$AG451)&lt;=$AB$357,$AA$357,"")))))))))))))))))))))))</f>
        <v>8</v>
      </c>
      <c r="AH452" s="22">
        <f t="shared" si="22"/>
        <v>16</v>
      </c>
      <c r="AI452" s="21" t="str">
        <f t="shared" si="23"/>
        <v>C</v>
      </c>
      <c r="AJ452" s="21"/>
      <c r="AK452" s="22"/>
      <c r="AL452" s="22"/>
      <c r="AM452" s="22"/>
      <c r="AN452" s="22"/>
      <c r="AO452" s="23"/>
      <c r="AP452" s="22"/>
      <c r="AQ452" s="22"/>
      <c r="AR452" s="22"/>
      <c r="AS452" s="22"/>
      <c r="AT452" s="22"/>
      <c r="AU452" s="22"/>
      <c r="AV452" s="22"/>
      <c r="AW452" s="22"/>
      <c r="AX452" s="22"/>
      <c r="AY452" s="22"/>
      <c r="AZ452" s="22"/>
      <c r="BA452" s="22"/>
      <c r="BB452" s="22"/>
      <c r="BC452" s="22"/>
      <c r="BD452" s="22"/>
      <c r="BE452" s="22"/>
      <c r="BF452" s="22"/>
      <c r="BG452" s="22"/>
      <c r="BH452" s="22"/>
      <c r="BI452" s="22"/>
      <c r="BJ452" s="22"/>
      <c r="BK452" s="22"/>
      <c r="BL452" s="22"/>
      <c r="BM452" s="22"/>
      <c r="BN452" s="22"/>
      <c r="BO452" s="22"/>
      <c r="BP452" s="22"/>
      <c r="BQ452" s="22"/>
      <c r="BR452" s="22"/>
      <c r="BS452" s="22"/>
    </row>
    <row r="453" spans="27:71" x14ac:dyDescent="0.3">
      <c r="AA453" s="20"/>
      <c r="AB453" s="22"/>
      <c r="AC453" s="22"/>
      <c r="AD453" s="22" t="str">
        <f t="shared" si="20"/>
        <v>19J7</v>
      </c>
      <c r="AE453" s="22">
        <f t="shared" si="21"/>
        <v>19</v>
      </c>
      <c r="AF453" s="21" t="str">
        <f>IF(AE453="","","J"&amp;COUNTIF(AE$16:$AE453,AE453))</f>
        <v>J7</v>
      </c>
      <c r="AG453" s="22">
        <f>(IF(COUNTA($AG$335:$AG452)&lt;=$AB$336,$AA$336,IF(COUNTA($AG$335:$AG452)&lt;=$AB$337,$AA$337,IF(COUNTA($AG$335:$AG452)&lt;=$AB$338,$AA$338,IF(COUNTA($AG$335:$AG452)&lt;=$AB$339,$AA$339,IF(COUNTA($AG$335:$AG452)&lt;=$AB$340,$AA$340,IF(COUNTA($AG$335:$AG452)&lt;=$AB$341,$AA$341,IF(COUNTA($AG$335:$AG452)&lt;=$AB$342,$AA$342,IF(COUNTA($AG$335:$AG452)&lt;=$AB$343,$AA$343,IF(COUNTA($AG$335:$AG452)&lt;=$AB$344,$AA$344,IF(COUNTA($AG$335:$AG452)&lt;=$AB$345,$AA$345,IF(COUNTA($AG$335:$AG452)&lt;=$AB$346,$AA$346,IF(COUNTA($AG$335:$AG452)&lt;=$AB$347,$AA$347,IF(COUNTA($AG$335:$AG452)&lt;=$AB$348,$AA$348,IF(COUNTA($AG$335:$AG452)&lt;=$AB$349,$AA$349,IF(COUNTA($AG$335:$AG452)&lt;=$AB$350,$AA$350,IF(COUNTA($AG$335:$AG452)&lt;=$AB$351,$AA$351,IF(COUNTA($AG$335:$AG452)&lt;=$AB$352,$AA$352,IF(COUNTA($AG$335:$AG452)&lt;=$AB$353,$AA$353,IF(COUNTA($AG$335:$AG452)&lt;=$AB$354,$AA$354,IF(COUNTA($AG$335:$AG452)&lt;=$AB$355,$AA$355,IF(COUNTA($AG$335:$AG452)&lt;=$AB$356,$AA$356,IF(COUNTA($AG$335:$AG452)&lt;=$AB$357,$AA$357,"")))))))))))))))))))))))</f>
        <v>8</v>
      </c>
      <c r="AH453" s="22">
        <f t="shared" si="22"/>
        <v>15</v>
      </c>
      <c r="AI453" s="21" t="str">
        <f t="shared" si="23"/>
        <v>F</v>
      </c>
      <c r="AJ453" s="21"/>
      <c r="AK453" s="22"/>
      <c r="AL453" s="22"/>
      <c r="AM453" s="22"/>
      <c r="AN453" s="22"/>
      <c r="AO453" s="23"/>
      <c r="AP453" s="22"/>
      <c r="AQ453" s="22"/>
      <c r="AR453" s="22"/>
      <c r="AS453" s="22"/>
      <c r="AT453" s="22"/>
      <c r="AU453" s="22"/>
      <c r="AV453" s="22"/>
      <c r="AW453" s="22"/>
      <c r="AX453" s="22"/>
      <c r="AY453" s="22"/>
      <c r="AZ453" s="22"/>
      <c r="BA453" s="22"/>
      <c r="BB453" s="22"/>
      <c r="BC453" s="22"/>
      <c r="BD453" s="22"/>
      <c r="BE453" s="22"/>
      <c r="BF453" s="22"/>
      <c r="BG453" s="22"/>
      <c r="BH453" s="22"/>
      <c r="BI453" s="22"/>
      <c r="BJ453" s="22"/>
      <c r="BK453" s="22"/>
      <c r="BL453" s="22"/>
      <c r="BM453" s="22"/>
      <c r="BN453" s="22"/>
      <c r="BO453" s="22"/>
      <c r="BP453" s="22"/>
      <c r="BQ453" s="22"/>
      <c r="BR453" s="22"/>
      <c r="BS453" s="22"/>
    </row>
    <row r="454" spans="27:71" x14ac:dyDescent="0.3">
      <c r="AA454" s="20"/>
      <c r="AB454" s="22"/>
      <c r="AC454" s="22"/>
      <c r="AD454" s="22" t="str">
        <f t="shared" si="20"/>
        <v>10J8</v>
      </c>
      <c r="AE454" s="22">
        <f t="shared" si="21"/>
        <v>10</v>
      </c>
      <c r="AF454" s="21" t="str">
        <f>IF(AE454="","","J"&amp;COUNTIF(AE$16:$AE454,AE454))</f>
        <v>J8</v>
      </c>
      <c r="AG454" s="22">
        <f>(IF(COUNTA($AG$335:$AG453)&lt;=$AB$336,$AA$336,IF(COUNTA($AG$335:$AG453)&lt;=$AB$337,$AA$337,IF(COUNTA($AG$335:$AG453)&lt;=$AB$338,$AA$338,IF(COUNTA($AG$335:$AG453)&lt;=$AB$339,$AA$339,IF(COUNTA($AG$335:$AG453)&lt;=$AB$340,$AA$340,IF(COUNTA($AG$335:$AG453)&lt;=$AB$341,$AA$341,IF(COUNTA($AG$335:$AG453)&lt;=$AB$342,$AA$342,IF(COUNTA($AG$335:$AG453)&lt;=$AB$343,$AA$343,IF(COUNTA($AG$335:$AG453)&lt;=$AB$344,$AA$344,IF(COUNTA($AG$335:$AG453)&lt;=$AB$345,$AA$345,IF(COUNTA($AG$335:$AG453)&lt;=$AB$346,$AA$346,IF(COUNTA($AG$335:$AG453)&lt;=$AB$347,$AA$347,IF(COUNTA($AG$335:$AG453)&lt;=$AB$348,$AA$348,IF(COUNTA($AG$335:$AG453)&lt;=$AB$349,$AA$349,IF(COUNTA($AG$335:$AG453)&lt;=$AB$350,$AA$350,IF(COUNTA($AG$335:$AG453)&lt;=$AB$351,$AA$351,IF(COUNTA($AG$335:$AG453)&lt;=$AB$352,$AA$352,IF(COUNTA($AG$335:$AG453)&lt;=$AB$353,$AA$353,IF(COUNTA($AG$335:$AG453)&lt;=$AB$354,$AA$354,IF(COUNTA($AG$335:$AG453)&lt;=$AB$355,$AA$355,IF(COUNTA($AG$335:$AG453)&lt;=$AB$356,$AA$356,IF(COUNTA($AG$335:$AG453)&lt;=$AB$357,$AA$357,"")))))))))))))))))))))))</f>
        <v>8</v>
      </c>
      <c r="AH454" s="22">
        <f t="shared" si="22"/>
        <v>14</v>
      </c>
      <c r="AI454" s="21" t="str">
        <f t="shared" si="23"/>
        <v>C</v>
      </c>
      <c r="AJ454" s="21"/>
      <c r="AK454" s="22"/>
      <c r="AL454" s="22"/>
      <c r="AM454" s="22"/>
      <c r="AN454" s="22"/>
      <c r="AO454" s="23"/>
      <c r="AP454" s="22"/>
      <c r="AQ454" s="22"/>
      <c r="AR454" s="22"/>
      <c r="AS454" s="22"/>
      <c r="AT454" s="22"/>
      <c r="AU454" s="22"/>
      <c r="AV454" s="22"/>
      <c r="AW454" s="22"/>
      <c r="AX454" s="22"/>
      <c r="AY454" s="22"/>
      <c r="AZ454" s="22"/>
      <c r="BA454" s="22"/>
      <c r="BB454" s="22"/>
      <c r="BC454" s="22"/>
      <c r="BD454" s="22"/>
      <c r="BE454" s="22"/>
      <c r="BF454" s="22"/>
      <c r="BG454" s="22"/>
      <c r="BH454" s="22"/>
      <c r="BI454" s="22"/>
      <c r="BJ454" s="22"/>
      <c r="BK454" s="22"/>
      <c r="BL454" s="22"/>
      <c r="BM454" s="22"/>
      <c r="BN454" s="22"/>
      <c r="BO454" s="22"/>
      <c r="BP454" s="22"/>
      <c r="BQ454" s="22"/>
      <c r="BR454" s="22"/>
      <c r="BS454" s="22"/>
    </row>
    <row r="455" spans="27:71" x14ac:dyDescent="0.3">
      <c r="AA455" s="20"/>
      <c r="AB455" s="22"/>
      <c r="AC455" s="22"/>
      <c r="AD455" s="22" t="str">
        <f t="shared" si="20"/>
        <v>1J8</v>
      </c>
      <c r="AE455" s="22">
        <f t="shared" si="21"/>
        <v>1</v>
      </c>
      <c r="AF455" s="21" t="str">
        <f>IF(AE455="","","J"&amp;COUNTIF(AE$16:$AE455,AE455))</f>
        <v>J8</v>
      </c>
      <c r="AG455" s="22">
        <f>(IF(COUNTA($AG$335:$AG454)&lt;=$AB$336,$AA$336,IF(COUNTA($AG$335:$AG454)&lt;=$AB$337,$AA$337,IF(COUNTA($AG$335:$AG454)&lt;=$AB$338,$AA$338,IF(COUNTA($AG$335:$AG454)&lt;=$AB$339,$AA$339,IF(COUNTA($AG$335:$AG454)&lt;=$AB$340,$AA$340,IF(COUNTA($AG$335:$AG454)&lt;=$AB$341,$AA$341,IF(COUNTA($AG$335:$AG454)&lt;=$AB$342,$AA$342,IF(COUNTA($AG$335:$AG454)&lt;=$AB$343,$AA$343,IF(COUNTA($AG$335:$AG454)&lt;=$AB$344,$AA$344,IF(COUNTA($AG$335:$AG454)&lt;=$AB$345,$AA$345,IF(COUNTA($AG$335:$AG454)&lt;=$AB$346,$AA$346,IF(COUNTA($AG$335:$AG454)&lt;=$AB$347,$AA$347,IF(COUNTA($AG$335:$AG454)&lt;=$AB$348,$AA$348,IF(COUNTA($AG$335:$AG454)&lt;=$AB$349,$AA$349,IF(COUNTA($AG$335:$AG454)&lt;=$AB$350,$AA$350,IF(COUNTA($AG$335:$AG454)&lt;=$AB$351,$AA$351,IF(COUNTA($AG$335:$AG454)&lt;=$AB$352,$AA$352,IF(COUNTA($AG$335:$AG454)&lt;=$AB$353,$AA$353,IF(COUNTA($AG$335:$AG454)&lt;=$AB$354,$AA$354,IF(COUNTA($AG$335:$AG454)&lt;=$AB$355,$AA$355,IF(COUNTA($AG$335:$AG454)&lt;=$AB$356,$AA$356,IF(COUNTA($AG$335:$AG454)&lt;=$AB$357,$AA$357,"")))))))))))))))))))))))</f>
        <v>8</v>
      </c>
      <c r="AH455" s="22">
        <f t="shared" si="22"/>
        <v>13</v>
      </c>
      <c r="AI455" s="21" t="str">
        <f t="shared" si="23"/>
        <v>F</v>
      </c>
      <c r="AJ455" s="21"/>
      <c r="AK455" s="22"/>
      <c r="AL455" s="22"/>
      <c r="AM455" s="22"/>
      <c r="AN455" s="22"/>
      <c r="AO455" s="23"/>
      <c r="AP455" s="22"/>
      <c r="AQ455" s="22"/>
      <c r="AR455" s="22"/>
      <c r="AS455" s="22"/>
      <c r="AT455" s="22"/>
      <c r="AU455" s="22"/>
      <c r="AV455" s="22"/>
      <c r="AW455" s="22"/>
      <c r="AX455" s="22"/>
      <c r="AY455" s="22"/>
      <c r="AZ455" s="22"/>
      <c r="BA455" s="22"/>
      <c r="BB455" s="22"/>
      <c r="BC455" s="22"/>
      <c r="BD455" s="22"/>
      <c r="BE455" s="22"/>
      <c r="BF455" s="22"/>
      <c r="BG455" s="22"/>
      <c r="BH455" s="22"/>
      <c r="BI455" s="22"/>
      <c r="BJ455" s="22"/>
      <c r="BK455" s="22"/>
      <c r="BL455" s="22"/>
      <c r="BM455" s="22"/>
      <c r="BN455" s="22"/>
      <c r="BO455" s="22"/>
      <c r="BP455" s="22"/>
      <c r="BQ455" s="22"/>
      <c r="BR455" s="22"/>
      <c r="BS455" s="22"/>
    </row>
    <row r="456" spans="27:71" x14ac:dyDescent="0.3">
      <c r="AA456" s="20"/>
      <c r="AB456" s="22"/>
      <c r="AC456" s="22"/>
      <c r="AD456" s="22" t="str">
        <f t="shared" si="20"/>
        <v>11J8</v>
      </c>
      <c r="AE456" s="22">
        <f t="shared" si="21"/>
        <v>11</v>
      </c>
      <c r="AF456" s="21" t="str">
        <f>IF(AE456="","","J"&amp;COUNTIF(AE$16:$AE456,AE456))</f>
        <v>J8</v>
      </c>
      <c r="AG456" s="22">
        <f>(IF(COUNTA($AG$335:$AG455)&lt;=$AB$336,$AA$336,IF(COUNTA($AG$335:$AG455)&lt;=$AB$337,$AA$337,IF(COUNTA($AG$335:$AG455)&lt;=$AB$338,$AA$338,IF(COUNTA($AG$335:$AG455)&lt;=$AB$339,$AA$339,IF(COUNTA($AG$335:$AG455)&lt;=$AB$340,$AA$340,IF(COUNTA($AG$335:$AG455)&lt;=$AB$341,$AA$341,IF(COUNTA($AG$335:$AG455)&lt;=$AB$342,$AA$342,IF(COUNTA($AG$335:$AG455)&lt;=$AB$343,$AA$343,IF(COUNTA($AG$335:$AG455)&lt;=$AB$344,$AA$344,IF(COUNTA($AG$335:$AG455)&lt;=$AB$345,$AA$345,IF(COUNTA($AG$335:$AG455)&lt;=$AB$346,$AA$346,IF(COUNTA($AG$335:$AG455)&lt;=$AB$347,$AA$347,IF(COUNTA($AG$335:$AG455)&lt;=$AB$348,$AA$348,IF(COUNTA($AG$335:$AG455)&lt;=$AB$349,$AA$349,IF(COUNTA($AG$335:$AG455)&lt;=$AB$350,$AA$350,IF(COUNTA($AG$335:$AG455)&lt;=$AB$351,$AA$351,IF(COUNTA($AG$335:$AG455)&lt;=$AB$352,$AA$352,IF(COUNTA($AG$335:$AG455)&lt;=$AB$353,$AA$353,IF(COUNTA($AG$335:$AG455)&lt;=$AB$354,$AA$354,IF(COUNTA($AG$335:$AG455)&lt;=$AB$355,$AA$355,IF(COUNTA($AG$335:$AG455)&lt;=$AB$356,$AA$356,IF(COUNTA($AG$335:$AG455)&lt;=$AB$357,$AA$357,"")))))))))))))))))))))))</f>
        <v>8</v>
      </c>
      <c r="AH456" s="22">
        <f t="shared" si="22"/>
        <v>12</v>
      </c>
      <c r="AI456" s="21" t="str">
        <f t="shared" si="23"/>
        <v>C</v>
      </c>
      <c r="AJ456" s="21"/>
      <c r="AK456" s="22"/>
      <c r="AL456" s="22"/>
      <c r="AM456" s="22"/>
      <c r="AN456" s="22"/>
      <c r="AO456" s="23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</row>
    <row r="457" spans="27:71" x14ac:dyDescent="0.3">
      <c r="AA457" s="20"/>
      <c r="AB457" s="22"/>
      <c r="AC457" s="22"/>
      <c r="AD457" s="22" t="str">
        <f t="shared" si="20"/>
        <v>2J8</v>
      </c>
      <c r="AE457" s="22">
        <f t="shared" si="21"/>
        <v>2</v>
      </c>
      <c r="AF457" s="21" t="str">
        <f>IF(AE457="","","J"&amp;COUNTIF(AE$16:$AE457,AE457))</f>
        <v>J8</v>
      </c>
      <c r="AG457" s="22">
        <f>(IF(COUNTA($AG$335:$AG456)&lt;=$AB$336,$AA$336,IF(COUNTA($AG$335:$AG456)&lt;=$AB$337,$AA$337,IF(COUNTA($AG$335:$AG456)&lt;=$AB$338,$AA$338,IF(COUNTA($AG$335:$AG456)&lt;=$AB$339,$AA$339,IF(COUNTA($AG$335:$AG456)&lt;=$AB$340,$AA$340,IF(COUNTA($AG$335:$AG456)&lt;=$AB$341,$AA$341,IF(COUNTA($AG$335:$AG456)&lt;=$AB$342,$AA$342,IF(COUNTA($AG$335:$AG456)&lt;=$AB$343,$AA$343,IF(COUNTA($AG$335:$AG456)&lt;=$AB$344,$AA$344,IF(COUNTA($AG$335:$AG456)&lt;=$AB$345,$AA$345,IF(COUNTA($AG$335:$AG456)&lt;=$AB$346,$AA$346,IF(COUNTA($AG$335:$AG456)&lt;=$AB$347,$AA$347,IF(COUNTA($AG$335:$AG456)&lt;=$AB$348,$AA$348,IF(COUNTA($AG$335:$AG456)&lt;=$AB$349,$AA$349,IF(COUNTA($AG$335:$AG456)&lt;=$AB$350,$AA$350,IF(COUNTA($AG$335:$AG456)&lt;=$AB$351,$AA$351,IF(COUNTA($AG$335:$AG456)&lt;=$AB$352,$AA$352,IF(COUNTA($AG$335:$AG456)&lt;=$AB$353,$AA$353,IF(COUNTA($AG$335:$AG456)&lt;=$AB$354,$AA$354,IF(COUNTA($AG$335:$AG456)&lt;=$AB$355,$AA$355,IF(COUNTA($AG$335:$AG456)&lt;=$AB$356,$AA$356,IF(COUNTA($AG$335:$AG456)&lt;=$AB$357,$AA$357,"")))))))))))))))))))))))</f>
        <v>8</v>
      </c>
      <c r="AH457" s="22">
        <f t="shared" si="22"/>
        <v>11</v>
      </c>
      <c r="AI457" s="21" t="str">
        <f t="shared" si="23"/>
        <v>F</v>
      </c>
      <c r="AJ457" s="21"/>
      <c r="AK457" s="22"/>
      <c r="AL457" s="22"/>
      <c r="AM457" s="22"/>
      <c r="AN457" s="22"/>
      <c r="AO457" s="23"/>
      <c r="AP457" s="22"/>
      <c r="AQ457" s="22"/>
      <c r="AR457" s="22"/>
      <c r="AS457" s="22"/>
      <c r="AT457" s="22"/>
      <c r="AU457" s="22"/>
      <c r="AV457" s="22"/>
      <c r="AW457" s="22"/>
      <c r="AX457" s="22"/>
      <c r="AY457" s="22"/>
      <c r="AZ457" s="22"/>
      <c r="BA457" s="22"/>
      <c r="BB457" s="22"/>
      <c r="BC457" s="22"/>
      <c r="BD457" s="22"/>
      <c r="BE457" s="22"/>
      <c r="BF457" s="22"/>
      <c r="BG457" s="22"/>
      <c r="BH457" s="22"/>
      <c r="BI457" s="22"/>
      <c r="BJ457" s="22"/>
      <c r="BK457" s="22"/>
      <c r="BL457" s="22"/>
      <c r="BM457" s="22"/>
      <c r="BN457" s="22"/>
      <c r="BO457" s="22"/>
      <c r="BP457" s="22"/>
      <c r="BQ457" s="22"/>
      <c r="BR457" s="22"/>
      <c r="BS457" s="22"/>
    </row>
    <row r="458" spans="27:71" x14ac:dyDescent="0.3">
      <c r="AA458" s="20"/>
      <c r="AB458" s="22"/>
      <c r="AC458" s="22"/>
      <c r="AD458" s="22" t="str">
        <f t="shared" si="20"/>
        <v>12J8</v>
      </c>
      <c r="AE458" s="22">
        <f t="shared" si="21"/>
        <v>12</v>
      </c>
      <c r="AF458" s="21" t="str">
        <f>IF(AE458="","","J"&amp;COUNTIF(AE$16:$AE458,AE458))</f>
        <v>J8</v>
      </c>
      <c r="AG458" s="22">
        <f>(IF(COUNTA($AG$335:$AG457)&lt;=$AB$336,$AA$336,IF(COUNTA($AG$335:$AG457)&lt;=$AB$337,$AA$337,IF(COUNTA($AG$335:$AG457)&lt;=$AB$338,$AA$338,IF(COUNTA($AG$335:$AG457)&lt;=$AB$339,$AA$339,IF(COUNTA($AG$335:$AG457)&lt;=$AB$340,$AA$340,IF(COUNTA($AG$335:$AG457)&lt;=$AB$341,$AA$341,IF(COUNTA($AG$335:$AG457)&lt;=$AB$342,$AA$342,IF(COUNTA($AG$335:$AG457)&lt;=$AB$343,$AA$343,IF(COUNTA($AG$335:$AG457)&lt;=$AB$344,$AA$344,IF(COUNTA($AG$335:$AG457)&lt;=$AB$345,$AA$345,IF(COUNTA($AG$335:$AG457)&lt;=$AB$346,$AA$346,IF(COUNTA($AG$335:$AG457)&lt;=$AB$347,$AA$347,IF(COUNTA($AG$335:$AG457)&lt;=$AB$348,$AA$348,IF(COUNTA($AG$335:$AG457)&lt;=$AB$349,$AA$349,IF(COUNTA($AG$335:$AG457)&lt;=$AB$350,$AA$350,IF(COUNTA($AG$335:$AG457)&lt;=$AB$351,$AA$351,IF(COUNTA($AG$335:$AG457)&lt;=$AB$352,$AA$352,IF(COUNTA($AG$335:$AG457)&lt;=$AB$353,$AA$353,IF(COUNTA($AG$335:$AG457)&lt;=$AB$354,$AA$354,IF(COUNTA($AG$335:$AG457)&lt;=$AB$355,$AA$355,IF(COUNTA($AG$335:$AG457)&lt;=$AB$356,$AA$356,IF(COUNTA($AG$335:$AG457)&lt;=$AB$357,$AA$357,"")))))))))))))))))))))))</f>
        <v>8</v>
      </c>
      <c r="AH458" s="22">
        <f t="shared" si="22"/>
        <v>10</v>
      </c>
      <c r="AI458" s="21" t="str">
        <f t="shared" si="23"/>
        <v>C</v>
      </c>
      <c r="AJ458" s="21"/>
      <c r="AK458" s="22"/>
      <c r="AL458" s="22"/>
      <c r="AM458" s="22"/>
      <c r="AN458" s="22"/>
      <c r="AO458" s="23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</row>
    <row r="459" spans="27:71" x14ac:dyDescent="0.3">
      <c r="AA459" s="20"/>
      <c r="AB459" s="22"/>
      <c r="AC459" s="22"/>
      <c r="AD459" s="22" t="str">
        <f t="shared" si="20"/>
        <v>3J8</v>
      </c>
      <c r="AE459" s="22">
        <f t="shared" si="21"/>
        <v>3</v>
      </c>
      <c r="AF459" s="21" t="str">
        <f>IF(AE459="","","J"&amp;COUNTIF(AE$16:$AE459,AE459))</f>
        <v>J8</v>
      </c>
      <c r="AG459" s="22">
        <f>(IF(COUNTA($AG$335:$AG458)&lt;=$AB$336,$AA$336,IF(COUNTA($AG$335:$AG458)&lt;=$AB$337,$AA$337,IF(COUNTA($AG$335:$AG458)&lt;=$AB$338,$AA$338,IF(COUNTA($AG$335:$AG458)&lt;=$AB$339,$AA$339,IF(COUNTA($AG$335:$AG458)&lt;=$AB$340,$AA$340,IF(COUNTA($AG$335:$AG458)&lt;=$AB$341,$AA$341,IF(COUNTA($AG$335:$AG458)&lt;=$AB$342,$AA$342,IF(COUNTA($AG$335:$AG458)&lt;=$AB$343,$AA$343,IF(COUNTA($AG$335:$AG458)&lt;=$AB$344,$AA$344,IF(COUNTA($AG$335:$AG458)&lt;=$AB$345,$AA$345,IF(COUNTA($AG$335:$AG458)&lt;=$AB$346,$AA$346,IF(COUNTA($AG$335:$AG458)&lt;=$AB$347,$AA$347,IF(COUNTA($AG$335:$AG458)&lt;=$AB$348,$AA$348,IF(COUNTA($AG$335:$AG458)&lt;=$AB$349,$AA$349,IF(COUNTA($AG$335:$AG458)&lt;=$AB$350,$AA$350,IF(COUNTA($AG$335:$AG458)&lt;=$AB$351,$AA$351,IF(COUNTA($AG$335:$AG458)&lt;=$AB$352,$AA$352,IF(COUNTA($AG$335:$AG458)&lt;=$AB$353,$AA$353,IF(COUNTA($AG$335:$AG458)&lt;=$AB$354,$AA$354,IF(COUNTA($AG$335:$AG458)&lt;=$AB$355,$AA$355,IF(COUNTA($AG$335:$AG458)&lt;=$AB$356,$AA$356,IF(COUNTA($AG$335:$AG458)&lt;=$AB$357,$AA$357,"")))))))))))))))))))))))</f>
        <v>8</v>
      </c>
      <c r="AH459" s="22">
        <f t="shared" si="22"/>
        <v>9</v>
      </c>
      <c r="AI459" s="21" t="str">
        <f t="shared" si="23"/>
        <v>F</v>
      </c>
      <c r="AJ459" s="21"/>
      <c r="AK459" s="22"/>
      <c r="AL459" s="22"/>
      <c r="AM459" s="22"/>
      <c r="AN459" s="22"/>
      <c r="AO459" s="23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</row>
    <row r="460" spans="27:71" x14ac:dyDescent="0.3">
      <c r="AA460" s="20"/>
      <c r="AB460" s="22"/>
      <c r="AC460" s="22"/>
      <c r="AD460" s="22" t="str">
        <f t="shared" si="20"/>
        <v>16J5</v>
      </c>
      <c r="AE460" s="22">
        <f t="shared" si="21"/>
        <v>16</v>
      </c>
      <c r="AF460" s="21" t="str">
        <f>IF(AE460="","","J"&amp;COUNTIF(AE$16:$AE460,AE460))</f>
        <v>J5</v>
      </c>
      <c r="AG460" s="22">
        <f>(IF(COUNTA($AG$335:$AG459)&lt;=$AB$336,$AA$336,IF(COUNTA($AG$335:$AG459)&lt;=$AB$337,$AA$337,IF(COUNTA($AG$335:$AG459)&lt;=$AB$338,$AA$338,IF(COUNTA($AG$335:$AG459)&lt;=$AB$339,$AA$339,IF(COUNTA($AG$335:$AG459)&lt;=$AB$340,$AA$340,IF(COUNTA($AG$335:$AG459)&lt;=$AB$341,$AA$341,IF(COUNTA($AG$335:$AG459)&lt;=$AB$342,$AA$342,IF(COUNTA($AG$335:$AG459)&lt;=$AB$343,$AA$343,IF(COUNTA($AG$335:$AG459)&lt;=$AB$344,$AA$344,IF(COUNTA($AG$335:$AG459)&lt;=$AB$345,$AA$345,IF(COUNTA($AG$335:$AG459)&lt;=$AB$346,$AA$346,IF(COUNTA($AG$335:$AG459)&lt;=$AB$347,$AA$347,IF(COUNTA($AG$335:$AG459)&lt;=$AB$348,$AA$348,IF(COUNTA($AG$335:$AG459)&lt;=$AB$349,$AA$349,IF(COUNTA($AG$335:$AG459)&lt;=$AB$350,$AA$350,IF(COUNTA($AG$335:$AG459)&lt;=$AB$351,$AA$351,IF(COUNTA($AG$335:$AG459)&lt;=$AB$352,$AA$352,IF(COUNTA($AG$335:$AG459)&lt;=$AB$353,$AA$353,IF(COUNTA($AG$335:$AG459)&lt;=$AB$354,$AA$354,IF(COUNTA($AG$335:$AG459)&lt;=$AB$355,$AA$355,IF(COUNTA($AG$335:$AG459)&lt;=$AB$356,$AA$356,IF(COUNTA($AG$335:$AG459)&lt;=$AB$357,$AA$357,"")))))))))))))))))))))))</f>
        <v>9</v>
      </c>
      <c r="AH460" s="22">
        <f t="shared" si="22"/>
        <v>20</v>
      </c>
      <c r="AI460" s="21" t="str">
        <f t="shared" si="23"/>
        <v>C</v>
      </c>
      <c r="AJ460" s="21"/>
      <c r="AK460" s="22"/>
      <c r="AL460" s="22"/>
      <c r="AM460" s="22"/>
      <c r="AN460" s="22"/>
      <c r="AO460" s="23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  <c r="BD460" s="22"/>
      <c r="BE460" s="22"/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</row>
    <row r="461" spans="27:71" x14ac:dyDescent="0.3">
      <c r="AA461" s="20"/>
      <c r="AB461" s="22"/>
      <c r="AC461" s="22"/>
      <c r="AD461" s="22" t="str">
        <f t="shared" si="20"/>
        <v>7J6</v>
      </c>
      <c r="AE461" s="22">
        <f t="shared" si="21"/>
        <v>7</v>
      </c>
      <c r="AF461" s="21" t="str">
        <f>IF(AE461="","","J"&amp;COUNTIF(AE$16:$AE461,AE461))</f>
        <v>J6</v>
      </c>
      <c r="AG461" s="22">
        <f>(IF(COUNTA($AG$335:$AG460)&lt;=$AB$336,$AA$336,IF(COUNTA($AG$335:$AG460)&lt;=$AB$337,$AA$337,IF(COUNTA($AG$335:$AG460)&lt;=$AB$338,$AA$338,IF(COUNTA($AG$335:$AG460)&lt;=$AB$339,$AA$339,IF(COUNTA($AG$335:$AG460)&lt;=$AB$340,$AA$340,IF(COUNTA($AG$335:$AG460)&lt;=$AB$341,$AA$341,IF(COUNTA($AG$335:$AG460)&lt;=$AB$342,$AA$342,IF(COUNTA($AG$335:$AG460)&lt;=$AB$343,$AA$343,IF(COUNTA($AG$335:$AG460)&lt;=$AB$344,$AA$344,IF(COUNTA($AG$335:$AG460)&lt;=$AB$345,$AA$345,IF(COUNTA($AG$335:$AG460)&lt;=$AB$346,$AA$346,IF(COUNTA($AG$335:$AG460)&lt;=$AB$347,$AA$347,IF(COUNTA($AG$335:$AG460)&lt;=$AB$348,$AA$348,IF(COUNTA($AG$335:$AG460)&lt;=$AB$349,$AA$349,IF(COUNTA($AG$335:$AG460)&lt;=$AB$350,$AA$350,IF(COUNTA($AG$335:$AG460)&lt;=$AB$351,$AA$351,IF(COUNTA($AG$335:$AG460)&lt;=$AB$352,$AA$352,IF(COUNTA($AG$335:$AG460)&lt;=$AB$353,$AA$353,IF(COUNTA($AG$335:$AG460)&lt;=$AB$354,$AA$354,IF(COUNTA($AG$335:$AG460)&lt;=$AB$355,$AA$355,IF(COUNTA($AG$335:$AG460)&lt;=$AB$356,$AA$356,IF(COUNTA($AG$335:$AG460)&lt;=$AB$357,$AA$357,"")))))))))))))))))))))))</f>
        <v>9</v>
      </c>
      <c r="AH461" s="22">
        <f t="shared" si="22"/>
        <v>19</v>
      </c>
      <c r="AI461" s="21" t="str">
        <f t="shared" si="23"/>
        <v>F</v>
      </c>
      <c r="AJ461" s="21"/>
      <c r="AK461" s="22"/>
      <c r="AL461" s="22"/>
      <c r="AM461" s="22"/>
      <c r="AN461" s="22"/>
      <c r="AO461" s="23"/>
      <c r="AP461" s="22"/>
      <c r="AQ461" s="22"/>
      <c r="AR461" s="22"/>
      <c r="AS461" s="22"/>
      <c r="AT461" s="22"/>
      <c r="AU461" s="22"/>
      <c r="AV461" s="22"/>
      <c r="AW461" s="22"/>
      <c r="AX461" s="22"/>
      <c r="AY461" s="22"/>
      <c r="AZ461" s="22"/>
      <c r="BA461" s="22"/>
      <c r="BB461" s="22"/>
      <c r="BC461" s="22"/>
      <c r="BD461" s="22"/>
      <c r="BE461" s="22"/>
      <c r="BF461" s="22"/>
      <c r="BG461" s="22"/>
      <c r="BH461" s="22"/>
      <c r="BI461" s="22"/>
      <c r="BJ461" s="22"/>
      <c r="BK461" s="22"/>
      <c r="BL461" s="22"/>
      <c r="BM461" s="22"/>
      <c r="BN461" s="22"/>
      <c r="BO461" s="22"/>
      <c r="BP461" s="22"/>
      <c r="BQ461" s="22"/>
      <c r="BR461" s="22"/>
      <c r="BS461" s="22"/>
    </row>
    <row r="462" spans="27:71" x14ac:dyDescent="0.3">
      <c r="AA462" s="20"/>
      <c r="AB462" s="22"/>
      <c r="AC462" s="22"/>
      <c r="AD462" s="22" t="str">
        <f t="shared" si="20"/>
        <v>17J6</v>
      </c>
      <c r="AE462" s="22">
        <f t="shared" si="21"/>
        <v>17</v>
      </c>
      <c r="AF462" s="21" t="str">
        <f>IF(AE462="","","J"&amp;COUNTIF(AE$16:$AE462,AE462))</f>
        <v>J6</v>
      </c>
      <c r="AG462" s="22">
        <f>(IF(COUNTA($AG$335:$AG461)&lt;=$AB$336,$AA$336,IF(COUNTA($AG$335:$AG461)&lt;=$AB$337,$AA$337,IF(COUNTA($AG$335:$AG461)&lt;=$AB$338,$AA$338,IF(COUNTA($AG$335:$AG461)&lt;=$AB$339,$AA$339,IF(COUNTA($AG$335:$AG461)&lt;=$AB$340,$AA$340,IF(COUNTA($AG$335:$AG461)&lt;=$AB$341,$AA$341,IF(COUNTA($AG$335:$AG461)&lt;=$AB$342,$AA$342,IF(COUNTA($AG$335:$AG461)&lt;=$AB$343,$AA$343,IF(COUNTA($AG$335:$AG461)&lt;=$AB$344,$AA$344,IF(COUNTA($AG$335:$AG461)&lt;=$AB$345,$AA$345,IF(COUNTA($AG$335:$AG461)&lt;=$AB$346,$AA$346,IF(COUNTA($AG$335:$AG461)&lt;=$AB$347,$AA$347,IF(COUNTA($AG$335:$AG461)&lt;=$AB$348,$AA$348,IF(COUNTA($AG$335:$AG461)&lt;=$AB$349,$AA$349,IF(COUNTA($AG$335:$AG461)&lt;=$AB$350,$AA$350,IF(COUNTA($AG$335:$AG461)&lt;=$AB$351,$AA$351,IF(COUNTA($AG$335:$AG461)&lt;=$AB$352,$AA$352,IF(COUNTA($AG$335:$AG461)&lt;=$AB$353,$AA$353,IF(COUNTA($AG$335:$AG461)&lt;=$AB$354,$AA$354,IF(COUNTA($AG$335:$AG461)&lt;=$AB$355,$AA$355,IF(COUNTA($AG$335:$AG461)&lt;=$AB$356,$AA$356,IF(COUNTA($AG$335:$AG461)&lt;=$AB$357,$AA$357,"")))))))))))))))))))))))</f>
        <v>9</v>
      </c>
      <c r="AH462" s="22">
        <f t="shared" si="22"/>
        <v>18</v>
      </c>
      <c r="AI462" s="21" t="str">
        <f t="shared" si="23"/>
        <v>C</v>
      </c>
      <c r="AJ462" s="21"/>
      <c r="AK462" s="22"/>
      <c r="AL462" s="22"/>
      <c r="AM462" s="22"/>
      <c r="AN462" s="22"/>
      <c r="AO462" s="23"/>
      <c r="AP462" s="22"/>
      <c r="AQ462" s="22"/>
      <c r="AR462" s="22"/>
      <c r="AS462" s="22"/>
      <c r="AT462" s="22"/>
      <c r="AU462" s="22"/>
      <c r="AV462" s="22"/>
      <c r="AW462" s="22"/>
      <c r="AX462" s="22"/>
      <c r="AY462" s="22"/>
      <c r="AZ462" s="22"/>
      <c r="BA462" s="22"/>
      <c r="BB462" s="22"/>
      <c r="BC462" s="22"/>
      <c r="BD462" s="22"/>
      <c r="BE462" s="22"/>
      <c r="BF462" s="22"/>
      <c r="BG462" s="22"/>
      <c r="BH462" s="22"/>
      <c r="BI462" s="22"/>
      <c r="BJ462" s="22"/>
      <c r="BK462" s="22"/>
      <c r="BL462" s="22"/>
      <c r="BM462" s="22"/>
      <c r="BN462" s="22"/>
      <c r="BO462" s="22"/>
      <c r="BP462" s="22"/>
      <c r="BQ462" s="22"/>
      <c r="BR462" s="22"/>
      <c r="BS462" s="22"/>
    </row>
    <row r="463" spans="27:71" x14ac:dyDescent="0.3">
      <c r="AA463" s="20"/>
      <c r="AB463" s="22"/>
      <c r="AC463" s="22"/>
      <c r="AD463" s="22" t="str">
        <f t="shared" si="20"/>
        <v>8J7</v>
      </c>
      <c r="AE463" s="22">
        <f t="shared" si="21"/>
        <v>8</v>
      </c>
      <c r="AF463" s="21" t="str">
        <f>IF(AE463="","","J"&amp;COUNTIF(AE$16:$AE463,AE463))</f>
        <v>J7</v>
      </c>
      <c r="AG463" s="22">
        <f>(IF(COUNTA($AG$335:$AG462)&lt;=$AB$336,$AA$336,IF(COUNTA($AG$335:$AG462)&lt;=$AB$337,$AA$337,IF(COUNTA($AG$335:$AG462)&lt;=$AB$338,$AA$338,IF(COUNTA($AG$335:$AG462)&lt;=$AB$339,$AA$339,IF(COUNTA($AG$335:$AG462)&lt;=$AB$340,$AA$340,IF(COUNTA($AG$335:$AG462)&lt;=$AB$341,$AA$341,IF(COUNTA($AG$335:$AG462)&lt;=$AB$342,$AA$342,IF(COUNTA($AG$335:$AG462)&lt;=$AB$343,$AA$343,IF(COUNTA($AG$335:$AG462)&lt;=$AB$344,$AA$344,IF(COUNTA($AG$335:$AG462)&lt;=$AB$345,$AA$345,IF(COUNTA($AG$335:$AG462)&lt;=$AB$346,$AA$346,IF(COUNTA($AG$335:$AG462)&lt;=$AB$347,$AA$347,IF(COUNTA($AG$335:$AG462)&lt;=$AB$348,$AA$348,IF(COUNTA($AG$335:$AG462)&lt;=$AB$349,$AA$349,IF(COUNTA($AG$335:$AG462)&lt;=$AB$350,$AA$350,IF(COUNTA($AG$335:$AG462)&lt;=$AB$351,$AA$351,IF(COUNTA($AG$335:$AG462)&lt;=$AB$352,$AA$352,IF(COUNTA($AG$335:$AG462)&lt;=$AB$353,$AA$353,IF(COUNTA($AG$335:$AG462)&lt;=$AB$354,$AA$354,IF(COUNTA($AG$335:$AG462)&lt;=$AB$355,$AA$355,IF(COUNTA($AG$335:$AG462)&lt;=$AB$356,$AA$356,IF(COUNTA($AG$335:$AG462)&lt;=$AB$357,$AA$357,"")))))))))))))))))))))))</f>
        <v>9</v>
      </c>
      <c r="AH463" s="22">
        <f t="shared" si="22"/>
        <v>17</v>
      </c>
      <c r="AI463" s="21" t="str">
        <f t="shared" si="23"/>
        <v>F</v>
      </c>
      <c r="AJ463" s="21"/>
      <c r="AK463" s="22"/>
      <c r="AL463" s="22"/>
      <c r="AM463" s="22"/>
      <c r="AN463" s="22"/>
      <c r="AO463" s="23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</row>
    <row r="464" spans="27:71" x14ac:dyDescent="0.3">
      <c r="AA464" s="20"/>
      <c r="AB464" s="22"/>
      <c r="AC464" s="22"/>
      <c r="AD464" s="22" t="str">
        <f t="shared" si="20"/>
        <v>18J7</v>
      </c>
      <c r="AE464" s="22">
        <f t="shared" si="21"/>
        <v>18</v>
      </c>
      <c r="AF464" s="21" t="str">
        <f>IF(AE464="","","J"&amp;COUNTIF(AE$16:$AE464,AE464))</f>
        <v>J7</v>
      </c>
      <c r="AG464" s="22">
        <f>(IF(COUNTA($AG$335:$AG463)&lt;=$AB$336,$AA$336,IF(COUNTA($AG$335:$AG463)&lt;=$AB$337,$AA$337,IF(COUNTA($AG$335:$AG463)&lt;=$AB$338,$AA$338,IF(COUNTA($AG$335:$AG463)&lt;=$AB$339,$AA$339,IF(COUNTA($AG$335:$AG463)&lt;=$AB$340,$AA$340,IF(COUNTA($AG$335:$AG463)&lt;=$AB$341,$AA$341,IF(COUNTA($AG$335:$AG463)&lt;=$AB$342,$AA$342,IF(COUNTA($AG$335:$AG463)&lt;=$AB$343,$AA$343,IF(COUNTA($AG$335:$AG463)&lt;=$AB$344,$AA$344,IF(COUNTA($AG$335:$AG463)&lt;=$AB$345,$AA$345,IF(COUNTA($AG$335:$AG463)&lt;=$AB$346,$AA$346,IF(COUNTA($AG$335:$AG463)&lt;=$AB$347,$AA$347,IF(COUNTA($AG$335:$AG463)&lt;=$AB$348,$AA$348,IF(COUNTA($AG$335:$AG463)&lt;=$AB$349,$AA$349,IF(COUNTA($AG$335:$AG463)&lt;=$AB$350,$AA$350,IF(COUNTA($AG$335:$AG463)&lt;=$AB$351,$AA$351,IF(COUNTA($AG$335:$AG463)&lt;=$AB$352,$AA$352,IF(COUNTA($AG$335:$AG463)&lt;=$AB$353,$AA$353,IF(COUNTA($AG$335:$AG463)&lt;=$AB$354,$AA$354,IF(COUNTA($AG$335:$AG463)&lt;=$AB$355,$AA$355,IF(COUNTA($AG$335:$AG463)&lt;=$AB$356,$AA$356,IF(COUNTA($AG$335:$AG463)&lt;=$AB$357,$AA$357,"")))))))))))))))))))))))</f>
        <v>9</v>
      </c>
      <c r="AH464" s="22">
        <f t="shared" si="22"/>
        <v>16</v>
      </c>
      <c r="AI464" s="21" t="str">
        <f t="shared" si="23"/>
        <v>C</v>
      </c>
      <c r="AJ464" s="21"/>
      <c r="AK464" s="22"/>
      <c r="AL464" s="22"/>
      <c r="AM464" s="22"/>
      <c r="AN464" s="22"/>
      <c r="AO464" s="23"/>
      <c r="AP464" s="22"/>
      <c r="AQ464" s="22"/>
      <c r="AR464" s="22"/>
      <c r="AS464" s="22"/>
      <c r="AT464" s="22"/>
      <c r="AU464" s="22"/>
      <c r="AV464" s="22"/>
      <c r="AW464" s="22"/>
      <c r="AX464" s="22"/>
      <c r="AY464" s="22"/>
      <c r="AZ464" s="22"/>
      <c r="BA464" s="22"/>
      <c r="BB464" s="22"/>
      <c r="BC464" s="22"/>
      <c r="BD464" s="22"/>
      <c r="BE464" s="22"/>
      <c r="BF464" s="22"/>
      <c r="BG464" s="22"/>
      <c r="BH464" s="22"/>
      <c r="BI464" s="22"/>
      <c r="BJ464" s="22"/>
      <c r="BK464" s="22"/>
      <c r="BL464" s="22"/>
      <c r="BM464" s="22"/>
      <c r="BN464" s="22"/>
      <c r="BO464" s="22"/>
      <c r="BP464" s="22"/>
      <c r="BQ464" s="22"/>
      <c r="BR464" s="22"/>
      <c r="BS464" s="22"/>
    </row>
    <row r="465" spans="27:71" x14ac:dyDescent="0.3">
      <c r="AA465" s="20"/>
      <c r="AB465" s="22"/>
      <c r="AC465" s="22"/>
      <c r="AD465" s="22" t="str">
        <f t="shared" ref="AD465:AD528" si="24">AE465&amp;AF465</f>
        <v>9J8</v>
      </c>
      <c r="AE465" s="22">
        <f t="shared" ref="AE465:AE528" si="25">IFERROR(VLOOKUP(AG465,$AP$336:$BK$356,AH465,FALSE),"")</f>
        <v>9</v>
      </c>
      <c r="AF465" s="21" t="str">
        <f>IF(AE465="","","J"&amp;COUNTIF(AE$16:$AE465,AE465))</f>
        <v>J8</v>
      </c>
      <c r="AG465" s="22">
        <f>(IF(COUNTA($AG$335:$AG464)&lt;=$AB$336,$AA$336,IF(COUNTA($AG$335:$AG464)&lt;=$AB$337,$AA$337,IF(COUNTA($AG$335:$AG464)&lt;=$AB$338,$AA$338,IF(COUNTA($AG$335:$AG464)&lt;=$AB$339,$AA$339,IF(COUNTA($AG$335:$AG464)&lt;=$AB$340,$AA$340,IF(COUNTA($AG$335:$AG464)&lt;=$AB$341,$AA$341,IF(COUNTA($AG$335:$AG464)&lt;=$AB$342,$AA$342,IF(COUNTA($AG$335:$AG464)&lt;=$AB$343,$AA$343,IF(COUNTA($AG$335:$AG464)&lt;=$AB$344,$AA$344,IF(COUNTA($AG$335:$AG464)&lt;=$AB$345,$AA$345,IF(COUNTA($AG$335:$AG464)&lt;=$AB$346,$AA$346,IF(COUNTA($AG$335:$AG464)&lt;=$AB$347,$AA$347,IF(COUNTA($AG$335:$AG464)&lt;=$AB$348,$AA$348,IF(COUNTA($AG$335:$AG464)&lt;=$AB$349,$AA$349,IF(COUNTA($AG$335:$AG464)&lt;=$AB$350,$AA$350,IF(COUNTA($AG$335:$AG464)&lt;=$AB$351,$AA$351,IF(COUNTA($AG$335:$AG464)&lt;=$AB$352,$AA$352,IF(COUNTA($AG$335:$AG464)&lt;=$AB$353,$AA$353,IF(COUNTA($AG$335:$AG464)&lt;=$AB$354,$AA$354,IF(COUNTA($AG$335:$AG464)&lt;=$AB$355,$AA$355,IF(COUNTA($AG$335:$AG464)&lt;=$AB$356,$AA$356,IF(COUNTA($AG$335:$AG464)&lt;=$AB$357,$AA$357,"")))))))))))))))))))))))</f>
        <v>9</v>
      </c>
      <c r="AH465" s="22">
        <f t="shared" si="22"/>
        <v>15</v>
      </c>
      <c r="AI465" s="21" t="str">
        <f t="shared" si="23"/>
        <v>F</v>
      </c>
      <c r="AJ465" s="21"/>
      <c r="AK465" s="22"/>
      <c r="AL465" s="22"/>
      <c r="AM465" s="22"/>
      <c r="AN465" s="22"/>
      <c r="AO465" s="23"/>
      <c r="AP465" s="22"/>
      <c r="AQ465" s="22"/>
      <c r="AR465" s="22"/>
      <c r="AS465" s="22"/>
      <c r="AT465" s="22"/>
      <c r="AU465" s="22"/>
      <c r="AV465" s="22"/>
      <c r="AW465" s="22"/>
      <c r="AX465" s="22"/>
      <c r="AY465" s="22"/>
      <c r="AZ465" s="22"/>
      <c r="BA465" s="22"/>
      <c r="BB465" s="22"/>
      <c r="BC465" s="22"/>
      <c r="BD465" s="22"/>
      <c r="BE465" s="22"/>
      <c r="BF465" s="22"/>
      <c r="BG465" s="22"/>
      <c r="BH465" s="22"/>
      <c r="BI465" s="22"/>
      <c r="BJ465" s="22"/>
      <c r="BK465" s="22"/>
      <c r="BL465" s="22"/>
      <c r="BM465" s="22"/>
      <c r="BN465" s="22"/>
      <c r="BO465" s="22"/>
      <c r="BP465" s="22"/>
      <c r="BQ465" s="22"/>
      <c r="BR465" s="22"/>
      <c r="BS465" s="22"/>
    </row>
    <row r="466" spans="27:71" x14ac:dyDescent="0.3">
      <c r="AA466" s="20"/>
      <c r="AB466" s="22"/>
      <c r="AC466" s="22"/>
      <c r="AD466" s="22" t="str">
        <f t="shared" si="24"/>
        <v>19J8</v>
      </c>
      <c r="AE466" s="22">
        <f t="shared" si="25"/>
        <v>19</v>
      </c>
      <c r="AF466" s="21" t="str">
        <f>IF(AE466="","","J"&amp;COUNTIF(AE$16:$AE466,AE466))</f>
        <v>J8</v>
      </c>
      <c r="AG466" s="22">
        <f>(IF(COUNTA($AG$335:$AG465)&lt;=$AB$336,$AA$336,IF(COUNTA($AG$335:$AG465)&lt;=$AB$337,$AA$337,IF(COUNTA($AG$335:$AG465)&lt;=$AB$338,$AA$338,IF(COUNTA($AG$335:$AG465)&lt;=$AB$339,$AA$339,IF(COUNTA($AG$335:$AG465)&lt;=$AB$340,$AA$340,IF(COUNTA($AG$335:$AG465)&lt;=$AB$341,$AA$341,IF(COUNTA($AG$335:$AG465)&lt;=$AB$342,$AA$342,IF(COUNTA($AG$335:$AG465)&lt;=$AB$343,$AA$343,IF(COUNTA($AG$335:$AG465)&lt;=$AB$344,$AA$344,IF(COUNTA($AG$335:$AG465)&lt;=$AB$345,$AA$345,IF(COUNTA($AG$335:$AG465)&lt;=$AB$346,$AA$346,IF(COUNTA($AG$335:$AG465)&lt;=$AB$347,$AA$347,IF(COUNTA($AG$335:$AG465)&lt;=$AB$348,$AA$348,IF(COUNTA($AG$335:$AG465)&lt;=$AB$349,$AA$349,IF(COUNTA($AG$335:$AG465)&lt;=$AB$350,$AA$350,IF(COUNTA($AG$335:$AG465)&lt;=$AB$351,$AA$351,IF(COUNTA($AG$335:$AG465)&lt;=$AB$352,$AA$352,IF(COUNTA($AG$335:$AG465)&lt;=$AB$353,$AA$353,IF(COUNTA($AG$335:$AG465)&lt;=$AB$354,$AA$354,IF(COUNTA($AG$335:$AG465)&lt;=$AB$355,$AA$355,IF(COUNTA($AG$335:$AG465)&lt;=$AB$356,$AA$356,IF(COUNTA($AG$335:$AG465)&lt;=$AB$357,$AA$357,"")))))))))))))))))))))))</f>
        <v>9</v>
      </c>
      <c r="AH466" s="22">
        <f t="shared" ref="AH466:AH529" si="26">IF(AG466="","",IF(AG466&gt;AG465,$AB$330,AH465-1))</f>
        <v>14</v>
      </c>
      <c r="AI466" s="21" t="str">
        <f t="shared" ref="AI466:AI529" si="27">IF(AH466&gt;0,IF(AI465="C","F","C"))</f>
        <v>C</v>
      </c>
      <c r="AJ466" s="21"/>
      <c r="AK466" s="22"/>
      <c r="AL466" s="22"/>
      <c r="AM466" s="22"/>
      <c r="AN466" s="22"/>
      <c r="AO466" s="23"/>
      <c r="AP466" s="22"/>
      <c r="AQ466" s="22"/>
      <c r="AR466" s="22"/>
      <c r="AS466" s="22"/>
      <c r="AT466" s="22"/>
      <c r="AU466" s="22"/>
      <c r="AV466" s="22"/>
      <c r="AW466" s="22"/>
      <c r="AX466" s="22"/>
      <c r="AY466" s="22"/>
      <c r="AZ466" s="22"/>
      <c r="BA466" s="22"/>
      <c r="BB466" s="22"/>
      <c r="BC466" s="22"/>
      <c r="BD466" s="22"/>
      <c r="BE466" s="22"/>
      <c r="BF466" s="22"/>
      <c r="BG466" s="22"/>
      <c r="BH466" s="22"/>
      <c r="BI466" s="22"/>
      <c r="BJ466" s="22"/>
      <c r="BK466" s="22"/>
      <c r="BL466" s="22"/>
      <c r="BM466" s="22"/>
      <c r="BN466" s="22"/>
      <c r="BO466" s="22"/>
      <c r="BP466" s="22"/>
      <c r="BQ466" s="22"/>
      <c r="BR466" s="22"/>
      <c r="BS466" s="22"/>
    </row>
    <row r="467" spans="27:71" x14ac:dyDescent="0.3">
      <c r="AA467" s="20"/>
      <c r="AB467" s="22"/>
      <c r="AC467" s="22"/>
      <c r="AD467" s="22" t="str">
        <f t="shared" si="24"/>
        <v>10J9</v>
      </c>
      <c r="AE467" s="22">
        <f t="shared" si="25"/>
        <v>10</v>
      </c>
      <c r="AF467" s="21" t="str">
        <f>IF(AE467="","","J"&amp;COUNTIF(AE$16:$AE467,AE467))</f>
        <v>J9</v>
      </c>
      <c r="AG467" s="22">
        <f>(IF(COUNTA($AG$335:$AG466)&lt;=$AB$336,$AA$336,IF(COUNTA($AG$335:$AG466)&lt;=$AB$337,$AA$337,IF(COUNTA($AG$335:$AG466)&lt;=$AB$338,$AA$338,IF(COUNTA($AG$335:$AG466)&lt;=$AB$339,$AA$339,IF(COUNTA($AG$335:$AG466)&lt;=$AB$340,$AA$340,IF(COUNTA($AG$335:$AG466)&lt;=$AB$341,$AA$341,IF(COUNTA($AG$335:$AG466)&lt;=$AB$342,$AA$342,IF(COUNTA($AG$335:$AG466)&lt;=$AB$343,$AA$343,IF(COUNTA($AG$335:$AG466)&lt;=$AB$344,$AA$344,IF(COUNTA($AG$335:$AG466)&lt;=$AB$345,$AA$345,IF(COUNTA($AG$335:$AG466)&lt;=$AB$346,$AA$346,IF(COUNTA($AG$335:$AG466)&lt;=$AB$347,$AA$347,IF(COUNTA($AG$335:$AG466)&lt;=$AB$348,$AA$348,IF(COUNTA($AG$335:$AG466)&lt;=$AB$349,$AA$349,IF(COUNTA($AG$335:$AG466)&lt;=$AB$350,$AA$350,IF(COUNTA($AG$335:$AG466)&lt;=$AB$351,$AA$351,IF(COUNTA($AG$335:$AG466)&lt;=$AB$352,$AA$352,IF(COUNTA($AG$335:$AG466)&lt;=$AB$353,$AA$353,IF(COUNTA($AG$335:$AG466)&lt;=$AB$354,$AA$354,IF(COUNTA($AG$335:$AG466)&lt;=$AB$355,$AA$355,IF(COUNTA($AG$335:$AG466)&lt;=$AB$356,$AA$356,IF(COUNTA($AG$335:$AG466)&lt;=$AB$357,$AA$357,"")))))))))))))))))))))))</f>
        <v>9</v>
      </c>
      <c r="AH467" s="22">
        <f t="shared" si="26"/>
        <v>13</v>
      </c>
      <c r="AI467" s="21" t="str">
        <f t="shared" si="27"/>
        <v>F</v>
      </c>
      <c r="AJ467" s="21"/>
      <c r="AK467" s="22"/>
      <c r="AL467" s="22"/>
      <c r="AM467" s="22"/>
      <c r="AN467" s="22"/>
      <c r="AO467" s="23"/>
      <c r="AP467" s="22"/>
      <c r="AQ467" s="22"/>
      <c r="AR467" s="22"/>
      <c r="AS467" s="22"/>
      <c r="AT467" s="22"/>
      <c r="AU467" s="22"/>
      <c r="AV467" s="22"/>
      <c r="AW467" s="22"/>
      <c r="AX467" s="22"/>
      <c r="AY467" s="22"/>
      <c r="AZ467" s="22"/>
      <c r="BA467" s="22"/>
      <c r="BB467" s="22"/>
      <c r="BC467" s="22"/>
      <c r="BD467" s="22"/>
      <c r="BE467" s="22"/>
      <c r="BF467" s="22"/>
      <c r="BG467" s="22"/>
      <c r="BH467" s="22"/>
      <c r="BI467" s="22"/>
      <c r="BJ467" s="22"/>
      <c r="BK467" s="22"/>
      <c r="BL467" s="22"/>
      <c r="BM467" s="22"/>
      <c r="BN467" s="22"/>
      <c r="BO467" s="22"/>
      <c r="BP467" s="22"/>
      <c r="BQ467" s="22"/>
      <c r="BR467" s="22"/>
      <c r="BS467" s="22"/>
    </row>
    <row r="468" spans="27:71" x14ac:dyDescent="0.3">
      <c r="AA468" s="20"/>
      <c r="AB468" s="22"/>
      <c r="AC468" s="22"/>
      <c r="AD468" s="22" t="str">
        <f t="shared" si="24"/>
        <v>1J9</v>
      </c>
      <c r="AE468" s="22">
        <f t="shared" si="25"/>
        <v>1</v>
      </c>
      <c r="AF468" s="21" t="str">
        <f>IF(AE468="","","J"&amp;COUNTIF(AE$16:$AE468,AE468))</f>
        <v>J9</v>
      </c>
      <c r="AG468" s="22">
        <f>(IF(COUNTA($AG$335:$AG467)&lt;=$AB$336,$AA$336,IF(COUNTA($AG$335:$AG467)&lt;=$AB$337,$AA$337,IF(COUNTA($AG$335:$AG467)&lt;=$AB$338,$AA$338,IF(COUNTA($AG$335:$AG467)&lt;=$AB$339,$AA$339,IF(COUNTA($AG$335:$AG467)&lt;=$AB$340,$AA$340,IF(COUNTA($AG$335:$AG467)&lt;=$AB$341,$AA$341,IF(COUNTA($AG$335:$AG467)&lt;=$AB$342,$AA$342,IF(COUNTA($AG$335:$AG467)&lt;=$AB$343,$AA$343,IF(COUNTA($AG$335:$AG467)&lt;=$AB$344,$AA$344,IF(COUNTA($AG$335:$AG467)&lt;=$AB$345,$AA$345,IF(COUNTA($AG$335:$AG467)&lt;=$AB$346,$AA$346,IF(COUNTA($AG$335:$AG467)&lt;=$AB$347,$AA$347,IF(COUNTA($AG$335:$AG467)&lt;=$AB$348,$AA$348,IF(COUNTA($AG$335:$AG467)&lt;=$AB$349,$AA$349,IF(COUNTA($AG$335:$AG467)&lt;=$AB$350,$AA$350,IF(COUNTA($AG$335:$AG467)&lt;=$AB$351,$AA$351,IF(COUNTA($AG$335:$AG467)&lt;=$AB$352,$AA$352,IF(COUNTA($AG$335:$AG467)&lt;=$AB$353,$AA$353,IF(COUNTA($AG$335:$AG467)&lt;=$AB$354,$AA$354,IF(COUNTA($AG$335:$AG467)&lt;=$AB$355,$AA$355,IF(COUNTA($AG$335:$AG467)&lt;=$AB$356,$AA$356,IF(COUNTA($AG$335:$AG467)&lt;=$AB$357,$AA$357,"")))))))))))))))))))))))</f>
        <v>9</v>
      </c>
      <c r="AH468" s="22">
        <f t="shared" si="26"/>
        <v>12</v>
      </c>
      <c r="AI468" s="21" t="str">
        <f t="shared" si="27"/>
        <v>C</v>
      </c>
      <c r="AJ468" s="21"/>
      <c r="AK468" s="22"/>
      <c r="AL468" s="22"/>
      <c r="AM468" s="22"/>
      <c r="AN468" s="22"/>
      <c r="AO468" s="23"/>
      <c r="AP468" s="22"/>
      <c r="AQ468" s="22"/>
      <c r="AR468" s="22"/>
      <c r="AS468" s="22"/>
      <c r="AT468" s="22"/>
      <c r="AU468" s="22"/>
      <c r="AV468" s="22"/>
      <c r="AW468" s="22"/>
      <c r="AX468" s="22"/>
      <c r="AY468" s="22"/>
      <c r="AZ468" s="22"/>
      <c r="BA468" s="22"/>
      <c r="BB468" s="22"/>
      <c r="BC468" s="22"/>
      <c r="BD468" s="22"/>
      <c r="BE468" s="22"/>
      <c r="BF468" s="22"/>
      <c r="BG468" s="22"/>
      <c r="BH468" s="22"/>
      <c r="BI468" s="22"/>
      <c r="BJ468" s="22"/>
      <c r="BK468" s="22"/>
      <c r="BL468" s="22"/>
      <c r="BM468" s="22"/>
      <c r="BN468" s="22"/>
      <c r="BO468" s="22"/>
      <c r="BP468" s="22"/>
      <c r="BQ468" s="22"/>
      <c r="BR468" s="22"/>
      <c r="BS468" s="22"/>
    </row>
    <row r="469" spans="27:71" x14ac:dyDescent="0.3">
      <c r="AA469" s="20"/>
      <c r="AB469" s="22"/>
      <c r="AC469" s="22"/>
      <c r="AD469" s="22" t="str">
        <f t="shared" si="24"/>
        <v>11J9</v>
      </c>
      <c r="AE469" s="22">
        <f t="shared" si="25"/>
        <v>11</v>
      </c>
      <c r="AF469" s="21" t="str">
        <f>IF(AE469="","","J"&amp;COUNTIF(AE$16:$AE469,AE469))</f>
        <v>J9</v>
      </c>
      <c r="AG469" s="22">
        <f>(IF(COUNTA($AG$335:$AG468)&lt;=$AB$336,$AA$336,IF(COUNTA($AG$335:$AG468)&lt;=$AB$337,$AA$337,IF(COUNTA($AG$335:$AG468)&lt;=$AB$338,$AA$338,IF(COUNTA($AG$335:$AG468)&lt;=$AB$339,$AA$339,IF(COUNTA($AG$335:$AG468)&lt;=$AB$340,$AA$340,IF(COUNTA($AG$335:$AG468)&lt;=$AB$341,$AA$341,IF(COUNTA($AG$335:$AG468)&lt;=$AB$342,$AA$342,IF(COUNTA($AG$335:$AG468)&lt;=$AB$343,$AA$343,IF(COUNTA($AG$335:$AG468)&lt;=$AB$344,$AA$344,IF(COUNTA($AG$335:$AG468)&lt;=$AB$345,$AA$345,IF(COUNTA($AG$335:$AG468)&lt;=$AB$346,$AA$346,IF(COUNTA($AG$335:$AG468)&lt;=$AB$347,$AA$347,IF(COUNTA($AG$335:$AG468)&lt;=$AB$348,$AA$348,IF(COUNTA($AG$335:$AG468)&lt;=$AB$349,$AA$349,IF(COUNTA($AG$335:$AG468)&lt;=$AB$350,$AA$350,IF(COUNTA($AG$335:$AG468)&lt;=$AB$351,$AA$351,IF(COUNTA($AG$335:$AG468)&lt;=$AB$352,$AA$352,IF(COUNTA($AG$335:$AG468)&lt;=$AB$353,$AA$353,IF(COUNTA($AG$335:$AG468)&lt;=$AB$354,$AA$354,IF(COUNTA($AG$335:$AG468)&lt;=$AB$355,$AA$355,IF(COUNTA($AG$335:$AG468)&lt;=$AB$356,$AA$356,IF(COUNTA($AG$335:$AG468)&lt;=$AB$357,$AA$357,"")))))))))))))))))))))))</f>
        <v>9</v>
      </c>
      <c r="AH469" s="22">
        <f t="shared" si="26"/>
        <v>11</v>
      </c>
      <c r="AI469" s="21" t="str">
        <f t="shared" si="27"/>
        <v>F</v>
      </c>
      <c r="AJ469" s="21"/>
      <c r="AK469" s="22"/>
      <c r="AL469" s="22"/>
      <c r="AM469" s="22"/>
      <c r="AN469" s="22"/>
      <c r="AO469" s="23"/>
      <c r="AP469" s="22"/>
      <c r="AQ469" s="22"/>
      <c r="AR469" s="22"/>
      <c r="AS469" s="22"/>
      <c r="AT469" s="22"/>
      <c r="AU469" s="22"/>
      <c r="AV469" s="22"/>
      <c r="AW469" s="22"/>
      <c r="AX469" s="22"/>
      <c r="AY469" s="22"/>
      <c r="AZ469" s="22"/>
      <c r="BA469" s="22"/>
      <c r="BB469" s="22"/>
      <c r="BC469" s="22"/>
      <c r="BD469" s="22"/>
      <c r="BE469" s="22"/>
      <c r="BF469" s="22"/>
      <c r="BG469" s="22"/>
      <c r="BH469" s="22"/>
      <c r="BI469" s="22"/>
      <c r="BJ469" s="22"/>
      <c r="BK469" s="22"/>
      <c r="BL469" s="22"/>
      <c r="BM469" s="22"/>
      <c r="BN469" s="22"/>
      <c r="BO469" s="22"/>
      <c r="BP469" s="22"/>
      <c r="BQ469" s="22"/>
      <c r="BR469" s="22"/>
      <c r="BS469" s="22"/>
    </row>
    <row r="470" spans="27:71" x14ac:dyDescent="0.3">
      <c r="AA470" s="20"/>
      <c r="AB470" s="22"/>
      <c r="AC470" s="22"/>
      <c r="AD470" s="22" t="str">
        <f t="shared" si="24"/>
        <v>2J9</v>
      </c>
      <c r="AE470" s="22">
        <f t="shared" si="25"/>
        <v>2</v>
      </c>
      <c r="AF470" s="21" t="str">
        <f>IF(AE470="","","J"&amp;COUNTIF(AE$16:$AE470,AE470))</f>
        <v>J9</v>
      </c>
      <c r="AG470" s="22">
        <f>(IF(COUNTA($AG$335:$AG469)&lt;=$AB$336,$AA$336,IF(COUNTA($AG$335:$AG469)&lt;=$AB$337,$AA$337,IF(COUNTA($AG$335:$AG469)&lt;=$AB$338,$AA$338,IF(COUNTA($AG$335:$AG469)&lt;=$AB$339,$AA$339,IF(COUNTA($AG$335:$AG469)&lt;=$AB$340,$AA$340,IF(COUNTA($AG$335:$AG469)&lt;=$AB$341,$AA$341,IF(COUNTA($AG$335:$AG469)&lt;=$AB$342,$AA$342,IF(COUNTA($AG$335:$AG469)&lt;=$AB$343,$AA$343,IF(COUNTA($AG$335:$AG469)&lt;=$AB$344,$AA$344,IF(COUNTA($AG$335:$AG469)&lt;=$AB$345,$AA$345,IF(COUNTA($AG$335:$AG469)&lt;=$AB$346,$AA$346,IF(COUNTA($AG$335:$AG469)&lt;=$AB$347,$AA$347,IF(COUNTA($AG$335:$AG469)&lt;=$AB$348,$AA$348,IF(COUNTA($AG$335:$AG469)&lt;=$AB$349,$AA$349,IF(COUNTA($AG$335:$AG469)&lt;=$AB$350,$AA$350,IF(COUNTA($AG$335:$AG469)&lt;=$AB$351,$AA$351,IF(COUNTA($AG$335:$AG469)&lt;=$AB$352,$AA$352,IF(COUNTA($AG$335:$AG469)&lt;=$AB$353,$AA$353,IF(COUNTA($AG$335:$AG469)&lt;=$AB$354,$AA$354,IF(COUNTA($AG$335:$AG469)&lt;=$AB$355,$AA$355,IF(COUNTA($AG$335:$AG469)&lt;=$AB$356,$AA$356,IF(COUNTA($AG$335:$AG469)&lt;=$AB$357,$AA$357,"")))))))))))))))))))))))</f>
        <v>9</v>
      </c>
      <c r="AH470" s="22">
        <f t="shared" si="26"/>
        <v>10</v>
      </c>
      <c r="AI470" s="21" t="str">
        <f t="shared" si="27"/>
        <v>C</v>
      </c>
      <c r="AJ470" s="21"/>
      <c r="AK470" s="22"/>
      <c r="AL470" s="22"/>
      <c r="AM470" s="22"/>
      <c r="AN470" s="22"/>
      <c r="AO470" s="23"/>
      <c r="AP470" s="22"/>
      <c r="AQ470" s="22"/>
      <c r="AR470" s="22"/>
      <c r="AS470" s="22"/>
      <c r="AT470" s="22"/>
      <c r="AU470" s="22"/>
      <c r="AV470" s="22"/>
      <c r="AW470" s="22"/>
      <c r="AX470" s="22"/>
      <c r="AY470" s="22"/>
      <c r="AZ470" s="22"/>
      <c r="BA470" s="22"/>
      <c r="BB470" s="22"/>
      <c r="BC470" s="22"/>
      <c r="BD470" s="22"/>
      <c r="BE470" s="22"/>
      <c r="BF470" s="22"/>
      <c r="BG470" s="22"/>
      <c r="BH470" s="22"/>
      <c r="BI470" s="22"/>
      <c r="BJ470" s="22"/>
      <c r="BK470" s="22"/>
      <c r="BL470" s="22"/>
      <c r="BM470" s="22"/>
      <c r="BN470" s="22"/>
      <c r="BO470" s="22"/>
      <c r="BP470" s="22"/>
      <c r="BQ470" s="22"/>
      <c r="BR470" s="22"/>
      <c r="BS470" s="22"/>
    </row>
    <row r="471" spans="27:71" x14ac:dyDescent="0.3">
      <c r="AA471" s="20"/>
      <c r="AB471" s="22"/>
      <c r="AC471" s="22"/>
      <c r="AD471" s="22" t="str">
        <f t="shared" si="24"/>
        <v>6J6</v>
      </c>
      <c r="AE471" s="22">
        <f t="shared" si="25"/>
        <v>6</v>
      </c>
      <c r="AF471" s="21" t="str">
        <f>IF(AE471="","","J"&amp;COUNTIF(AE$16:$AE471,AE471))</f>
        <v>J6</v>
      </c>
      <c r="AG471" s="22">
        <f>(IF(COUNTA($AG$335:$AG470)&lt;=$AB$336,$AA$336,IF(COUNTA($AG$335:$AG470)&lt;=$AB$337,$AA$337,IF(COUNTA($AG$335:$AG470)&lt;=$AB$338,$AA$338,IF(COUNTA($AG$335:$AG470)&lt;=$AB$339,$AA$339,IF(COUNTA($AG$335:$AG470)&lt;=$AB$340,$AA$340,IF(COUNTA($AG$335:$AG470)&lt;=$AB$341,$AA$341,IF(COUNTA($AG$335:$AG470)&lt;=$AB$342,$AA$342,IF(COUNTA($AG$335:$AG470)&lt;=$AB$343,$AA$343,IF(COUNTA($AG$335:$AG470)&lt;=$AB$344,$AA$344,IF(COUNTA($AG$335:$AG470)&lt;=$AB$345,$AA$345,IF(COUNTA($AG$335:$AG470)&lt;=$AB$346,$AA$346,IF(COUNTA($AG$335:$AG470)&lt;=$AB$347,$AA$347,IF(COUNTA($AG$335:$AG470)&lt;=$AB$348,$AA$348,IF(COUNTA($AG$335:$AG470)&lt;=$AB$349,$AA$349,IF(COUNTA($AG$335:$AG470)&lt;=$AB$350,$AA$350,IF(COUNTA($AG$335:$AG470)&lt;=$AB$351,$AA$351,IF(COUNTA($AG$335:$AG470)&lt;=$AB$352,$AA$352,IF(COUNTA($AG$335:$AG470)&lt;=$AB$353,$AA$353,IF(COUNTA($AG$335:$AG470)&lt;=$AB$354,$AA$354,IF(COUNTA($AG$335:$AG470)&lt;=$AB$355,$AA$355,IF(COUNTA($AG$335:$AG470)&lt;=$AB$356,$AA$356,IF(COUNTA($AG$335:$AG470)&lt;=$AB$357,$AA$357,"")))))))))))))))))))))))</f>
        <v>10</v>
      </c>
      <c r="AH471" s="22">
        <f t="shared" si="26"/>
        <v>20</v>
      </c>
      <c r="AI471" s="21" t="str">
        <f t="shared" si="27"/>
        <v>F</v>
      </c>
      <c r="AJ471" s="21"/>
      <c r="AK471" s="22"/>
      <c r="AL471" s="22"/>
      <c r="AM471" s="22"/>
      <c r="AN471" s="22"/>
      <c r="AO471" s="23"/>
      <c r="AP471" s="22"/>
      <c r="AQ471" s="22"/>
      <c r="AR471" s="22"/>
      <c r="AS471" s="22"/>
      <c r="AT471" s="22"/>
      <c r="AU471" s="22"/>
      <c r="AV471" s="22"/>
      <c r="AW471" s="22"/>
      <c r="AX471" s="22"/>
      <c r="AY471" s="22"/>
      <c r="AZ471" s="22"/>
      <c r="BA471" s="22"/>
      <c r="BB471" s="22"/>
      <c r="BC471" s="22"/>
      <c r="BD471" s="22"/>
      <c r="BE471" s="22"/>
      <c r="BF471" s="22"/>
      <c r="BG471" s="22"/>
      <c r="BH471" s="22"/>
      <c r="BI471" s="22"/>
      <c r="BJ471" s="22"/>
      <c r="BK471" s="22"/>
      <c r="BL471" s="22"/>
      <c r="BM471" s="22"/>
      <c r="BN471" s="22"/>
      <c r="BO471" s="22"/>
      <c r="BP471" s="22"/>
      <c r="BQ471" s="22"/>
      <c r="BR471" s="22"/>
      <c r="BS471" s="22"/>
    </row>
    <row r="472" spans="27:71" x14ac:dyDescent="0.3">
      <c r="AA472" s="20"/>
      <c r="AB472" s="22"/>
      <c r="AC472" s="22"/>
      <c r="AD472" s="22" t="str">
        <f t="shared" si="24"/>
        <v>16J6</v>
      </c>
      <c r="AE472" s="22">
        <f t="shared" si="25"/>
        <v>16</v>
      </c>
      <c r="AF472" s="21" t="str">
        <f>IF(AE472="","","J"&amp;COUNTIF(AE$16:$AE472,AE472))</f>
        <v>J6</v>
      </c>
      <c r="AG472" s="22">
        <f>(IF(COUNTA($AG$335:$AG471)&lt;=$AB$336,$AA$336,IF(COUNTA($AG$335:$AG471)&lt;=$AB$337,$AA$337,IF(COUNTA($AG$335:$AG471)&lt;=$AB$338,$AA$338,IF(COUNTA($AG$335:$AG471)&lt;=$AB$339,$AA$339,IF(COUNTA($AG$335:$AG471)&lt;=$AB$340,$AA$340,IF(COUNTA($AG$335:$AG471)&lt;=$AB$341,$AA$341,IF(COUNTA($AG$335:$AG471)&lt;=$AB$342,$AA$342,IF(COUNTA($AG$335:$AG471)&lt;=$AB$343,$AA$343,IF(COUNTA($AG$335:$AG471)&lt;=$AB$344,$AA$344,IF(COUNTA($AG$335:$AG471)&lt;=$AB$345,$AA$345,IF(COUNTA($AG$335:$AG471)&lt;=$AB$346,$AA$346,IF(COUNTA($AG$335:$AG471)&lt;=$AB$347,$AA$347,IF(COUNTA($AG$335:$AG471)&lt;=$AB$348,$AA$348,IF(COUNTA($AG$335:$AG471)&lt;=$AB$349,$AA$349,IF(COUNTA($AG$335:$AG471)&lt;=$AB$350,$AA$350,IF(COUNTA($AG$335:$AG471)&lt;=$AB$351,$AA$351,IF(COUNTA($AG$335:$AG471)&lt;=$AB$352,$AA$352,IF(COUNTA($AG$335:$AG471)&lt;=$AB$353,$AA$353,IF(COUNTA($AG$335:$AG471)&lt;=$AB$354,$AA$354,IF(COUNTA($AG$335:$AG471)&lt;=$AB$355,$AA$355,IF(COUNTA($AG$335:$AG471)&lt;=$AB$356,$AA$356,IF(COUNTA($AG$335:$AG471)&lt;=$AB$357,$AA$357,"")))))))))))))))))))))))</f>
        <v>10</v>
      </c>
      <c r="AH472" s="22">
        <f t="shared" si="26"/>
        <v>19</v>
      </c>
      <c r="AI472" s="21" t="str">
        <f t="shared" si="27"/>
        <v>C</v>
      </c>
      <c r="AJ472" s="21"/>
      <c r="AK472" s="22"/>
      <c r="AL472" s="22"/>
      <c r="AM472" s="22"/>
      <c r="AN472" s="22"/>
      <c r="AO472" s="23"/>
      <c r="AP472" s="22"/>
      <c r="AQ472" s="22"/>
      <c r="AR472" s="22"/>
      <c r="AS472" s="22"/>
      <c r="AT472" s="22"/>
      <c r="AU472" s="22"/>
      <c r="AV472" s="22"/>
      <c r="AW472" s="22"/>
      <c r="AX472" s="22"/>
      <c r="AY472" s="22"/>
      <c r="AZ472" s="22"/>
      <c r="BA472" s="22"/>
      <c r="BB472" s="22"/>
      <c r="BC472" s="22"/>
      <c r="BD472" s="22"/>
      <c r="BE472" s="22"/>
      <c r="BF472" s="22"/>
      <c r="BG472" s="22"/>
      <c r="BH472" s="22"/>
      <c r="BI472" s="22"/>
      <c r="BJ472" s="22"/>
      <c r="BK472" s="22"/>
      <c r="BL472" s="22"/>
      <c r="BM472" s="22"/>
      <c r="BN472" s="22"/>
      <c r="BO472" s="22"/>
      <c r="BP472" s="22"/>
      <c r="BQ472" s="22"/>
      <c r="BR472" s="22"/>
      <c r="BS472" s="22"/>
    </row>
    <row r="473" spans="27:71" x14ac:dyDescent="0.3">
      <c r="AA473" s="20"/>
      <c r="AB473" s="22"/>
      <c r="AC473" s="22"/>
      <c r="AD473" s="22" t="str">
        <f t="shared" si="24"/>
        <v>7J7</v>
      </c>
      <c r="AE473" s="22">
        <f t="shared" si="25"/>
        <v>7</v>
      </c>
      <c r="AF473" s="21" t="str">
        <f>IF(AE473="","","J"&amp;COUNTIF(AE$16:$AE473,AE473))</f>
        <v>J7</v>
      </c>
      <c r="AG473" s="22">
        <f>(IF(COUNTA($AG$335:$AG472)&lt;=$AB$336,$AA$336,IF(COUNTA($AG$335:$AG472)&lt;=$AB$337,$AA$337,IF(COUNTA($AG$335:$AG472)&lt;=$AB$338,$AA$338,IF(COUNTA($AG$335:$AG472)&lt;=$AB$339,$AA$339,IF(COUNTA($AG$335:$AG472)&lt;=$AB$340,$AA$340,IF(COUNTA($AG$335:$AG472)&lt;=$AB$341,$AA$341,IF(COUNTA($AG$335:$AG472)&lt;=$AB$342,$AA$342,IF(COUNTA($AG$335:$AG472)&lt;=$AB$343,$AA$343,IF(COUNTA($AG$335:$AG472)&lt;=$AB$344,$AA$344,IF(COUNTA($AG$335:$AG472)&lt;=$AB$345,$AA$345,IF(COUNTA($AG$335:$AG472)&lt;=$AB$346,$AA$346,IF(COUNTA($AG$335:$AG472)&lt;=$AB$347,$AA$347,IF(COUNTA($AG$335:$AG472)&lt;=$AB$348,$AA$348,IF(COUNTA($AG$335:$AG472)&lt;=$AB$349,$AA$349,IF(COUNTA($AG$335:$AG472)&lt;=$AB$350,$AA$350,IF(COUNTA($AG$335:$AG472)&lt;=$AB$351,$AA$351,IF(COUNTA($AG$335:$AG472)&lt;=$AB$352,$AA$352,IF(COUNTA($AG$335:$AG472)&lt;=$AB$353,$AA$353,IF(COUNTA($AG$335:$AG472)&lt;=$AB$354,$AA$354,IF(COUNTA($AG$335:$AG472)&lt;=$AB$355,$AA$355,IF(COUNTA($AG$335:$AG472)&lt;=$AB$356,$AA$356,IF(COUNTA($AG$335:$AG472)&lt;=$AB$357,$AA$357,"")))))))))))))))))))))))</f>
        <v>10</v>
      </c>
      <c r="AH473" s="22">
        <f t="shared" si="26"/>
        <v>18</v>
      </c>
      <c r="AI473" s="21" t="str">
        <f t="shared" si="27"/>
        <v>F</v>
      </c>
      <c r="AJ473" s="21"/>
      <c r="AK473" s="22"/>
      <c r="AL473" s="22"/>
      <c r="AM473" s="22"/>
      <c r="AN473" s="22"/>
      <c r="AO473" s="23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</row>
    <row r="474" spans="27:71" x14ac:dyDescent="0.3">
      <c r="AA474" s="20"/>
      <c r="AB474" s="22"/>
      <c r="AC474" s="22"/>
      <c r="AD474" s="22" t="str">
        <f t="shared" si="24"/>
        <v>17J7</v>
      </c>
      <c r="AE474" s="22">
        <f t="shared" si="25"/>
        <v>17</v>
      </c>
      <c r="AF474" s="21" t="str">
        <f>IF(AE474="","","J"&amp;COUNTIF(AE$16:$AE474,AE474))</f>
        <v>J7</v>
      </c>
      <c r="AG474" s="22">
        <f>(IF(COUNTA($AG$335:$AG473)&lt;=$AB$336,$AA$336,IF(COUNTA($AG$335:$AG473)&lt;=$AB$337,$AA$337,IF(COUNTA($AG$335:$AG473)&lt;=$AB$338,$AA$338,IF(COUNTA($AG$335:$AG473)&lt;=$AB$339,$AA$339,IF(COUNTA($AG$335:$AG473)&lt;=$AB$340,$AA$340,IF(COUNTA($AG$335:$AG473)&lt;=$AB$341,$AA$341,IF(COUNTA($AG$335:$AG473)&lt;=$AB$342,$AA$342,IF(COUNTA($AG$335:$AG473)&lt;=$AB$343,$AA$343,IF(COUNTA($AG$335:$AG473)&lt;=$AB$344,$AA$344,IF(COUNTA($AG$335:$AG473)&lt;=$AB$345,$AA$345,IF(COUNTA($AG$335:$AG473)&lt;=$AB$346,$AA$346,IF(COUNTA($AG$335:$AG473)&lt;=$AB$347,$AA$347,IF(COUNTA($AG$335:$AG473)&lt;=$AB$348,$AA$348,IF(COUNTA($AG$335:$AG473)&lt;=$AB$349,$AA$349,IF(COUNTA($AG$335:$AG473)&lt;=$AB$350,$AA$350,IF(COUNTA($AG$335:$AG473)&lt;=$AB$351,$AA$351,IF(COUNTA($AG$335:$AG473)&lt;=$AB$352,$AA$352,IF(COUNTA($AG$335:$AG473)&lt;=$AB$353,$AA$353,IF(COUNTA($AG$335:$AG473)&lt;=$AB$354,$AA$354,IF(COUNTA($AG$335:$AG473)&lt;=$AB$355,$AA$355,IF(COUNTA($AG$335:$AG473)&lt;=$AB$356,$AA$356,IF(COUNTA($AG$335:$AG473)&lt;=$AB$357,$AA$357,"")))))))))))))))))))))))</f>
        <v>10</v>
      </c>
      <c r="AH474" s="22">
        <f t="shared" si="26"/>
        <v>17</v>
      </c>
      <c r="AI474" s="21" t="str">
        <f t="shared" si="27"/>
        <v>C</v>
      </c>
      <c r="AJ474" s="21"/>
      <c r="AK474" s="22"/>
      <c r="AL474" s="22"/>
      <c r="AM474" s="22"/>
      <c r="AN474" s="22"/>
      <c r="AO474" s="23"/>
      <c r="AP474" s="22"/>
      <c r="AQ474" s="22"/>
      <c r="AR474" s="22"/>
      <c r="AS474" s="22"/>
      <c r="AT474" s="22"/>
      <c r="AU474" s="22"/>
      <c r="AV474" s="22"/>
      <c r="AW474" s="22"/>
      <c r="AX474" s="22"/>
      <c r="AY474" s="22"/>
      <c r="AZ474" s="22"/>
      <c r="BA474" s="22"/>
      <c r="BB474" s="22"/>
      <c r="BC474" s="22"/>
      <c r="BD474" s="22"/>
      <c r="BE474" s="22"/>
      <c r="BF474" s="22"/>
      <c r="BG474" s="22"/>
      <c r="BH474" s="22"/>
      <c r="BI474" s="22"/>
      <c r="BJ474" s="22"/>
      <c r="BK474" s="22"/>
      <c r="BL474" s="22"/>
      <c r="BM474" s="22"/>
      <c r="BN474" s="22"/>
      <c r="BO474" s="22"/>
      <c r="BP474" s="22"/>
      <c r="BQ474" s="22"/>
      <c r="BR474" s="22"/>
      <c r="BS474" s="22"/>
    </row>
    <row r="475" spans="27:71" x14ac:dyDescent="0.3">
      <c r="AA475" s="20"/>
      <c r="AB475" s="22"/>
      <c r="AC475" s="22"/>
      <c r="AD475" s="22" t="str">
        <f t="shared" si="24"/>
        <v>8J8</v>
      </c>
      <c r="AE475" s="22">
        <f t="shared" si="25"/>
        <v>8</v>
      </c>
      <c r="AF475" s="21" t="str">
        <f>IF(AE475="","","J"&amp;COUNTIF(AE$16:$AE475,AE475))</f>
        <v>J8</v>
      </c>
      <c r="AG475" s="22">
        <f>(IF(COUNTA($AG$335:$AG474)&lt;=$AB$336,$AA$336,IF(COUNTA($AG$335:$AG474)&lt;=$AB$337,$AA$337,IF(COUNTA($AG$335:$AG474)&lt;=$AB$338,$AA$338,IF(COUNTA($AG$335:$AG474)&lt;=$AB$339,$AA$339,IF(COUNTA($AG$335:$AG474)&lt;=$AB$340,$AA$340,IF(COUNTA($AG$335:$AG474)&lt;=$AB$341,$AA$341,IF(COUNTA($AG$335:$AG474)&lt;=$AB$342,$AA$342,IF(COUNTA($AG$335:$AG474)&lt;=$AB$343,$AA$343,IF(COUNTA($AG$335:$AG474)&lt;=$AB$344,$AA$344,IF(COUNTA($AG$335:$AG474)&lt;=$AB$345,$AA$345,IF(COUNTA($AG$335:$AG474)&lt;=$AB$346,$AA$346,IF(COUNTA($AG$335:$AG474)&lt;=$AB$347,$AA$347,IF(COUNTA($AG$335:$AG474)&lt;=$AB$348,$AA$348,IF(COUNTA($AG$335:$AG474)&lt;=$AB$349,$AA$349,IF(COUNTA($AG$335:$AG474)&lt;=$AB$350,$AA$350,IF(COUNTA($AG$335:$AG474)&lt;=$AB$351,$AA$351,IF(COUNTA($AG$335:$AG474)&lt;=$AB$352,$AA$352,IF(COUNTA($AG$335:$AG474)&lt;=$AB$353,$AA$353,IF(COUNTA($AG$335:$AG474)&lt;=$AB$354,$AA$354,IF(COUNTA($AG$335:$AG474)&lt;=$AB$355,$AA$355,IF(COUNTA($AG$335:$AG474)&lt;=$AB$356,$AA$356,IF(COUNTA($AG$335:$AG474)&lt;=$AB$357,$AA$357,"")))))))))))))))))))))))</f>
        <v>10</v>
      </c>
      <c r="AH475" s="22">
        <f t="shared" si="26"/>
        <v>16</v>
      </c>
      <c r="AI475" s="21" t="str">
        <f t="shared" si="27"/>
        <v>F</v>
      </c>
      <c r="AJ475" s="21"/>
      <c r="AK475" s="22"/>
      <c r="AL475" s="22"/>
      <c r="AM475" s="22"/>
      <c r="AN475" s="22"/>
      <c r="AO475" s="23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  <c r="BD475" s="22"/>
      <c r="BE475" s="22"/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</row>
    <row r="476" spans="27:71" x14ac:dyDescent="0.3">
      <c r="AA476" s="20"/>
      <c r="AB476" s="22"/>
      <c r="AC476" s="22"/>
      <c r="AD476" s="22" t="str">
        <f t="shared" si="24"/>
        <v>18J8</v>
      </c>
      <c r="AE476" s="22">
        <f t="shared" si="25"/>
        <v>18</v>
      </c>
      <c r="AF476" s="21" t="str">
        <f>IF(AE476="","","J"&amp;COUNTIF(AE$16:$AE476,AE476))</f>
        <v>J8</v>
      </c>
      <c r="AG476" s="22">
        <f>(IF(COUNTA($AG$335:$AG475)&lt;=$AB$336,$AA$336,IF(COUNTA($AG$335:$AG475)&lt;=$AB$337,$AA$337,IF(COUNTA($AG$335:$AG475)&lt;=$AB$338,$AA$338,IF(COUNTA($AG$335:$AG475)&lt;=$AB$339,$AA$339,IF(COUNTA($AG$335:$AG475)&lt;=$AB$340,$AA$340,IF(COUNTA($AG$335:$AG475)&lt;=$AB$341,$AA$341,IF(COUNTA($AG$335:$AG475)&lt;=$AB$342,$AA$342,IF(COUNTA($AG$335:$AG475)&lt;=$AB$343,$AA$343,IF(COUNTA($AG$335:$AG475)&lt;=$AB$344,$AA$344,IF(COUNTA($AG$335:$AG475)&lt;=$AB$345,$AA$345,IF(COUNTA($AG$335:$AG475)&lt;=$AB$346,$AA$346,IF(COUNTA($AG$335:$AG475)&lt;=$AB$347,$AA$347,IF(COUNTA($AG$335:$AG475)&lt;=$AB$348,$AA$348,IF(COUNTA($AG$335:$AG475)&lt;=$AB$349,$AA$349,IF(COUNTA($AG$335:$AG475)&lt;=$AB$350,$AA$350,IF(COUNTA($AG$335:$AG475)&lt;=$AB$351,$AA$351,IF(COUNTA($AG$335:$AG475)&lt;=$AB$352,$AA$352,IF(COUNTA($AG$335:$AG475)&lt;=$AB$353,$AA$353,IF(COUNTA($AG$335:$AG475)&lt;=$AB$354,$AA$354,IF(COUNTA($AG$335:$AG475)&lt;=$AB$355,$AA$355,IF(COUNTA($AG$335:$AG475)&lt;=$AB$356,$AA$356,IF(COUNTA($AG$335:$AG475)&lt;=$AB$357,$AA$357,"")))))))))))))))))))))))</f>
        <v>10</v>
      </c>
      <c r="AH476" s="22">
        <f t="shared" si="26"/>
        <v>15</v>
      </c>
      <c r="AI476" s="21" t="str">
        <f t="shared" si="27"/>
        <v>C</v>
      </c>
      <c r="AJ476" s="21"/>
      <c r="AK476" s="22"/>
      <c r="AL476" s="22"/>
      <c r="AM476" s="22"/>
      <c r="AN476" s="22"/>
      <c r="AO476" s="23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  <c r="BD476" s="22"/>
      <c r="BE476" s="22"/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</row>
    <row r="477" spans="27:71" x14ac:dyDescent="0.3">
      <c r="AA477" s="20"/>
      <c r="AB477" s="22"/>
      <c r="AC477" s="22"/>
      <c r="AD477" s="22" t="str">
        <f t="shared" si="24"/>
        <v>9J9</v>
      </c>
      <c r="AE477" s="22">
        <f t="shared" si="25"/>
        <v>9</v>
      </c>
      <c r="AF477" s="21" t="str">
        <f>IF(AE477="","","J"&amp;COUNTIF(AE$16:$AE477,AE477))</f>
        <v>J9</v>
      </c>
      <c r="AG477" s="22">
        <f>(IF(COUNTA($AG$335:$AG476)&lt;=$AB$336,$AA$336,IF(COUNTA($AG$335:$AG476)&lt;=$AB$337,$AA$337,IF(COUNTA($AG$335:$AG476)&lt;=$AB$338,$AA$338,IF(COUNTA($AG$335:$AG476)&lt;=$AB$339,$AA$339,IF(COUNTA($AG$335:$AG476)&lt;=$AB$340,$AA$340,IF(COUNTA($AG$335:$AG476)&lt;=$AB$341,$AA$341,IF(COUNTA($AG$335:$AG476)&lt;=$AB$342,$AA$342,IF(COUNTA($AG$335:$AG476)&lt;=$AB$343,$AA$343,IF(COUNTA($AG$335:$AG476)&lt;=$AB$344,$AA$344,IF(COUNTA($AG$335:$AG476)&lt;=$AB$345,$AA$345,IF(COUNTA($AG$335:$AG476)&lt;=$AB$346,$AA$346,IF(COUNTA($AG$335:$AG476)&lt;=$AB$347,$AA$347,IF(COUNTA($AG$335:$AG476)&lt;=$AB$348,$AA$348,IF(COUNTA($AG$335:$AG476)&lt;=$AB$349,$AA$349,IF(COUNTA($AG$335:$AG476)&lt;=$AB$350,$AA$350,IF(COUNTA($AG$335:$AG476)&lt;=$AB$351,$AA$351,IF(COUNTA($AG$335:$AG476)&lt;=$AB$352,$AA$352,IF(COUNTA($AG$335:$AG476)&lt;=$AB$353,$AA$353,IF(COUNTA($AG$335:$AG476)&lt;=$AB$354,$AA$354,IF(COUNTA($AG$335:$AG476)&lt;=$AB$355,$AA$355,IF(COUNTA($AG$335:$AG476)&lt;=$AB$356,$AA$356,IF(COUNTA($AG$335:$AG476)&lt;=$AB$357,$AA$357,"")))))))))))))))))))))))</f>
        <v>10</v>
      </c>
      <c r="AH477" s="22">
        <f t="shared" si="26"/>
        <v>14</v>
      </c>
      <c r="AI477" s="21" t="str">
        <f t="shared" si="27"/>
        <v>F</v>
      </c>
      <c r="AJ477" s="21"/>
      <c r="AK477" s="22"/>
      <c r="AL477" s="22"/>
      <c r="AM477" s="22"/>
      <c r="AN477" s="22"/>
      <c r="AO477" s="23"/>
      <c r="AP477" s="22"/>
      <c r="AQ477" s="22"/>
      <c r="AR477" s="22"/>
      <c r="AS477" s="22"/>
      <c r="AT477" s="22"/>
      <c r="AU477" s="22"/>
      <c r="AV477" s="22"/>
      <c r="AW477" s="22"/>
      <c r="AX477" s="22"/>
      <c r="AY477" s="22"/>
      <c r="AZ477" s="22"/>
      <c r="BA477" s="22"/>
      <c r="BB477" s="22"/>
      <c r="BC477" s="22"/>
      <c r="BD477" s="22"/>
      <c r="BE477" s="22"/>
      <c r="BF477" s="22"/>
      <c r="BG477" s="22"/>
      <c r="BH477" s="22"/>
      <c r="BI477" s="22"/>
      <c r="BJ477" s="22"/>
      <c r="BK477" s="22"/>
      <c r="BL477" s="22"/>
      <c r="BM477" s="22"/>
      <c r="BN477" s="22"/>
      <c r="BO477" s="22"/>
      <c r="BP477" s="22"/>
      <c r="BQ477" s="22"/>
      <c r="BR477" s="22"/>
      <c r="BS477" s="22"/>
    </row>
    <row r="478" spans="27:71" x14ac:dyDescent="0.3">
      <c r="AA478" s="20"/>
      <c r="AB478" s="22"/>
      <c r="AC478" s="22"/>
      <c r="AD478" s="22" t="str">
        <f t="shared" si="24"/>
        <v>19J9</v>
      </c>
      <c r="AE478" s="22">
        <f t="shared" si="25"/>
        <v>19</v>
      </c>
      <c r="AF478" s="21" t="str">
        <f>IF(AE478="","","J"&amp;COUNTIF(AE$16:$AE478,AE478))</f>
        <v>J9</v>
      </c>
      <c r="AG478" s="22">
        <f>(IF(COUNTA($AG$335:$AG477)&lt;=$AB$336,$AA$336,IF(COUNTA($AG$335:$AG477)&lt;=$AB$337,$AA$337,IF(COUNTA($AG$335:$AG477)&lt;=$AB$338,$AA$338,IF(COUNTA($AG$335:$AG477)&lt;=$AB$339,$AA$339,IF(COUNTA($AG$335:$AG477)&lt;=$AB$340,$AA$340,IF(COUNTA($AG$335:$AG477)&lt;=$AB$341,$AA$341,IF(COUNTA($AG$335:$AG477)&lt;=$AB$342,$AA$342,IF(COUNTA($AG$335:$AG477)&lt;=$AB$343,$AA$343,IF(COUNTA($AG$335:$AG477)&lt;=$AB$344,$AA$344,IF(COUNTA($AG$335:$AG477)&lt;=$AB$345,$AA$345,IF(COUNTA($AG$335:$AG477)&lt;=$AB$346,$AA$346,IF(COUNTA($AG$335:$AG477)&lt;=$AB$347,$AA$347,IF(COUNTA($AG$335:$AG477)&lt;=$AB$348,$AA$348,IF(COUNTA($AG$335:$AG477)&lt;=$AB$349,$AA$349,IF(COUNTA($AG$335:$AG477)&lt;=$AB$350,$AA$350,IF(COUNTA($AG$335:$AG477)&lt;=$AB$351,$AA$351,IF(COUNTA($AG$335:$AG477)&lt;=$AB$352,$AA$352,IF(COUNTA($AG$335:$AG477)&lt;=$AB$353,$AA$353,IF(COUNTA($AG$335:$AG477)&lt;=$AB$354,$AA$354,IF(COUNTA($AG$335:$AG477)&lt;=$AB$355,$AA$355,IF(COUNTA($AG$335:$AG477)&lt;=$AB$356,$AA$356,IF(COUNTA($AG$335:$AG477)&lt;=$AB$357,$AA$357,"")))))))))))))))))))))))</f>
        <v>10</v>
      </c>
      <c r="AH478" s="22">
        <f t="shared" si="26"/>
        <v>13</v>
      </c>
      <c r="AI478" s="21" t="str">
        <f t="shared" si="27"/>
        <v>C</v>
      </c>
      <c r="AJ478" s="21"/>
      <c r="AK478" s="22"/>
      <c r="AL478" s="22"/>
      <c r="AM478" s="22"/>
      <c r="AN478" s="22"/>
      <c r="AO478" s="23"/>
      <c r="AP478" s="22"/>
      <c r="AQ478" s="22"/>
      <c r="AR478" s="22"/>
      <c r="AS478" s="22"/>
      <c r="AT478" s="22"/>
      <c r="AU478" s="22"/>
      <c r="AV478" s="22"/>
      <c r="AW478" s="22"/>
      <c r="AX478" s="22"/>
      <c r="AY478" s="22"/>
      <c r="AZ478" s="22"/>
      <c r="BA478" s="22"/>
      <c r="BB478" s="22"/>
      <c r="BC478" s="22"/>
      <c r="BD478" s="22"/>
      <c r="BE478" s="22"/>
      <c r="BF478" s="22"/>
      <c r="BG478" s="22"/>
      <c r="BH478" s="22"/>
      <c r="BI478" s="22"/>
      <c r="BJ478" s="22"/>
      <c r="BK478" s="22"/>
      <c r="BL478" s="22"/>
      <c r="BM478" s="22"/>
      <c r="BN478" s="22"/>
      <c r="BO478" s="22"/>
      <c r="BP478" s="22"/>
      <c r="BQ478" s="22"/>
      <c r="BR478" s="22"/>
      <c r="BS478" s="22"/>
    </row>
    <row r="479" spans="27:71" x14ac:dyDescent="0.3">
      <c r="AA479" s="20"/>
      <c r="AB479" s="22"/>
      <c r="AC479" s="22"/>
      <c r="AD479" s="22" t="str">
        <f t="shared" si="24"/>
        <v>10J10</v>
      </c>
      <c r="AE479" s="22">
        <f t="shared" si="25"/>
        <v>10</v>
      </c>
      <c r="AF479" s="21" t="str">
        <f>IF(AE479="","","J"&amp;COUNTIF(AE$16:$AE479,AE479))</f>
        <v>J10</v>
      </c>
      <c r="AG479" s="22">
        <f>(IF(COUNTA($AG$335:$AG478)&lt;=$AB$336,$AA$336,IF(COUNTA($AG$335:$AG478)&lt;=$AB$337,$AA$337,IF(COUNTA($AG$335:$AG478)&lt;=$AB$338,$AA$338,IF(COUNTA($AG$335:$AG478)&lt;=$AB$339,$AA$339,IF(COUNTA($AG$335:$AG478)&lt;=$AB$340,$AA$340,IF(COUNTA($AG$335:$AG478)&lt;=$AB$341,$AA$341,IF(COUNTA($AG$335:$AG478)&lt;=$AB$342,$AA$342,IF(COUNTA($AG$335:$AG478)&lt;=$AB$343,$AA$343,IF(COUNTA($AG$335:$AG478)&lt;=$AB$344,$AA$344,IF(COUNTA($AG$335:$AG478)&lt;=$AB$345,$AA$345,IF(COUNTA($AG$335:$AG478)&lt;=$AB$346,$AA$346,IF(COUNTA($AG$335:$AG478)&lt;=$AB$347,$AA$347,IF(COUNTA($AG$335:$AG478)&lt;=$AB$348,$AA$348,IF(COUNTA($AG$335:$AG478)&lt;=$AB$349,$AA$349,IF(COUNTA($AG$335:$AG478)&lt;=$AB$350,$AA$350,IF(COUNTA($AG$335:$AG478)&lt;=$AB$351,$AA$351,IF(COUNTA($AG$335:$AG478)&lt;=$AB$352,$AA$352,IF(COUNTA($AG$335:$AG478)&lt;=$AB$353,$AA$353,IF(COUNTA($AG$335:$AG478)&lt;=$AB$354,$AA$354,IF(COUNTA($AG$335:$AG478)&lt;=$AB$355,$AA$355,IF(COUNTA($AG$335:$AG478)&lt;=$AB$356,$AA$356,IF(COUNTA($AG$335:$AG478)&lt;=$AB$357,$AA$357,"")))))))))))))))))))))))</f>
        <v>10</v>
      </c>
      <c r="AH479" s="22">
        <f t="shared" si="26"/>
        <v>12</v>
      </c>
      <c r="AI479" s="21" t="str">
        <f t="shared" si="27"/>
        <v>F</v>
      </c>
      <c r="AJ479" s="21"/>
      <c r="AK479" s="22"/>
      <c r="AL479" s="22"/>
      <c r="AM479" s="22"/>
      <c r="AN479" s="22"/>
      <c r="AO479" s="23"/>
      <c r="AP479" s="22"/>
      <c r="AQ479" s="22"/>
      <c r="AR479" s="22"/>
      <c r="AS479" s="22"/>
      <c r="AT479" s="22"/>
      <c r="AU479" s="22"/>
      <c r="AV479" s="22"/>
      <c r="AW479" s="22"/>
      <c r="AX479" s="22"/>
      <c r="AY479" s="22"/>
      <c r="AZ479" s="22"/>
      <c r="BA479" s="22"/>
      <c r="BB479" s="22"/>
      <c r="BC479" s="22"/>
      <c r="BD479" s="22"/>
      <c r="BE479" s="22"/>
      <c r="BF479" s="22"/>
      <c r="BG479" s="22"/>
      <c r="BH479" s="22"/>
      <c r="BI479" s="22"/>
      <c r="BJ479" s="22"/>
      <c r="BK479" s="22"/>
      <c r="BL479" s="22"/>
      <c r="BM479" s="22"/>
      <c r="BN479" s="22"/>
      <c r="BO479" s="22"/>
      <c r="BP479" s="22"/>
      <c r="BQ479" s="22"/>
      <c r="BR479" s="22"/>
      <c r="BS479" s="22"/>
    </row>
    <row r="480" spans="27:71" x14ac:dyDescent="0.3">
      <c r="AA480" s="20"/>
      <c r="AB480" s="22"/>
      <c r="AC480" s="22"/>
      <c r="AD480" s="22" t="str">
        <f t="shared" si="24"/>
        <v>1J10</v>
      </c>
      <c r="AE480" s="22">
        <f t="shared" si="25"/>
        <v>1</v>
      </c>
      <c r="AF480" s="21" t="str">
        <f>IF(AE480="","","J"&amp;COUNTIF(AE$16:$AE480,AE480))</f>
        <v>J10</v>
      </c>
      <c r="AG480" s="22">
        <f>(IF(COUNTA($AG$335:$AG479)&lt;=$AB$336,$AA$336,IF(COUNTA($AG$335:$AG479)&lt;=$AB$337,$AA$337,IF(COUNTA($AG$335:$AG479)&lt;=$AB$338,$AA$338,IF(COUNTA($AG$335:$AG479)&lt;=$AB$339,$AA$339,IF(COUNTA($AG$335:$AG479)&lt;=$AB$340,$AA$340,IF(COUNTA($AG$335:$AG479)&lt;=$AB$341,$AA$341,IF(COUNTA($AG$335:$AG479)&lt;=$AB$342,$AA$342,IF(COUNTA($AG$335:$AG479)&lt;=$AB$343,$AA$343,IF(COUNTA($AG$335:$AG479)&lt;=$AB$344,$AA$344,IF(COUNTA($AG$335:$AG479)&lt;=$AB$345,$AA$345,IF(COUNTA($AG$335:$AG479)&lt;=$AB$346,$AA$346,IF(COUNTA($AG$335:$AG479)&lt;=$AB$347,$AA$347,IF(COUNTA($AG$335:$AG479)&lt;=$AB$348,$AA$348,IF(COUNTA($AG$335:$AG479)&lt;=$AB$349,$AA$349,IF(COUNTA($AG$335:$AG479)&lt;=$AB$350,$AA$350,IF(COUNTA($AG$335:$AG479)&lt;=$AB$351,$AA$351,IF(COUNTA($AG$335:$AG479)&lt;=$AB$352,$AA$352,IF(COUNTA($AG$335:$AG479)&lt;=$AB$353,$AA$353,IF(COUNTA($AG$335:$AG479)&lt;=$AB$354,$AA$354,IF(COUNTA($AG$335:$AG479)&lt;=$AB$355,$AA$355,IF(COUNTA($AG$335:$AG479)&lt;=$AB$356,$AA$356,IF(COUNTA($AG$335:$AG479)&lt;=$AB$357,$AA$357,"")))))))))))))))))))))))</f>
        <v>10</v>
      </c>
      <c r="AH480" s="22">
        <f t="shared" si="26"/>
        <v>11</v>
      </c>
      <c r="AI480" s="21" t="str">
        <f t="shared" si="27"/>
        <v>C</v>
      </c>
      <c r="AJ480" s="21"/>
      <c r="AK480" s="22"/>
      <c r="AL480" s="22"/>
      <c r="AM480" s="22"/>
      <c r="AN480" s="22"/>
      <c r="AO480" s="23"/>
      <c r="AP480" s="22"/>
      <c r="AQ480" s="22"/>
      <c r="AR480" s="22"/>
      <c r="AS480" s="22"/>
      <c r="AT480" s="22"/>
      <c r="AU480" s="22"/>
      <c r="AV480" s="22"/>
      <c r="AW480" s="22"/>
      <c r="AX480" s="22"/>
      <c r="AY480" s="22"/>
      <c r="AZ480" s="22"/>
      <c r="BA480" s="22"/>
      <c r="BB480" s="22"/>
      <c r="BC480" s="22"/>
      <c r="BD480" s="22"/>
      <c r="BE480" s="22"/>
      <c r="BF480" s="22"/>
      <c r="BG480" s="22"/>
      <c r="BH480" s="22"/>
      <c r="BI480" s="22"/>
      <c r="BJ480" s="22"/>
      <c r="BK480" s="22"/>
      <c r="BL480" s="22"/>
      <c r="BM480" s="22"/>
      <c r="BN480" s="22"/>
      <c r="BO480" s="22"/>
      <c r="BP480" s="22"/>
      <c r="BQ480" s="22"/>
      <c r="BR480" s="22"/>
      <c r="BS480" s="22"/>
    </row>
    <row r="481" spans="27:71" x14ac:dyDescent="0.3">
      <c r="AA481" s="20"/>
      <c r="AB481" s="22"/>
      <c r="AC481" s="22"/>
      <c r="AD481" s="22" t="str">
        <f t="shared" si="24"/>
        <v>15J6</v>
      </c>
      <c r="AE481" s="22">
        <f t="shared" si="25"/>
        <v>15</v>
      </c>
      <c r="AF481" s="21" t="str">
        <f>IF(AE481="","","J"&amp;COUNTIF(AE$16:$AE481,AE481))</f>
        <v>J6</v>
      </c>
      <c r="AG481" s="22">
        <f>(IF(COUNTA($AG$335:$AG480)&lt;=$AB$336,$AA$336,IF(COUNTA($AG$335:$AG480)&lt;=$AB$337,$AA$337,IF(COUNTA($AG$335:$AG480)&lt;=$AB$338,$AA$338,IF(COUNTA($AG$335:$AG480)&lt;=$AB$339,$AA$339,IF(COUNTA($AG$335:$AG480)&lt;=$AB$340,$AA$340,IF(COUNTA($AG$335:$AG480)&lt;=$AB$341,$AA$341,IF(COUNTA($AG$335:$AG480)&lt;=$AB$342,$AA$342,IF(COUNTA($AG$335:$AG480)&lt;=$AB$343,$AA$343,IF(COUNTA($AG$335:$AG480)&lt;=$AB$344,$AA$344,IF(COUNTA($AG$335:$AG480)&lt;=$AB$345,$AA$345,IF(COUNTA($AG$335:$AG480)&lt;=$AB$346,$AA$346,IF(COUNTA($AG$335:$AG480)&lt;=$AB$347,$AA$347,IF(COUNTA($AG$335:$AG480)&lt;=$AB$348,$AA$348,IF(COUNTA($AG$335:$AG480)&lt;=$AB$349,$AA$349,IF(COUNTA($AG$335:$AG480)&lt;=$AB$350,$AA$350,IF(COUNTA($AG$335:$AG480)&lt;=$AB$351,$AA$351,IF(COUNTA($AG$335:$AG480)&lt;=$AB$352,$AA$352,IF(COUNTA($AG$335:$AG480)&lt;=$AB$353,$AA$353,IF(COUNTA($AG$335:$AG480)&lt;=$AB$354,$AA$354,IF(COUNTA($AG$335:$AG480)&lt;=$AB$355,$AA$355,IF(COUNTA($AG$335:$AG480)&lt;=$AB$356,$AA$356,IF(COUNTA($AG$335:$AG480)&lt;=$AB$357,$AA$357,"")))))))))))))))))))))))</f>
        <v>11</v>
      </c>
      <c r="AH481" s="22">
        <f t="shared" si="26"/>
        <v>20</v>
      </c>
      <c r="AI481" s="21" t="str">
        <f t="shared" si="27"/>
        <v>F</v>
      </c>
      <c r="AJ481" s="21"/>
      <c r="AK481" s="22"/>
      <c r="AL481" s="22"/>
      <c r="AM481" s="22"/>
      <c r="AN481" s="22"/>
      <c r="AO481" s="23"/>
      <c r="AP481" s="22"/>
      <c r="AQ481" s="22"/>
      <c r="AR481" s="22"/>
      <c r="AS481" s="22"/>
      <c r="AT481" s="22"/>
      <c r="AU481" s="22"/>
      <c r="AV481" s="22"/>
      <c r="AW481" s="22"/>
      <c r="AX481" s="22"/>
      <c r="AY481" s="22"/>
      <c r="AZ481" s="22"/>
      <c r="BA481" s="22"/>
      <c r="BB481" s="22"/>
      <c r="BC481" s="22"/>
      <c r="BD481" s="22"/>
      <c r="BE481" s="22"/>
      <c r="BF481" s="22"/>
      <c r="BG481" s="22"/>
      <c r="BH481" s="22"/>
      <c r="BI481" s="22"/>
      <c r="BJ481" s="22"/>
      <c r="BK481" s="22"/>
      <c r="BL481" s="22"/>
      <c r="BM481" s="22"/>
      <c r="BN481" s="22"/>
      <c r="BO481" s="22"/>
      <c r="BP481" s="22"/>
      <c r="BQ481" s="22"/>
      <c r="BR481" s="22"/>
      <c r="BS481" s="22"/>
    </row>
    <row r="482" spans="27:71" x14ac:dyDescent="0.3">
      <c r="AA482" s="20"/>
      <c r="AB482" s="22"/>
      <c r="AC482" s="22"/>
      <c r="AD482" s="22" t="str">
        <f t="shared" si="24"/>
        <v>6J7</v>
      </c>
      <c r="AE482" s="22">
        <f t="shared" si="25"/>
        <v>6</v>
      </c>
      <c r="AF482" s="21" t="str">
        <f>IF(AE482="","","J"&amp;COUNTIF(AE$16:$AE482,AE482))</f>
        <v>J7</v>
      </c>
      <c r="AG482" s="22">
        <f>(IF(COUNTA($AG$335:$AG481)&lt;=$AB$336,$AA$336,IF(COUNTA($AG$335:$AG481)&lt;=$AB$337,$AA$337,IF(COUNTA($AG$335:$AG481)&lt;=$AB$338,$AA$338,IF(COUNTA($AG$335:$AG481)&lt;=$AB$339,$AA$339,IF(COUNTA($AG$335:$AG481)&lt;=$AB$340,$AA$340,IF(COUNTA($AG$335:$AG481)&lt;=$AB$341,$AA$341,IF(COUNTA($AG$335:$AG481)&lt;=$AB$342,$AA$342,IF(COUNTA($AG$335:$AG481)&lt;=$AB$343,$AA$343,IF(COUNTA($AG$335:$AG481)&lt;=$AB$344,$AA$344,IF(COUNTA($AG$335:$AG481)&lt;=$AB$345,$AA$345,IF(COUNTA($AG$335:$AG481)&lt;=$AB$346,$AA$346,IF(COUNTA($AG$335:$AG481)&lt;=$AB$347,$AA$347,IF(COUNTA($AG$335:$AG481)&lt;=$AB$348,$AA$348,IF(COUNTA($AG$335:$AG481)&lt;=$AB$349,$AA$349,IF(COUNTA($AG$335:$AG481)&lt;=$AB$350,$AA$350,IF(COUNTA($AG$335:$AG481)&lt;=$AB$351,$AA$351,IF(COUNTA($AG$335:$AG481)&lt;=$AB$352,$AA$352,IF(COUNTA($AG$335:$AG481)&lt;=$AB$353,$AA$353,IF(COUNTA($AG$335:$AG481)&lt;=$AB$354,$AA$354,IF(COUNTA($AG$335:$AG481)&lt;=$AB$355,$AA$355,IF(COUNTA($AG$335:$AG481)&lt;=$AB$356,$AA$356,IF(COUNTA($AG$335:$AG481)&lt;=$AB$357,$AA$357,"")))))))))))))))))))))))</f>
        <v>11</v>
      </c>
      <c r="AH482" s="22">
        <f t="shared" si="26"/>
        <v>19</v>
      </c>
      <c r="AI482" s="21" t="str">
        <f t="shared" si="27"/>
        <v>C</v>
      </c>
      <c r="AJ482" s="21"/>
      <c r="AK482" s="22"/>
      <c r="AL482" s="22"/>
      <c r="AM482" s="22"/>
      <c r="AN482" s="22"/>
      <c r="AO482" s="23"/>
      <c r="AP482" s="22"/>
      <c r="AQ482" s="22"/>
      <c r="AR482" s="22"/>
      <c r="AS482" s="22"/>
      <c r="AT482" s="22"/>
      <c r="AU482" s="22"/>
      <c r="AV482" s="22"/>
      <c r="AW482" s="22"/>
      <c r="AX482" s="22"/>
      <c r="AY482" s="22"/>
      <c r="AZ482" s="22"/>
      <c r="BA482" s="22"/>
      <c r="BB482" s="22"/>
      <c r="BC482" s="22"/>
      <c r="BD482" s="22"/>
      <c r="BE482" s="22"/>
      <c r="BF482" s="22"/>
      <c r="BG482" s="22"/>
      <c r="BH482" s="22"/>
      <c r="BI482" s="22"/>
      <c r="BJ482" s="22"/>
      <c r="BK482" s="22"/>
      <c r="BL482" s="22"/>
      <c r="BM482" s="22"/>
      <c r="BN482" s="22"/>
      <c r="BO482" s="22"/>
      <c r="BP482" s="22"/>
      <c r="BQ482" s="22"/>
      <c r="BR482" s="22"/>
      <c r="BS482" s="22"/>
    </row>
    <row r="483" spans="27:71" x14ac:dyDescent="0.3">
      <c r="AA483" s="20"/>
      <c r="AB483" s="22"/>
      <c r="AC483" s="22"/>
      <c r="AD483" s="22" t="str">
        <f t="shared" si="24"/>
        <v>16J7</v>
      </c>
      <c r="AE483" s="22">
        <f t="shared" si="25"/>
        <v>16</v>
      </c>
      <c r="AF483" s="21" t="str">
        <f>IF(AE483="","","J"&amp;COUNTIF(AE$16:$AE483,AE483))</f>
        <v>J7</v>
      </c>
      <c r="AG483" s="22">
        <f>(IF(COUNTA($AG$335:$AG482)&lt;=$AB$336,$AA$336,IF(COUNTA($AG$335:$AG482)&lt;=$AB$337,$AA$337,IF(COUNTA($AG$335:$AG482)&lt;=$AB$338,$AA$338,IF(COUNTA($AG$335:$AG482)&lt;=$AB$339,$AA$339,IF(COUNTA($AG$335:$AG482)&lt;=$AB$340,$AA$340,IF(COUNTA($AG$335:$AG482)&lt;=$AB$341,$AA$341,IF(COUNTA($AG$335:$AG482)&lt;=$AB$342,$AA$342,IF(COUNTA($AG$335:$AG482)&lt;=$AB$343,$AA$343,IF(COUNTA($AG$335:$AG482)&lt;=$AB$344,$AA$344,IF(COUNTA($AG$335:$AG482)&lt;=$AB$345,$AA$345,IF(COUNTA($AG$335:$AG482)&lt;=$AB$346,$AA$346,IF(COUNTA($AG$335:$AG482)&lt;=$AB$347,$AA$347,IF(COUNTA($AG$335:$AG482)&lt;=$AB$348,$AA$348,IF(COUNTA($AG$335:$AG482)&lt;=$AB$349,$AA$349,IF(COUNTA($AG$335:$AG482)&lt;=$AB$350,$AA$350,IF(COUNTA($AG$335:$AG482)&lt;=$AB$351,$AA$351,IF(COUNTA($AG$335:$AG482)&lt;=$AB$352,$AA$352,IF(COUNTA($AG$335:$AG482)&lt;=$AB$353,$AA$353,IF(COUNTA($AG$335:$AG482)&lt;=$AB$354,$AA$354,IF(COUNTA($AG$335:$AG482)&lt;=$AB$355,$AA$355,IF(COUNTA($AG$335:$AG482)&lt;=$AB$356,$AA$356,IF(COUNTA($AG$335:$AG482)&lt;=$AB$357,$AA$357,"")))))))))))))))))))))))</f>
        <v>11</v>
      </c>
      <c r="AH483" s="22">
        <f t="shared" si="26"/>
        <v>18</v>
      </c>
      <c r="AI483" s="21" t="str">
        <f t="shared" si="27"/>
        <v>F</v>
      </c>
      <c r="AJ483" s="21"/>
      <c r="AK483" s="22"/>
      <c r="AL483" s="22"/>
      <c r="AM483" s="22"/>
      <c r="AN483" s="22"/>
      <c r="AO483" s="23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  <c r="BD483" s="22"/>
      <c r="BE483" s="22"/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</row>
    <row r="484" spans="27:71" x14ac:dyDescent="0.3">
      <c r="AA484" s="20"/>
      <c r="AB484" s="22"/>
      <c r="AC484" s="22"/>
      <c r="AD484" s="22" t="str">
        <f t="shared" si="24"/>
        <v>7J8</v>
      </c>
      <c r="AE484" s="22">
        <f t="shared" si="25"/>
        <v>7</v>
      </c>
      <c r="AF484" s="21" t="str">
        <f>IF(AE484="","","J"&amp;COUNTIF(AE$16:$AE484,AE484))</f>
        <v>J8</v>
      </c>
      <c r="AG484" s="22">
        <f>(IF(COUNTA($AG$335:$AG483)&lt;=$AB$336,$AA$336,IF(COUNTA($AG$335:$AG483)&lt;=$AB$337,$AA$337,IF(COUNTA($AG$335:$AG483)&lt;=$AB$338,$AA$338,IF(COUNTA($AG$335:$AG483)&lt;=$AB$339,$AA$339,IF(COUNTA($AG$335:$AG483)&lt;=$AB$340,$AA$340,IF(COUNTA($AG$335:$AG483)&lt;=$AB$341,$AA$341,IF(COUNTA($AG$335:$AG483)&lt;=$AB$342,$AA$342,IF(COUNTA($AG$335:$AG483)&lt;=$AB$343,$AA$343,IF(COUNTA($AG$335:$AG483)&lt;=$AB$344,$AA$344,IF(COUNTA($AG$335:$AG483)&lt;=$AB$345,$AA$345,IF(COUNTA($AG$335:$AG483)&lt;=$AB$346,$AA$346,IF(COUNTA($AG$335:$AG483)&lt;=$AB$347,$AA$347,IF(COUNTA($AG$335:$AG483)&lt;=$AB$348,$AA$348,IF(COUNTA($AG$335:$AG483)&lt;=$AB$349,$AA$349,IF(COUNTA($AG$335:$AG483)&lt;=$AB$350,$AA$350,IF(COUNTA($AG$335:$AG483)&lt;=$AB$351,$AA$351,IF(COUNTA($AG$335:$AG483)&lt;=$AB$352,$AA$352,IF(COUNTA($AG$335:$AG483)&lt;=$AB$353,$AA$353,IF(COUNTA($AG$335:$AG483)&lt;=$AB$354,$AA$354,IF(COUNTA($AG$335:$AG483)&lt;=$AB$355,$AA$355,IF(COUNTA($AG$335:$AG483)&lt;=$AB$356,$AA$356,IF(COUNTA($AG$335:$AG483)&lt;=$AB$357,$AA$357,"")))))))))))))))))))))))</f>
        <v>11</v>
      </c>
      <c r="AH484" s="22">
        <f t="shared" si="26"/>
        <v>17</v>
      </c>
      <c r="AI484" s="21" t="str">
        <f t="shared" si="27"/>
        <v>C</v>
      </c>
      <c r="AJ484" s="21"/>
      <c r="AK484" s="22"/>
      <c r="AL484" s="22"/>
      <c r="AM484" s="22"/>
      <c r="AN484" s="22"/>
      <c r="AO484" s="23"/>
      <c r="AP484" s="22"/>
      <c r="AQ484" s="22"/>
      <c r="AR484" s="22"/>
      <c r="AS484" s="22"/>
      <c r="AT484" s="22"/>
      <c r="AU484" s="22"/>
      <c r="AV484" s="22"/>
      <c r="AW484" s="22"/>
      <c r="AX484" s="22"/>
      <c r="AY484" s="22"/>
      <c r="AZ484" s="22"/>
      <c r="BA484" s="22"/>
      <c r="BB484" s="22"/>
      <c r="BC484" s="22"/>
      <c r="BD484" s="22"/>
      <c r="BE484" s="22"/>
      <c r="BF484" s="22"/>
      <c r="BG484" s="22"/>
      <c r="BH484" s="22"/>
      <c r="BI484" s="22"/>
      <c r="BJ484" s="22"/>
      <c r="BK484" s="22"/>
      <c r="BL484" s="22"/>
      <c r="BM484" s="22"/>
      <c r="BN484" s="22"/>
      <c r="BO484" s="22"/>
      <c r="BP484" s="22"/>
      <c r="BQ484" s="22"/>
      <c r="BR484" s="22"/>
      <c r="BS484" s="22"/>
    </row>
    <row r="485" spans="27:71" x14ac:dyDescent="0.3">
      <c r="AA485" s="20"/>
      <c r="AB485" s="22"/>
      <c r="AC485" s="22"/>
      <c r="AD485" s="22" t="str">
        <f t="shared" si="24"/>
        <v>17J8</v>
      </c>
      <c r="AE485" s="22">
        <f t="shared" si="25"/>
        <v>17</v>
      </c>
      <c r="AF485" s="21" t="str">
        <f>IF(AE485="","","J"&amp;COUNTIF(AE$16:$AE485,AE485))</f>
        <v>J8</v>
      </c>
      <c r="AG485" s="22">
        <f>(IF(COUNTA($AG$335:$AG484)&lt;=$AB$336,$AA$336,IF(COUNTA($AG$335:$AG484)&lt;=$AB$337,$AA$337,IF(COUNTA($AG$335:$AG484)&lt;=$AB$338,$AA$338,IF(COUNTA($AG$335:$AG484)&lt;=$AB$339,$AA$339,IF(COUNTA($AG$335:$AG484)&lt;=$AB$340,$AA$340,IF(COUNTA($AG$335:$AG484)&lt;=$AB$341,$AA$341,IF(COUNTA($AG$335:$AG484)&lt;=$AB$342,$AA$342,IF(COUNTA($AG$335:$AG484)&lt;=$AB$343,$AA$343,IF(COUNTA($AG$335:$AG484)&lt;=$AB$344,$AA$344,IF(COUNTA($AG$335:$AG484)&lt;=$AB$345,$AA$345,IF(COUNTA($AG$335:$AG484)&lt;=$AB$346,$AA$346,IF(COUNTA($AG$335:$AG484)&lt;=$AB$347,$AA$347,IF(COUNTA($AG$335:$AG484)&lt;=$AB$348,$AA$348,IF(COUNTA($AG$335:$AG484)&lt;=$AB$349,$AA$349,IF(COUNTA($AG$335:$AG484)&lt;=$AB$350,$AA$350,IF(COUNTA($AG$335:$AG484)&lt;=$AB$351,$AA$351,IF(COUNTA($AG$335:$AG484)&lt;=$AB$352,$AA$352,IF(COUNTA($AG$335:$AG484)&lt;=$AB$353,$AA$353,IF(COUNTA($AG$335:$AG484)&lt;=$AB$354,$AA$354,IF(COUNTA($AG$335:$AG484)&lt;=$AB$355,$AA$355,IF(COUNTA($AG$335:$AG484)&lt;=$AB$356,$AA$356,IF(COUNTA($AG$335:$AG484)&lt;=$AB$357,$AA$357,"")))))))))))))))))))))))</f>
        <v>11</v>
      </c>
      <c r="AH485" s="22">
        <f t="shared" si="26"/>
        <v>16</v>
      </c>
      <c r="AI485" s="21" t="str">
        <f t="shared" si="27"/>
        <v>F</v>
      </c>
      <c r="AJ485" s="21"/>
      <c r="AK485" s="22"/>
      <c r="AL485" s="22"/>
      <c r="AM485" s="22"/>
      <c r="AN485" s="22"/>
      <c r="AO485" s="23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</row>
    <row r="486" spans="27:71" x14ac:dyDescent="0.3">
      <c r="AA486" s="20"/>
      <c r="AB486" s="22"/>
      <c r="AC486" s="22"/>
      <c r="AD486" s="22" t="str">
        <f t="shared" si="24"/>
        <v>8J9</v>
      </c>
      <c r="AE486" s="22">
        <f t="shared" si="25"/>
        <v>8</v>
      </c>
      <c r="AF486" s="21" t="str">
        <f>IF(AE486="","","J"&amp;COUNTIF(AE$16:$AE486,AE486))</f>
        <v>J9</v>
      </c>
      <c r="AG486" s="22">
        <f>(IF(COUNTA($AG$335:$AG485)&lt;=$AB$336,$AA$336,IF(COUNTA($AG$335:$AG485)&lt;=$AB$337,$AA$337,IF(COUNTA($AG$335:$AG485)&lt;=$AB$338,$AA$338,IF(COUNTA($AG$335:$AG485)&lt;=$AB$339,$AA$339,IF(COUNTA($AG$335:$AG485)&lt;=$AB$340,$AA$340,IF(COUNTA($AG$335:$AG485)&lt;=$AB$341,$AA$341,IF(COUNTA($AG$335:$AG485)&lt;=$AB$342,$AA$342,IF(COUNTA($AG$335:$AG485)&lt;=$AB$343,$AA$343,IF(COUNTA($AG$335:$AG485)&lt;=$AB$344,$AA$344,IF(COUNTA($AG$335:$AG485)&lt;=$AB$345,$AA$345,IF(COUNTA($AG$335:$AG485)&lt;=$AB$346,$AA$346,IF(COUNTA($AG$335:$AG485)&lt;=$AB$347,$AA$347,IF(COUNTA($AG$335:$AG485)&lt;=$AB$348,$AA$348,IF(COUNTA($AG$335:$AG485)&lt;=$AB$349,$AA$349,IF(COUNTA($AG$335:$AG485)&lt;=$AB$350,$AA$350,IF(COUNTA($AG$335:$AG485)&lt;=$AB$351,$AA$351,IF(COUNTA($AG$335:$AG485)&lt;=$AB$352,$AA$352,IF(COUNTA($AG$335:$AG485)&lt;=$AB$353,$AA$353,IF(COUNTA($AG$335:$AG485)&lt;=$AB$354,$AA$354,IF(COUNTA($AG$335:$AG485)&lt;=$AB$355,$AA$355,IF(COUNTA($AG$335:$AG485)&lt;=$AB$356,$AA$356,IF(COUNTA($AG$335:$AG485)&lt;=$AB$357,$AA$357,"")))))))))))))))))))))))</f>
        <v>11</v>
      </c>
      <c r="AH486" s="22">
        <f t="shared" si="26"/>
        <v>15</v>
      </c>
      <c r="AI486" s="21" t="str">
        <f t="shared" si="27"/>
        <v>C</v>
      </c>
      <c r="AJ486" s="21"/>
      <c r="AK486" s="22"/>
      <c r="AL486" s="22"/>
      <c r="AM486" s="22"/>
      <c r="AN486" s="22"/>
      <c r="AO486" s="23"/>
      <c r="AP486" s="22"/>
      <c r="AQ486" s="22"/>
      <c r="AR486" s="22"/>
      <c r="AS486" s="22"/>
      <c r="AT486" s="22"/>
      <c r="AU486" s="22"/>
      <c r="AV486" s="22"/>
      <c r="AW486" s="22"/>
      <c r="AX486" s="22"/>
      <c r="AY486" s="22"/>
      <c r="AZ486" s="22"/>
      <c r="BA486" s="22"/>
      <c r="BB486" s="22"/>
      <c r="BC486" s="22"/>
      <c r="BD486" s="22"/>
      <c r="BE486" s="22"/>
      <c r="BF486" s="22"/>
      <c r="BG486" s="22"/>
      <c r="BH486" s="22"/>
      <c r="BI486" s="22"/>
      <c r="BJ486" s="22"/>
      <c r="BK486" s="22"/>
      <c r="BL486" s="22"/>
      <c r="BM486" s="22"/>
      <c r="BN486" s="22"/>
      <c r="BO486" s="22"/>
      <c r="BP486" s="22"/>
      <c r="BQ486" s="22"/>
      <c r="BR486" s="22"/>
      <c r="BS486" s="22"/>
    </row>
    <row r="487" spans="27:71" x14ac:dyDescent="0.3">
      <c r="AA487" s="20"/>
      <c r="AB487" s="22"/>
      <c r="AC487" s="22"/>
      <c r="AD487" s="22" t="str">
        <f t="shared" si="24"/>
        <v>18J9</v>
      </c>
      <c r="AE487" s="22">
        <f t="shared" si="25"/>
        <v>18</v>
      </c>
      <c r="AF487" s="21" t="str">
        <f>IF(AE487="","","J"&amp;COUNTIF(AE$16:$AE487,AE487))</f>
        <v>J9</v>
      </c>
      <c r="AG487" s="22">
        <f>(IF(COUNTA($AG$335:$AG486)&lt;=$AB$336,$AA$336,IF(COUNTA($AG$335:$AG486)&lt;=$AB$337,$AA$337,IF(COUNTA($AG$335:$AG486)&lt;=$AB$338,$AA$338,IF(COUNTA($AG$335:$AG486)&lt;=$AB$339,$AA$339,IF(COUNTA($AG$335:$AG486)&lt;=$AB$340,$AA$340,IF(COUNTA($AG$335:$AG486)&lt;=$AB$341,$AA$341,IF(COUNTA($AG$335:$AG486)&lt;=$AB$342,$AA$342,IF(COUNTA($AG$335:$AG486)&lt;=$AB$343,$AA$343,IF(COUNTA($AG$335:$AG486)&lt;=$AB$344,$AA$344,IF(COUNTA($AG$335:$AG486)&lt;=$AB$345,$AA$345,IF(COUNTA($AG$335:$AG486)&lt;=$AB$346,$AA$346,IF(COUNTA($AG$335:$AG486)&lt;=$AB$347,$AA$347,IF(COUNTA($AG$335:$AG486)&lt;=$AB$348,$AA$348,IF(COUNTA($AG$335:$AG486)&lt;=$AB$349,$AA$349,IF(COUNTA($AG$335:$AG486)&lt;=$AB$350,$AA$350,IF(COUNTA($AG$335:$AG486)&lt;=$AB$351,$AA$351,IF(COUNTA($AG$335:$AG486)&lt;=$AB$352,$AA$352,IF(COUNTA($AG$335:$AG486)&lt;=$AB$353,$AA$353,IF(COUNTA($AG$335:$AG486)&lt;=$AB$354,$AA$354,IF(COUNTA($AG$335:$AG486)&lt;=$AB$355,$AA$355,IF(COUNTA($AG$335:$AG486)&lt;=$AB$356,$AA$356,IF(COUNTA($AG$335:$AG486)&lt;=$AB$357,$AA$357,"")))))))))))))))))))))))</f>
        <v>11</v>
      </c>
      <c r="AH487" s="22">
        <f t="shared" si="26"/>
        <v>14</v>
      </c>
      <c r="AI487" s="21" t="str">
        <f t="shared" si="27"/>
        <v>F</v>
      </c>
      <c r="AJ487" s="21"/>
      <c r="AK487" s="22"/>
      <c r="AL487" s="22"/>
      <c r="AM487" s="22"/>
      <c r="AN487" s="22"/>
      <c r="AO487" s="23"/>
      <c r="AP487" s="22"/>
      <c r="AQ487" s="22"/>
      <c r="AR487" s="22"/>
      <c r="AS487" s="22"/>
      <c r="AT487" s="22"/>
      <c r="AU487" s="22"/>
      <c r="AV487" s="22"/>
      <c r="AW487" s="22"/>
      <c r="AX487" s="22"/>
      <c r="AY487" s="22"/>
      <c r="AZ487" s="22"/>
      <c r="BA487" s="22"/>
      <c r="BB487" s="22"/>
      <c r="BC487" s="22"/>
      <c r="BD487" s="22"/>
      <c r="BE487" s="22"/>
      <c r="BF487" s="22"/>
      <c r="BG487" s="22"/>
      <c r="BH487" s="22"/>
      <c r="BI487" s="22"/>
      <c r="BJ487" s="22"/>
      <c r="BK487" s="22"/>
      <c r="BL487" s="22"/>
      <c r="BM487" s="22"/>
      <c r="BN487" s="22"/>
      <c r="BO487" s="22"/>
      <c r="BP487" s="22"/>
      <c r="BQ487" s="22"/>
      <c r="BR487" s="22"/>
      <c r="BS487" s="22"/>
    </row>
    <row r="488" spans="27:71" x14ac:dyDescent="0.3">
      <c r="AA488" s="20"/>
      <c r="AB488" s="22"/>
      <c r="AC488" s="22"/>
      <c r="AD488" s="22" t="str">
        <f t="shared" si="24"/>
        <v>9J10</v>
      </c>
      <c r="AE488" s="22">
        <f t="shared" si="25"/>
        <v>9</v>
      </c>
      <c r="AF488" s="21" t="str">
        <f>IF(AE488="","","J"&amp;COUNTIF(AE$16:$AE488,AE488))</f>
        <v>J10</v>
      </c>
      <c r="AG488" s="22">
        <f>(IF(COUNTA($AG$335:$AG487)&lt;=$AB$336,$AA$336,IF(COUNTA($AG$335:$AG487)&lt;=$AB$337,$AA$337,IF(COUNTA($AG$335:$AG487)&lt;=$AB$338,$AA$338,IF(COUNTA($AG$335:$AG487)&lt;=$AB$339,$AA$339,IF(COUNTA($AG$335:$AG487)&lt;=$AB$340,$AA$340,IF(COUNTA($AG$335:$AG487)&lt;=$AB$341,$AA$341,IF(COUNTA($AG$335:$AG487)&lt;=$AB$342,$AA$342,IF(COUNTA($AG$335:$AG487)&lt;=$AB$343,$AA$343,IF(COUNTA($AG$335:$AG487)&lt;=$AB$344,$AA$344,IF(COUNTA($AG$335:$AG487)&lt;=$AB$345,$AA$345,IF(COUNTA($AG$335:$AG487)&lt;=$AB$346,$AA$346,IF(COUNTA($AG$335:$AG487)&lt;=$AB$347,$AA$347,IF(COUNTA($AG$335:$AG487)&lt;=$AB$348,$AA$348,IF(COUNTA($AG$335:$AG487)&lt;=$AB$349,$AA$349,IF(COUNTA($AG$335:$AG487)&lt;=$AB$350,$AA$350,IF(COUNTA($AG$335:$AG487)&lt;=$AB$351,$AA$351,IF(COUNTA($AG$335:$AG487)&lt;=$AB$352,$AA$352,IF(COUNTA($AG$335:$AG487)&lt;=$AB$353,$AA$353,IF(COUNTA($AG$335:$AG487)&lt;=$AB$354,$AA$354,IF(COUNTA($AG$335:$AG487)&lt;=$AB$355,$AA$355,IF(COUNTA($AG$335:$AG487)&lt;=$AB$356,$AA$356,IF(COUNTA($AG$335:$AG487)&lt;=$AB$357,$AA$357,"")))))))))))))))))))))))</f>
        <v>11</v>
      </c>
      <c r="AH488" s="22">
        <f t="shared" si="26"/>
        <v>13</v>
      </c>
      <c r="AI488" s="21" t="str">
        <f t="shared" si="27"/>
        <v>C</v>
      </c>
      <c r="AJ488" s="21"/>
      <c r="AK488" s="22"/>
      <c r="AL488" s="22"/>
      <c r="AM488" s="22"/>
      <c r="AN488" s="22"/>
      <c r="AO488" s="23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  <c r="BC488" s="22"/>
      <c r="BD488" s="22"/>
      <c r="BE488" s="22"/>
      <c r="BF488" s="22"/>
      <c r="BG488" s="22"/>
      <c r="BH488" s="22"/>
      <c r="BI488" s="22"/>
      <c r="BJ488" s="22"/>
      <c r="BK488" s="22"/>
      <c r="BL488" s="22"/>
      <c r="BM488" s="22"/>
      <c r="BN488" s="22"/>
      <c r="BO488" s="22"/>
      <c r="BP488" s="22"/>
      <c r="BQ488" s="22"/>
      <c r="BR488" s="22"/>
      <c r="BS488" s="22"/>
    </row>
    <row r="489" spans="27:71" x14ac:dyDescent="0.3">
      <c r="AA489" s="20"/>
      <c r="AB489" s="22"/>
      <c r="AC489" s="22"/>
      <c r="AD489" s="22" t="str">
        <f t="shared" si="24"/>
        <v>19J10</v>
      </c>
      <c r="AE489" s="22">
        <f t="shared" si="25"/>
        <v>19</v>
      </c>
      <c r="AF489" s="21" t="str">
        <f>IF(AE489="","","J"&amp;COUNTIF(AE$16:$AE489,AE489))</f>
        <v>J10</v>
      </c>
      <c r="AG489" s="22">
        <f>(IF(COUNTA($AG$335:$AG488)&lt;=$AB$336,$AA$336,IF(COUNTA($AG$335:$AG488)&lt;=$AB$337,$AA$337,IF(COUNTA($AG$335:$AG488)&lt;=$AB$338,$AA$338,IF(COUNTA($AG$335:$AG488)&lt;=$AB$339,$AA$339,IF(COUNTA($AG$335:$AG488)&lt;=$AB$340,$AA$340,IF(COUNTA($AG$335:$AG488)&lt;=$AB$341,$AA$341,IF(COUNTA($AG$335:$AG488)&lt;=$AB$342,$AA$342,IF(COUNTA($AG$335:$AG488)&lt;=$AB$343,$AA$343,IF(COUNTA($AG$335:$AG488)&lt;=$AB$344,$AA$344,IF(COUNTA($AG$335:$AG488)&lt;=$AB$345,$AA$345,IF(COUNTA($AG$335:$AG488)&lt;=$AB$346,$AA$346,IF(COUNTA($AG$335:$AG488)&lt;=$AB$347,$AA$347,IF(COUNTA($AG$335:$AG488)&lt;=$AB$348,$AA$348,IF(COUNTA($AG$335:$AG488)&lt;=$AB$349,$AA$349,IF(COUNTA($AG$335:$AG488)&lt;=$AB$350,$AA$350,IF(COUNTA($AG$335:$AG488)&lt;=$AB$351,$AA$351,IF(COUNTA($AG$335:$AG488)&lt;=$AB$352,$AA$352,IF(COUNTA($AG$335:$AG488)&lt;=$AB$353,$AA$353,IF(COUNTA($AG$335:$AG488)&lt;=$AB$354,$AA$354,IF(COUNTA($AG$335:$AG488)&lt;=$AB$355,$AA$355,IF(COUNTA($AG$335:$AG488)&lt;=$AB$356,$AA$356,IF(COUNTA($AG$335:$AG488)&lt;=$AB$357,$AA$357,"")))))))))))))))))))))))</f>
        <v>11</v>
      </c>
      <c r="AH489" s="22">
        <f t="shared" si="26"/>
        <v>12</v>
      </c>
      <c r="AI489" s="21" t="str">
        <f t="shared" si="27"/>
        <v>F</v>
      </c>
      <c r="AJ489" s="21"/>
      <c r="AK489" s="22"/>
      <c r="AL489" s="22"/>
      <c r="AM489" s="22"/>
      <c r="AN489" s="22"/>
      <c r="AO489" s="23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  <c r="BC489" s="22"/>
      <c r="BD489" s="22"/>
      <c r="BE489" s="22"/>
      <c r="BF489" s="22"/>
      <c r="BG489" s="22"/>
      <c r="BH489" s="22"/>
      <c r="BI489" s="22"/>
      <c r="BJ489" s="22"/>
      <c r="BK489" s="22"/>
      <c r="BL489" s="22"/>
      <c r="BM489" s="22"/>
      <c r="BN489" s="22"/>
      <c r="BO489" s="22"/>
      <c r="BP489" s="22"/>
      <c r="BQ489" s="22"/>
      <c r="BR489" s="22"/>
      <c r="BS489" s="22"/>
    </row>
    <row r="490" spans="27:71" x14ac:dyDescent="0.3">
      <c r="AA490" s="20"/>
      <c r="AB490" s="22"/>
      <c r="AC490" s="22"/>
      <c r="AD490" s="22" t="str">
        <f t="shared" si="24"/>
        <v>5J7</v>
      </c>
      <c r="AE490" s="22">
        <f t="shared" si="25"/>
        <v>5</v>
      </c>
      <c r="AF490" s="21" t="str">
        <f>IF(AE490="","","J"&amp;COUNTIF(AE$16:$AE490,AE490))</f>
        <v>J7</v>
      </c>
      <c r="AG490" s="22">
        <f>(IF(COUNTA($AG$335:$AG489)&lt;=$AB$336,$AA$336,IF(COUNTA($AG$335:$AG489)&lt;=$AB$337,$AA$337,IF(COUNTA($AG$335:$AG489)&lt;=$AB$338,$AA$338,IF(COUNTA($AG$335:$AG489)&lt;=$AB$339,$AA$339,IF(COUNTA($AG$335:$AG489)&lt;=$AB$340,$AA$340,IF(COUNTA($AG$335:$AG489)&lt;=$AB$341,$AA$341,IF(COUNTA($AG$335:$AG489)&lt;=$AB$342,$AA$342,IF(COUNTA($AG$335:$AG489)&lt;=$AB$343,$AA$343,IF(COUNTA($AG$335:$AG489)&lt;=$AB$344,$AA$344,IF(COUNTA($AG$335:$AG489)&lt;=$AB$345,$AA$345,IF(COUNTA($AG$335:$AG489)&lt;=$AB$346,$AA$346,IF(COUNTA($AG$335:$AG489)&lt;=$AB$347,$AA$347,IF(COUNTA($AG$335:$AG489)&lt;=$AB$348,$AA$348,IF(COUNTA($AG$335:$AG489)&lt;=$AB$349,$AA$349,IF(COUNTA($AG$335:$AG489)&lt;=$AB$350,$AA$350,IF(COUNTA($AG$335:$AG489)&lt;=$AB$351,$AA$351,IF(COUNTA($AG$335:$AG489)&lt;=$AB$352,$AA$352,IF(COUNTA($AG$335:$AG489)&lt;=$AB$353,$AA$353,IF(COUNTA($AG$335:$AG489)&lt;=$AB$354,$AA$354,IF(COUNTA($AG$335:$AG489)&lt;=$AB$355,$AA$355,IF(COUNTA($AG$335:$AG489)&lt;=$AB$356,$AA$356,IF(COUNTA($AG$335:$AG489)&lt;=$AB$357,$AA$357,"")))))))))))))))))))))))</f>
        <v>12</v>
      </c>
      <c r="AH490" s="22">
        <f t="shared" si="26"/>
        <v>20</v>
      </c>
      <c r="AI490" s="21" t="str">
        <f t="shared" si="27"/>
        <v>C</v>
      </c>
      <c r="AJ490" s="21"/>
      <c r="AK490" s="22"/>
      <c r="AL490" s="22"/>
      <c r="AM490" s="22"/>
      <c r="AN490" s="22"/>
      <c r="AO490" s="23"/>
      <c r="AP490" s="22"/>
      <c r="AQ490" s="22"/>
      <c r="AR490" s="22"/>
      <c r="AS490" s="22"/>
      <c r="AT490" s="22"/>
      <c r="AU490" s="22"/>
      <c r="AV490" s="22"/>
      <c r="AW490" s="22"/>
      <c r="AX490" s="22"/>
      <c r="AY490" s="22"/>
      <c r="AZ490" s="22"/>
      <c r="BA490" s="22"/>
      <c r="BB490" s="22"/>
      <c r="BC490" s="22"/>
      <c r="BD490" s="22"/>
      <c r="BE490" s="22"/>
      <c r="BF490" s="22"/>
      <c r="BG490" s="22"/>
      <c r="BH490" s="22"/>
      <c r="BI490" s="22"/>
      <c r="BJ490" s="22"/>
      <c r="BK490" s="22"/>
      <c r="BL490" s="22"/>
      <c r="BM490" s="22"/>
      <c r="BN490" s="22"/>
      <c r="BO490" s="22"/>
      <c r="BP490" s="22"/>
      <c r="BQ490" s="22"/>
      <c r="BR490" s="22"/>
      <c r="BS490" s="22"/>
    </row>
    <row r="491" spans="27:71" x14ac:dyDescent="0.3">
      <c r="AA491" s="20"/>
      <c r="AB491" s="22"/>
      <c r="AC491" s="22"/>
      <c r="AD491" s="22" t="str">
        <f t="shared" si="24"/>
        <v>15J7</v>
      </c>
      <c r="AE491" s="22">
        <f t="shared" si="25"/>
        <v>15</v>
      </c>
      <c r="AF491" s="21" t="str">
        <f>IF(AE491="","","J"&amp;COUNTIF(AE$16:$AE491,AE491))</f>
        <v>J7</v>
      </c>
      <c r="AG491" s="22">
        <f>(IF(COUNTA($AG$335:$AG490)&lt;=$AB$336,$AA$336,IF(COUNTA($AG$335:$AG490)&lt;=$AB$337,$AA$337,IF(COUNTA($AG$335:$AG490)&lt;=$AB$338,$AA$338,IF(COUNTA($AG$335:$AG490)&lt;=$AB$339,$AA$339,IF(COUNTA($AG$335:$AG490)&lt;=$AB$340,$AA$340,IF(COUNTA($AG$335:$AG490)&lt;=$AB$341,$AA$341,IF(COUNTA($AG$335:$AG490)&lt;=$AB$342,$AA$342,IF(COUNTA($AG$335:$AG490)&lt;=$AB$343,$AA$343,IF(COUNTA($AG$335:$AG490)&lt;=$AB$344,$AA$344,IF(COUNTA($AG$335:$AG490)&lt;=$AB$345,$AA$345,IF(COUNTA($AG$335:$AG490)&lt;=$AB$346,$AA$346,IF(COUNTA($AG$335:$AG490)&lt;=$AB$347,$AA$347,IF(COUNTA($AG$335:$AG490)&lt;=$AB$348,$AA$348,IF(COUNTA($AG$335:$AG490)&lt;=$AB$349,$AA$349,IF(COUNTA($AG$335:$AG490)&lt;=$AB$350,$AA$350,IF(COUNTA($AG$335:$AG490)&lt;=$AB$351,$AA$351,IF(COUNTA($AG$335:$AG490)&lt;=$AB$352,$AA$352,IF(COUNTA($AG$335:$AG490)&lt;=$AB$353,$AA$353,IF(COUNTA($AG$335:$AG490)&lt;=$AB$354,$AA$354,IF(COUNTA($AG$335:$AG490)&lt;=$AB$355,$AA$355,IF(COUNTA($AG$335:$AG490)&lt;=$AB$356,$AA$356,IF(COUNTA($AG$335:$AG490)&lt;=$AB$357,$AA$357,"")))))))))))))))))))))))</f>
        <v>12</v>
      </c>
      <c r="AH491" s="22">
        <f t="shared" si="26"/>
        <v>19</v>
      </c>
      <c r="AI491" s="21" t="str">
        <f t="shared" si="27"/>
        <v>F</v>
      </c>
      <c r="AJ491" s="21"/>
      <c r="AK491" s="22"/>
      <c r="AL491" s="22"/>
      <c r="AM491" s="22"/>
      <c r="AN491" s="22"/>
      <c r="AO491" s="23"/>
      <c r="AP491" s="22"/>
      <c r="AQ491" s="22"/>
      <c r="AR491" s="22"/>
      <c r="AS491" s="22"/>
      <c r="AT491" s="22"/>
      <c r="AU491" s="22"/>
      <c r="AV491" s="22"/>
      <c r="AW491" s="22"/>
      <c r="AX491" s="22"/>
      <c r="AY491" s="22"/>
      <c r="AZ491" s="22"/>
      <c r="BA491" s="22"/>
      <c r="BB491" s="22"/>
      <c r="BC491" s="22"/>
      <c r="BD491" s="22"/>
      <c r="BE491" s="22"/>
      <c r="BF491" s="22"/>
      <c r="BG491" s="22"/>
      <c r="BH491" s="22"/>
      <c r="BI491" s="22"/>
      <c r="BJ491" s="22"/>
      <c r="BK491" s="22"/>
      <c r="BL491" s="22"/>
      <c r="BM491" s="22"/>
      <c r="BN491" s="22"/>
      <c r="BO491" s="22"/>
      <c r="BP491" s="22"/>
      <c r="BQ491" s="22"/>
      <c r="BR491" s="22"/>
      <c r="BS491" s="22"/>
    </row>
    <row r="492" spans="27:71" x14ac:dyDescent="0.3">
      <c r="AA492" s="20"/>
      <c r="AB492" s="22"/>
      <c r="AC492" s="22"/>
      <c r="AD492" s="22" t="str">
        <f t="shared" si="24"/>
        <v>6J8</v>
      </c>
      <c r="AE492" s="22">
        <f t="shared" si="25"/>
        <v>6</v>
      </c>
      <c r="AF492" s="21" t="str">
        <f>IF(AE492="","","J"&amp;COUNTIF(AE$16:$AE492,AE492))</f>
        <v>J8</v>
      </c>
      <c r="AG492" s="22">
        <f>(IF(COUNTA($AG$335:$AG491)&lt;=$AB$336,$AA$336,IF(COUNTA($AG$335:$AG491)&lt;=$AB$337,$AA$337,IF(COUNTA($AG$335:$AG491)&lt;=$AB$338,$AA$338,IF(COUNTA($AG$335:$AG491)&lt;=$AB$339,$AA$339,IF(COUNTA($AG$335:$AG491)&lt;=$AB$340,$AA$340,IF(COUNTA($AG$335:$AG491)&lt;=$AB$341,$AA$341,IF(COUNTA($AG$335:$AG491)&lt;=$AB$342,$AA$342,IF(COUNTA($AG$335:$AG491)&lt;=$AB$343,$AA$343,IF(COUNTA($AG$335:$AG491)&lt;=$AB$344,$AA$344,IF(COUNTA($AG$335:$AG491)&lt;=$AB$345,$AA$345,IF(COUNTA($AG$335:$AG491)&lt;=$AB$346,$AA$346,IF(COUNTA($AG$335:$AG491)&lt;=$AB$347,$AA$347,IF(COUNTA($AG$335:$AG491)&lt;=$AB$348,$AA$348,IF(COUNTA($AG$335:$AG491)&lt;=$AB$349,$AA$349,IF(COUNTA($AG$335:$AG491)&lt;=$AB$350,$AA$350,IF(COUNTA($AG$335:$AG491)&lt;=$AB$351,$AA$351,IF(COUNTA($AG$335:$AG491)&lt;=$AB$352,$AA$352,IF(COUNTA($AG$335:$AG491)&lt;=$AB$353,$AA$353,IF(COUNTA($AG$335:$AG491)&lt;=$AB$354,$AA$354,IF(COUNTA($AG$335:$AG491)&lt;=$AB$355,$AA$355,IF(COUNTA($AG$335:$AG491)&lt;=$AB$356,$AA$356,IF(COUNTA($AG$335:$AG491)&lt;=$AB$357,$AA$357,"")))))))))))))))))))))))</f>
        <v>12</v>
      </c>
      <c r="AH492" s="22">
        <f t="shared" si="26"/>
        <v>18</v>
      </c>
      <c r="AI492" s="21" t="str">
        <f t="shared" si="27"/>
        <v>C</v>
      </c>
      <c r="AJ492" s="21"/>
      <c r="AK492" s="22"/>
      <c r="AL492" s="22"/>
      <c r="AM492" s="22"/>
      <c r="AN492" s="22"/>
      <c r="AO492" s="23"/>
      <c r="AP492" s="22"/>
      <c r="AQ492" s="22"/>
      <c r="AR492" s="22"/>
      <c r="AS492" s="22"/>
      <c r="AT492" s="22"/>
      <c r="AU492" s="22"/>
      <c r="AV492" s="22"/>
      <c r="AW492" s="22"/>
      <c r="AX492" s="22"/>
      <c r="AY492" s="22"/>
      <c r="AZ492" s="22"/>
      <c r="BA492" s="22"/>
      <c r="BB492" s="22"/>
      <c r="BC492" s="22"/>
      <c r="BD492" s="22"/>
      <c r="BE492" s="22"/>
      <c r="BF492" s="22"/>
      <c r="BG492" s="22"/>
      <c r="BH492" s="22"/>
      <c r="BI492" s="22"/>
      <c r="BJ492" s="22"/>
      <c r="BK492" s="22"/>
      <c r="BL492" s="22"/>
      <c r="BM492" s="22"/>
      <c r="BN492" s="22"/>
      <c r="BO492" s="22"/>
      <c r="BP492" s="22"/>
      <c r="BQ492" s="22"/>
      <c r="BR492" s="22"/>
      <c r="BS492" s="22"/>
    </row>
    <row r="493" spans="27:71" x14ac:dyDescent="0.3">
      <c r="AA493" s="20"/>
      <c r="AB493" s="22"/>
      <c r="AC493" s="22"/>
      <c r="AD493" s="22" t="str">
        <f t="shared" si="24"/>
        <v>16J8</v>
      </c>
      <c r="AE493" s="22">
        <f t="shared" si="25"/>
        <v>16</v>
      </c>
      <c r="AF493" s="21" t="str">
        <f>IF(AE493="","","J"&amp;COUNTIF(AE$16:$AE493,AE493))</f>
        <v>J8</v>
      </c>
      <c r="AG493" s="22">
        <f>(IF(COUNTA($AG$335:$AG492)&lt;=$AB$336,$AA$336,IF(COUNTA($AG$335:$AG492)&lt;=$AB$337,$AA$337,IF(COUNTA($AG$335:$AG492)&lt;=$AB$338,$AA$338,IF(COUNTA($AG$335:$AG492)&lt;=$AB$339,$AA$339,IF(COUNTA($AG$335:$AG492)&lt;=$AB$340,$AA$340,IF(COUNTA($AG$335:$AG492)&lt;=$AB$341,$AA$341,IF(COUNTA($AG$335:$AG492)&lt;=$AB$342,$AA$342,IF(COUNTA($AG$335:$AG492)&lt;=$AB$343,$AA$343,IF(COUNTA($AG$335:$AG492)&lt;=$AB$344,$AA$344,IF(COUNTA($AG$335:$AG492)&lt;=$AB$345,$AA$345,IF(COUNTA($AG$335:$AG492)&lt;=$AB$346,$AA$346,IF(COUNTA($AG$335:$AG492)&lt;=$AB$347,$AA$347,IF(COUNTA($AG$335:$AG492)&lt;=$AB$348,$AA$348,IF(COUNTA($AG$335:$AG492)&lt;=$AB$349,$AA$349,IF(COUNTA($AG$335:$AG492)&lt;=$AB$350,$AA$350,IF(COUNTA($AG$335:$AG492)&lt;=$AB$351,$AA$351,IF(COUNTA($AG$335:$AG492)&lt;=$AB$352,$AA$352,IF(COUNTA($AG$335:$AG492)&lt;=$AB$353,$AA$353,IF(COUNTA($AG$335:$AG492)&lt;=$AB$354,$AA$354,IF(COUNTA($AG$335:$AG492)&lt;=$AB$355,$AA$355,IF(COUNTA($AG$335:$AG492)&lt;=$AB$356,$AA$356,IF(COUNTA($AG$335:$AG492)&lt;=$AB$357,$AA$357,"")))))))))))))))))))))))</f>
        <v>12</v>
      </c>
      <c r="AH493" s="22">
        <f t="shared" si="26"/>
        <v>17</v>
      </c>
      <c r="AI493" s="21" t="str">
        <f t="shared" si="27"/>
        <v>F</v>
      </c>
      <c r="AJ493" s="21"/>
      <c r="AK493" s="22"/>
      <c r="AL493" s="22"/>
      <c r="AM493" s="22"/>
      <c r="AN493" s="22"/>
      <c r="AO493" s="23"/>
      <c r="AP493" s="22"/>
      <c r="AQ493" s="22"/>
      <c r="AR493" s="22"/>
      <c r="AS493" s="22"/>
      <c r="AT493" s="22"/>
      <c r="AU493" s="22"/>
      <c r="AV493" s="22"/>
      <c r="AW493" s="22"/>
      <c r="AX493" s="22"/>
      <c r="AY493" s="22"/>
      <c r="AZ493" s="22"/>
      <c r="BA493" s="22"/>
      <c r="BB493" s="22"/>
      <c r="BC493" s="22"/>
      <c r="BD493" s="22"/>
      <c r="BE493" s="22"/>
      <c r="BF493" s="22"/>
      <c r="BG493" s="22"/>
      <c r="BH493" s="22"/>
      <c r="BI493" s="22"/>
      <c r="BJ493" s="22"/>
      <c r="BK493" s="22"/>
      <c r="BL493" s="22"/>
      <c r="BM493" s="22"/>
      <c r="BN493" s="22"/>
      <c r="BO493" s="22"/>
      <c r="BP493" s="22"/>
      <c r="BQ493" s="22"/>
      <c r="BR493" s="22"/>
      <c r="BS493" s="22"/>
    </row>
    <row r="494" spans="27:71" x14ac:dyDescent="0.3">
      <c r="AA494" s="20"/>
      <c r="AB494" s="22"/>
      <c r="AC494" s="22"/>
      <c r="AD494" s="22" t="str">
        <f t="shared" si="24"/>
        <v>7J9</v>
      </c>
      <c r="AE494" s="22">
        <f t="shared" si="25"/>
        <v>7</v>
      </c>
      <c r="AF494" s="21" t="str">
        <f>IF(AE494="","","J"&amp;COUNTIF(AE$16:$AE494,AE494))</f>
        <v>J9</v>
      </c>
      <c r="AG494" s="22">
        <f>(IF(COUNTA($AG$335:$AG493)&lt;=$AB$336,$AA$336,IF(COUNTA($AG$335:$AG493)&lt;=$AB$337,$AA$337,IF(COUNTA($AG$335:$AG493)&lt;=$AB$338,$AA$338,IF(COUNTA($AG$335:$AG493)&lt;=$AB$339,$AA$339,IF(COUNTA($AG$335:$AG493)&lt;=$AB$340,$AA$340,IF(COUNTA($AG$335:$AG493)&lt;=$AB$341,$AA$341,IF(COUNTA($AG$335:$AG493)&lt;=$AB$342,$AA$342,IF(COUNTA($AG$335:$AG493)&lt;=$AB$343,$AA$343,IF(COUNTA($AG$335:$AG493)&lt;=$AB$344,$AA$344,IF(COUNTA($AG$335:$AG493)&lt;=$AB$345,$AA$345,IF(COUNTA($AG$335:$AG493)&lt;=$AB$346,$AA$346,IF(COUNTA($AG$335:$AG493)&lt;=$AB$347,$AA$347,IF(COUNTA($AG$335:$AG493)&lt;=$AB$348,$AA$348,IF(COUNTA($AG$335:$AG493)&lt;=$AB$349,$AA$349,IF(COUNTA($AG$335:$AG493)&lt;=$AB$350,$AA$350,IF(COUNTA($AG$335:$AG493)&lt;=$AB$351,$AA$351,IF(COUNTA($AG$335:$AG493)&lt;=$AB$352,$AA$352,IF(COUNTA($AG$335:$AG493)&lt;=$AB$353,$AA$353,IF(COUNTA($AG$335:$AG493)&lt;=$AB$354,$AA$354,IF(COUNTA($AG$335:$AG493)&lt;=$AB$355,$AA$355,IF(COUNTA($AG$335:$AG493)&lt;=$AB$356,$AA$356,IF(COUNTA($AG$335:$AG493)&lt;=$AB$357,$AA$357,"")))))))))))))))))))))))</f>
        <v>12</v>
      </c>
      <c r="AH494" s="22">
        <f t="shared" si="26"/>
        <v>16</v>
      </c>
      <c r="AI494" s="21" t="str">
        <f t="shared" si="27"/>
        <v>C</v>
      </c>
      <c r="AJ494" s="21"/>
      <c r="AK494" s="22"/>
      <c r="AL494" s="22"/>
      <c r="AM494" s="22"/>
      <c r="AN494" s="22"/>
      <c r="AO494" s="23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  <c r="BC494" s="22"/>
      <c r="BD494" s="22"/>
      <c r="BE494" s="22"/>
      <c r="BF494" s="22"/>
      <c r="BG494" s="22"/>
      <c r="BH494" s="22"/>
      <c r="BI494" s="22"/>
      <c r="BJ494" s="22"/>
      <c r="BK494" s="22"/>
      <c r="BL494" s="22"/>
      <c r="BM494" s="22"/>
      <c r="BN494" s="22"/>
      <c r="BO494" s="22"/>
      <c r="BP494" s="22"/>
      <c r="BQ494" s="22"/>
      <c r="BR494" s="22"/>
      <c r="BS494" s="22"/>
    </row>
    <row r="495" spans="27:71" x14ac:dyDescent="0.3">
      <c r="AA495" s="20"/>
      <c r="AB495" s="22"/>
      <c r="AC495" s="22"/>
      <c r="AD495" s="22" t="str">
        <f t="shared" si="24"/>
        <v>17J9</v>
      </c>
      <c r="AE495" s="22">
        <f t="shared" si="25"/>
        <v>17</v>
      </c>
      <c r="AF495" s="21" t="str">
        <f>IF(AE495="","","J"&amp;COUNTIF(AE$16:$AE495,AE495))</f>
        <v>J9</v>
      </c>
      <c r="AG495" s="22">
        <f>(IF(COUNTA($AG$335:$AG494)&lt;=$AB$336,$AA$336,IF(COUNTA($AG$335:$AG494)&lt;=$AB$337,$AA$337,IF(COUNTA($AG$335:$AG494)&lt;=$AB$338,$AA$338,IF(COUNTA($AG$335:$AG494)&lt;=$AB$339,$AA$339,IF(COUNTA($AG$335:$AG494)&lt;=$AB$340,$AA$340,IF(COUNTA($AG$335:$AG494)&lt;=$AB$341,$AA$341,IF(COUNTA($AG$335:$AG494)&lt;=$AB$342,$AA$342,IF(COUNTA($AG$335:$AG494)&lt;=$AB$343,$AA$343,IF(COUNTA($AG$335:$AG494)&lt;=$AB$344,$AA$344,IF(COUNTA($AG$335:$AG494)&lt;=$AB$345,$AA$345,IF(COUNTA($AG$335:$AG494)&lt;=$AB$346,$AA$346,IF(COUNTA($AG$335:$AG494)&lt;=$AB$347,$AA$347,IF(COUNTA($AG$335:$AG494)&lt;=$AB$348,$AA$348,IF(COUNTA($AG$335:$AG494)&lt;=$AB$349,$AA$349,IF(COUNTA($AG$335:$AG494)&lt;=$AB$350,$AA$350,IF(COUNTA($AG$335:$AG494)&lt;=$AB$351,$AA$351,IF(COUNTA($AG$335:$AG494)&lt;=$AB$352,$AA$352,IF(COUNTA($AG$335:$AG494)&lt;=$AB$353,$AA$353,IF(COUNTA($AG$335:$AG494)&lt;=$AB$354,$AA$354,IF(COUNTA($AG$335:$AG494)&lt;=$AB$355,$AA$355,IF(COUNTA($AG$335:$AG494)&lt;=$AB$356,$AA$356,IF(COUNTA($AG$335:$AG494)&lt;=$AB$357,$AA$357,"")))))))))))))))))))))))</f>
        <v>12</v>
      </c>
      <c r="AH495" s="22">
        <f t="shared" si="26"/>
        <v>15</v>
      </c>
      <c r="AI495" s="21" t="str">
        <f t="shared" si="27"/>
        <v>F</v>
      </c>
      <c r="AJ495" s="21"/>
      <c r="AK495" s="22"/>
      <c r="AL495" s="22"/>
      <c r="AM495" s="22"/>
      <c r="AN495" s="22"/>
      <c r="AO495" s="23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  <c r="BC495" s="22"/>
      <c r="BD495" s="22"/>
      <c r="BE495" s="22"/>
      <c r="BF495" s="22"/>
      <c r="BG495" s="22"/>
      <c r="BH495" s="22"/>
      <c r="BI495" s="22"/>
      <c r="BJ495" s="22"/>
      <c r="BK495" s="22"/>
      <c r="BL495" s="22"/>
      <c r="BM495" s="22"/>
      <c r="BN495" s="22"/>
      <c r="BO495" s="22"/>
      <c r="BP495" s="22"/>
      <c r="BQ495" s="22"/>
      <c r="BR495" s="22"/>
      <c r="BS495" s="22"/>
    </row>
    <row r="496" spans="27:71" x14ac:dyDescent="0.3">
      <c r="AA496" s="20"/>
      <c r="AB496" s="22"/>
      <c r="AC496" s="22"/>
      <c r="AD496" s="22" t="str">
        <f t="shared" si="24"/>
        <v>8J10</v>
      </c>
      <c r="AE496" s="22">
        <f t="shared" si="25"/>
        <v>8</v>
      </c>
      <c r="AF496" s="21" t="str">
        <f>IF(AE496="","","J"&amp;COUNTIF(AE$16:$AE496,AE496))</f>
        <v>J10</v>
      </c>
      <c r="AG496" s="22">
        <f>(IF(COUNTA($AG$335:$AG495)&lt;=$AB$336,$AA$336,IF(COUNTA($AG$335:$AG495)&lt;=$AB$337,$AA$337,IF(COUNTA($AG$335:$AG495)&lt;=$AB$338,$AA$338,IF(COUNTA($AG$335:$AG495)&lt;=$AB$339,$AA$339,IF(COUNTA($AG$335:$AG495)&lt;=$AB$340,$AA$340,IF(COUNTA($AG$335:$AG495)&lt;=$AB$341,$AA$341,IF(COUNTA($AG$335:$AG495)&lt;=$AB$342,$AA$342,IF(COUNTA($AG$335:$AG495)&lt;=$AB$343,$AA$343,IF(COUNTA($AG$335:$AG495)&lt;=$AB$344,$AA$344,IF(COUNTA($AG$335:$AG495)&lt;=$AB$345,$AA$345,IF(COUNTA($AG$335:$AG495)&lt;=$AB$346,$AA$346,IF(COUNTA($AG$335:$AG495)&lt;=$AB$347,$AA$347,IF(COUNTA($AG$335:$AG495)&lt;=$AB$348,$AA$348,IF(COUNTA($AG$335:$AG495)&lt;=$AB$349,$AA$349,IF(COUNTA($AG$335:$AG495)&lt;=$AB$350,$AA$350,IF(COUNTA($AG$335:$AG495)&lt;=$AB$351,$AA$351,IF(COUNTA($AG$335:$AG495)&lt;=$AB$352,$AA$352,IF(COUNTA($AG$335:$AG495)&lt;=$AB$353,$AA$353,IF(COUNTA($AG$335:$AG495)&lt;=$AB$354,$AA$354,IF(COUNTA($AG$335:$AG495)&lt;=$AB$355,$AA$355,IF(COUNTA($AG$335:$AG495)&lt;=$AB$356,$AA$356,IF(COUNTA($AG$335:$AG495)&lt;=$AB$357,$AA$357,"")))))))))))))))))))))))</f>
        <v>12</v>
      </c>
      <c r="AH496" s="22">
        <f t="shared" si="26"/>
        <v>14</v>
      </c>
      <c r="AI496" s="21" t="str">
        <f t="shared" si="27"/>
        <v>C</v>
      </c>
      <c r="AJ496" s="21"/>
      <c r="AK496" s="22"/>
      <c r="AL496" s="22"/>
      <c r="AM496" s="22"/>
      <c r="AN496" s="22"/>
      <c r="AO496" s="23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</row>
    <row r="497" spans="27:71" x14ac:dyDescent="0.3">
      <c r="AA497" s="20"/>
      <c r="AB497" s="22"/>
      <c r="AC497" s="22"/>
      <c r="AD497" s="22" t="str">
        <f t="shared" si="24"/>
        <v>18J10</v>
      </c>
      <c r="AE497" s="22">
        <f t="shared" si="25"/>
        <v>18</v>
      </c>
      <c r="AF497" s="21" t="str">
        <f>IF(AE497="","","J"&amp;COUNTIF(AE$16:$AE497,AE497))</f>
        <v>J10</v>
      </c>
      <c r="AG497" s="22">
        <f>(IF(COUNTA($AG$335:$AG496)&lt;=$AB$336,$AA$336,IF(COUNTA($AG$335:$AG496)&lt;=$AB$337,$AA$337,IF(COUNTA($AG$335:$AG496)&lt;=$AB$338,$AA$338,IF(COUNTA($AG$335:$AG496)&lt;=$AB$339,$AA$339,IF(COUNTA($AG$335:$AG496)&lt;=$AB$340,$AA$340,IF(COUNTA($AG$335:$AG496)&lt;=$AB$341,$AA$341,IF(COUNTA($AG$335:$AG496)&lt;=$AB$342,$AA$342,IF(COUNTA($AG$335:$AG496)&lt;=$AB$343,$AA$343,IF(COUNTA($AG$335:$AG496)&lt;=$AB$344,$AA$344,IF(COUNTA($AG$335:$AG496)&lt;=$AB$345,$AA$345,IF(COUNTA($AG$335:$AG496)&lt;=$AB$346,$AA$346,IF(COUNTA($AG$335:$AG496)&lt;=$AB$347,$AA$347,IF(COUNTA($AG$335:$AG496)&lt;=$AB$348,$AA$348,IF(COUNTA($AG$335:$AG496)&lt;=$AB$349,$AA$349,IF(COUNTA($AG$335:$AG496)&lt;=$AB$350,$AA$350,IF(COUNTA($AG$335:$AG496)&lt;=$AB$351,$AA$351,IF(COUNTA($AG$335:$AG496)&lt;=$AB$352,$AA$352,IF(COUNTA($AG$335:$AG496)&lt;=$AB$353,$AA$353,IF(COUNTA($AG$335:$AG496)&lt;=$AB$354,$AA$354,IF(COUNTA($AG$335:$AG496)&lt;=$AB$355,$AA$355,IF(COUNTA($AG$335:$AG496)&lt;=$AB$356,$AA$356,IF(COUNTA($AG$335:$AG496)&lt;=$AB$357,$AA$357,"")))))))))))))))))))))))</f>
        <v>12</v>
      </c>
      <c r="AH497" s="22">
        <f t="shared" si="26"/>
        <v>13</v>
      </c>
      <c r="AI497" s="21" t="str">
        <f t="shared" si="27"/>
        <v>F</v>
      </c>
      <c r="AJ497" s="21"/>
      <c r="AK497" s="22"/>
      <c r="AL497" s="22"/>
      <c r="AM497" s="22"/>
      <c r="AN497" s="22"/>
      <c r="AO497" s="23"/>
      <c r="AP497" s="22"/>
      <c r="AQ497" s="22"/>
      <c r="AR497" s="22"/>
      <c r="AS497" s="22"/>
      <c r="AT497" s="22"/>
      <c r="AU497" s="22"/>
      <c r="AV497" s="22"/>
      <c r="AW497" s="22"/>
      <c r="AX497" s="22"/>
      <c r="AY497" s="22"/>
      <c r="AZ497" s="22"/>
      <c r="BA497" s="22"/>
      <c r="BB497" s="22"/>
      <c r="BC497" s="22"/>
      <c r="BD497" s="22"/>
      <c r="BE497" s="22"/>
      <c r="BF497" s="22"/>
      <c r="BG497" s="22"/>
      <c r="BH497" s="22"/>
      <c r="BI497" s="22"/>
      <c r="BJ497" s="22"/>
      <c r="BK497" s="22"/>
      <c r="BL497" s="22"/>
      <c r="BM497" s="22"/>
      <c r="BN497" s="22"/>
      <c r="BO497" s="22"/>
      <c r="BP497" s="22"/>
      <c r="BQ497" s="22"/>
      <c r="BR497" s="22"/>
      <c r="BS497" s="22"/>
    </row>
    <row r="498" spans="27:71" x14ac:dyDescent="0.3">
      <c r="AA498" s="20"/>
      <c r="AB498" s="22"/>
      <c r="AC498" s="22"/>
      <c r="AD498" s="22" t="str">
        <f t="shared" si="24"/>
        <v>14J7</v>
      </c>
      <c r="AE498" s="22">
        <f t="shared" si="25"/>
        <v>14</v>
      </c>
      <c r="AF498" s="21" t="str">
        <f>IF(AE498="","","J"&amp;COUNTIF(AE$16:$AE498,AE498))</f>
        <v>J7</v>
      </c>
      <c r="AG498" s="22">
        <f>(IF(COUNTA($AG$335:$AG497)&lt;=$AB$336,$AA$336,IF(COUNTA($AG$335:$AG497)&lt;=$AB$337,$AA$337,IF(COUNTA($AG$335:$AG497)&lt;=$AB$338,$AA$338,IF(COUNTA($AG$335:$AG497)&lt;=$AB$339,$AA$339,IF(COUNTA($AG$335:$AG497)&lt;=$AB$340,$AA$340,IF(COUNTA($AG$335:$AG497)&lt;=$AB$341,$AA$341,IF(COUNTA($AG$335:$AG497)&lt;=$AB$342,$AA$342,IF(COUNTA($AG$335:$AG497)&lt;=$AB$343,$AA$343,IF(COUNTA($AG$335:$AG497)&lt;=$AB$344,$AA$344,IF(COUNTA($AG$335:$AG497)&lt;=$AB$345,$AA$345,IF(COUNTA($AG$335:$AG497)&lt;=$AB$346,$AA$346,IF(COUNTA($AG$335:$AG497)&lt;=$AB$347,$AA$347,IF(COUNTA($AG$335:$AG497)&lt;=$AB$348,$AA$348,IF(COUNTA($AG$335:$AG497)&lt;=$AB$349,$AA$349,IF(COUNTA($AG$335:$AG497)&lt;=$AB$350,$AA$350,IF(COUNTA($AG$335:$AG497)&lt;=$AB$351,$AA$351,IF(COUNTA($AG$335:$AG497)&lt;=$AB$352,$AA$352,IF(COUNTA($AG$335:$AG497)&lt;=$AB$353,$AA$353,IF(COUNTA($AG$335:$AG497)&lt;=$AB$354,$AA$354,IF(COUNTA($AG$335:$AG497)&lt;=$AB$355,$AA$355,IF(COUNTA($AG$335:$AG497)&lt;=$AB$356,$AA$356,IF(COUNTA($AG$335:$AG497)&lt;=$AB$357,$AA$357,"")))))))))))))))))))))))</f>
        <v>13</v>
      </c>
      <c r="AH498" s="22">
        <f t="shared" si="26"/>
        <v>20</v>
      </c>
      <c r="AI498" s="21" t="str">
        <f t="shared" si="27"/>
        <v>C</v>
      </c>
      <c r="AJ498" s="21"/>
      <c r="AK498" s="22"/>
      <c r="AL498" s="22"/>
      <c r="AM498" s="22"/>
      <c r="AN498" s="22"/>
      <c r="AO498" s="23"/>
      <c r="AP498" s="22"/>
      <c r="AQ498" s="22"/>
      <c r="AR498" s="22"/>
      <c r="AS498" s="22"/>
      <c r="AT498" s="22"/>
      <c r="AU498" s="22"/>
      <c r="AV498" s="22"/>
      <c r="AW498" s="22"/>
      <c r="AX498" s="22"/>
      <c r="AY498" s="22"/>
      <c r="AZ498" s="22"/>
      <c r="BA498" s="22"/>
      <c r="BB498" s="22"/>
      <c r="BC498" s="22"/>
      <c r="BD498" s="22"/>
      <c r="BE498" s="22"/>
      <c r="BF498" s="22"/>
      <c r="BG498" s="22"/>
      <c r="BH498" s="22"/>
      <c r="BI498" s="22"/>
      <c r="BJ498" s="22"/>
      <c r="BK498" s="22"/>
      <c r="BL498" s="22"/>
      <c r="BM498" s="22"/>
      <c r="BN498" s="22"/>
      <c r="BO498" s="22"/>
      <c r="BP498" s="22"/>
      <c r="BQ498" s="22"/>
      <c r="BR498" s="22"/>
      <c r="BS498" s="22"/>
    </row>
    <row r="499" spans="27:71" x14ac:dyDescent="0.3">
      <c r="AA499" s="20"/>
      <c r="AB499" s="22"/>
      <c r="AC499" s="22"/>
      <c r="AD499" s="22" t="str">
        <f t="shared" si="24"/>
        <v>5J8</v>
      </c>
      <c r="AE499" s="22">
        <f t="shared" si="25"/>
        <v>5</v>
      </c>
      <c r="AF499" s="21" t="str">
        <f>IF(AE499="","","J"&amp;COUNTIF(AE$16:$AE499,AE499))</f>
        <v>J8</v>
      </c>
      <c r="AG499" s="22">
        <f>(IF(COUNTA($AG$335:$AG498)&lt;=$AB$336,$AA$336,IF(COUNTA($AG$335:$AG498)&lt;=$AB$337,$AA$337,IF(COUNTA($AG$335:$AG498)&lt;=$AB$338,$AA$338,IF(COUNTA($AG$335:$AG498)&lt;=$AB$339,$AA$339,IF(COUNTA($AG$335:$AG498)&lt;=$AB$340,$AA$340,IF(COUNTA($AG$335:$AG498)&lt;=$AB$341,$AA$341,IF(COUNTA($AG$335:$AG498)&lt;=$AB$342,$AA$342,IF(COUNTA($AG$335:$AG498)&lt;=$AB$343,$AA$343,IF(COUNTA($AG$335:$AG498)&lt;=$AB$344,$AA$344,IF(COUNTA($AG$335:$AG498)&lt;=$AB$345,$AA$345,IF(COUNTA($AG$335:$AG498)&lt;=$AB$346,$AA$346,IF(COUNTA($AG$335:$AG498)&lt;=$AB$347,$AA$347,IF(COUNTA($AG$335:$AG498)&lt;=$AB$348,$AA$348,IF(COUNTA($AG$335:$AG498)&lt;=$AB$349,$AA$349,IF(COUNTA($AG$335:$AG498)&lt;=$AB$350,$AA$350,IF(COUNTA($AG$335:$AG498)&lt;=$AB$351,$AA$351,IF(COUNTA($AG$335:$AG498)&lt;=$AB$352,$AA$352,IF(COUNTA($AG$335:$AG498)&lt;=$AB$353,$AA$353,IF(COUNTA($AG$335:$AG498)&lt;=$AB$354,$AA$354,IF(COUNTA($AG$335:$AG498)&lt;=$AB$355,$AA$355,IF(COUNTA($AG$335:$AG498)&lt;=$AB$356,$AA$356,IF(COUNTA($AG$335:$AG498)&lt;=$AB$357,$AA$357,"")))))))))))))))))))))))</f>
        <v>13</v>
      </c>
      <c r="AH499" s="22">
        <f t="shared" si="26"/>
        <v>19</v>
      </c>
      <c r="AI499" s="21" t="str">
        <f t="shared" si="27"/>
        <v>F</v>
      </c>
      <c r="AJ499" s="21"/>
      <c r="AK499" s="22"/>
      <c r="AL499" s="22"/>
      <c r="AM499" s="22"/>
      <c r="AN499" s="22"/>
      <c r="AO499" s="23"/>
      <c r="AP499" s="22"/>
      <c r="AQ499" s="22"/>
      <c r="AR499" s="22"/>
      <c r="AS499" s="22"/>
      <c r="AT499" s="22"/>
      <c r="AU499" s="22"/>
      <c r="AV499" s="22"/>
      <c r="AW499" s="22"/>
      <c r="AX499" s="22"/>
      <c r="AY499" s="22"/>
      <c r="AZ499" s="22"/>
      <c r="BA499" s="22"/>
      <c r="BB499" s="22"/>
      <c r="BC499" s="22"/>
      <c r="BD499" s="22"/>
      <c r="BE499" s="22"/>
      <c r="BF499" s="22"/>
      <c r="BG499" s="22"/>
      <c r="BH499" s="22"/>
      <c r="BI499" s="22"/>
      <c r="BJ499" s="22"/>
      <c r="BK499" s="22"/>
      <c r="BL499" s="22"/>
      <c r="BM499" s="22"/>
      <c r="BN499" s="22"/>
      <c r="BO499" s="22"/>
      <c r="BP499" s="22"/>
      <c r="BQ499" s="22"/>
      <c r="BR499" s="22"/>
      <c r="BS499" s="22"/>
    </row>
    <row r="500" spans="27:71" x14ac:dyDescent="0.3">
      <c r="AA500" s="20"/>
      <c r="AB500" s="22"/>
      <c r="AC500" s="22"/>
      <c r="AD500" s="22" t="str">
        <f t="shared" si="24"/>
        <v>15J8</v>
      </c>
      <c r="AE500" s="22">
        <f t="shared" si="25"/>
        <v>15</v>
      </c>
      <c r="AF500" s="21" t="str">
        <f>IF(AE500="","","J"&amp;COUNTIF(AE$16:$AE500,AE500))</f>
        <v>J8</v>
      </c>
      <c r="AG500" s="22">
        <f>(IF(COUNTA($AG$335:$AG499)&lt;=$AB$336,$AA$336,IF(COUNTA($AG$335:$AG499)&lt;=$AB$337,$AA$337,IF(COUNTA($AG$335:$AG499)&lt;=$AB$338,$AA$338,IF(COUNTA($AG$335:$AG499)&lt;=$AB$339,$AA$339,IF(COUNTA($AG$335:$AG499)&lt;=$AB$340,$AA$340,IF(COUNTA($AG$335:$AG499)&lt;=$AB$341,$AA$341,IF(COUNTA($AG$335:$AG499)&lt;=$AB$342,$AA$342,IF(COUNTA($AG$335:$AG499)&lt;=$AB$343,$AA$343,IF(COUNTA($AG$335:$AG499)&lt;=$AB$344,$AA$344,IF(COUNTA($AG$335:$AG499)&lt;=$AB$345,$AA$345,IF(COUNTA($AG$335:$AG499)&lt;=$AB$346,$AA$346,IF(COUNTA($AG$335:$AG499)&lt;=$AB$347,$AA$347,IF(COUNTA($AG$335:$AG499)&lt;=$AB$348,$AA$348,IF(COUNTA($AG$335:$AG499)&lt;=$AB$349,$AA$349,IF(COUNTA($AG$335:$AG499)&lt;=$AB$350,$AA$350,IF(COUNTA($AG$335:$AG499)&lt;=$AB$351,$AA$351,IF(COUNTA($AG$335:$AG499)&lt;=$AB$352,$AA$352,IF(COUNTA($AG$335:$AG499)&lt;=$AB$353,$AA$353,IF(COUNTA($AG$335:$AG499)&lt;=$AB$354,$AA$354,IF(COUNTA($AG$335:$AG499)&lt;=$AB$355,$AA$355,IF(COUNTA($AG$335:$AG499)&lt;=$AB$356,$AA$356,IF(COUNTA($AG$335:$AG499)&lt;=$AB$357,$AA$357,"")))))))))))))))))))))))</f>
        <v>13</v>
      </c>
      <c r="AH500" s="22">
        <f t="shared" si="26"/>
        <v>18</v>
      </c>
      <c r="AI500" s="21" t="str">
        <f t="shared" si="27"/>
        <v>C</v>
      </c>
      <c r="AJ500" s="21"/>
      <c r="AK500" s="22"/>
      <c r="AL500" s="22"/>
      <c r="AM500" s="22"/>
      <c r="AN500" s="22"/>
      <c r="AO500" s="23"/>
      <c r="AP500" s="22"/>
      <c r="AQ500" s="22"/>
      <c r="AR500" s="22"/>
      <c r="AS500" s="22"/>
      <c r="AT500" s="22"/>
      <c r="AU500" s="22"/>
      <c r="AV500" s="22"/>
      <c r="AW500" s="22"/>
      <c r="AX500" s="22"/>
      <c r="AY500" s="22"/>
      <c r="AZ500" s="22"/>
      <c r="BA500" s="22"/>
      <c r="BB500" s="22"/>
      <c r="BC500" s="22"/>
      <c r="BD500" s="22"/>
      <c r="BE500" s="22"/>
      <c r="BF500" s="22"/>
      <c r="BG500" s="22"/>
      <c r="BH500" s="22"/>
      <c r="BI500" s="22"/>
      <c r="BJ500" s="22"/>
      <c r="BK500" s="22"/>
      <c r="BL500" s="22"/>
      <c r="BM500" s="22"/>
      <c r="BN500" s="22"/>
      <c r="BO500" s="22"/>
      <c r="BP500" s="22"/>
      <c r="BQ500" s="22"/>
      <c r="BR500" s="22"/>
      <c r="BS500" s="22"/>
    </row>
    <row r="501" spans="27:71" x14ac:dyDescent="0.3">
      <c r="AA501" s="20"/>
      <c r="AB501" s="22"/>
      <c r="AC501" s="22"/>
      <c r="AD501" s="22" t="str">
        <f t="shared" si="24"/>
        <v>6J9</v>
      </c>
      <c r="AE501" s="22">
        <f t="shared" si="25"/>
        <v>6</v>
      </c>
      <c r="AF501" s="21" t="str">
        <f>IF(AE501="","","J"&amp;COUNTIF(AE$16:$AE501,AE501))</f>
        <v>J9</v>
      </c>
      <c r="AG501" s="22">
        <f>(IF(COUNTA($AG$335:$AG500)&lt;=$AB$336,$AA$336,IF(COUNTA($AG$335:$AG500)&lt;=$AB$337,$AA$337,IF(COUNTA($AG$335:$AG500)&lt;=$AB$338,$AA$338,IF(COUNTA($AG$335:$AG500)&lt;=$AB$339,$AA$339,IF(COUNTA($AG$335:$AG500)&lt;=$AB$340,$AA$340,IF(COUNTA($AG$335:$AG500)&lt;=$AB$341,$AA$341,IF(COUNTA($AG$335:$AG500)&lt;=$AB$342,$AA$342,IF(COUNTA($AG$335:$AG500)&lt;=$AB$343,$AA$343,IF(COUNTA($AG$335:$AG500)&lt;=$AB$344,$AA$344,IF(COUNTA($AG$335:$AG500)&lt;=$AB$345,$AA$345,IF(COUNTA($AG$335:$AG500)&lt;=$AB$346,$AA$346,IF(COUNTA($AG$335:$AG500)&lt;=$AB$347,$AA$347,IF(COUNTA($AG$335:$AG500)&lt;=$AB$348,$AA$348,IF(COUNTA($AG$335:$AG500)&lt;=$AB$349,$AA$349,IF(COUNTA($AG$335:$AG500)&lt;=$AB$350,$AA$350,IF(COUNTA($AG$335:$AG500)&lt;=$AB$351,$AA$351,IF(COUNTA($AG$335:$AG500)&lt;=$AB$352,$AA$352,IF(COUNTA($AG$335:$AG500)&lt;=$AB$353,$AA$353,IF(COUNTA($AG$335:$AG500)&lt;=$AB$354,$AA$354,IF(COUNTA($AG$335:$AG500)&lt;=$AB$355,$AA$355,IF(COUNTA($AG$335:$AG500)&lt;=$AB$356,$AA$356,IF(COUNTA($AG$335:$AG500)&lt;=$AB$357,$AA$357,"")))))))))))))))))))))))</f>
        <v>13</v>
      </c>
      <c r="AH501" s="22">
        <f t="shared" si="26"/>
        <v>17</v>
      </c>
      <c r="AI501" s="21" t="str">
        <f t="shared" si="27"/>
        <v>F</v>
      </c>
      <c r="AJ501" s="21"/>
      <c r="AK501" s="22"/>
      <c r="AL501" s="22"/>
      <c r="AM501" s="22"/>
      <c r="AN501" s="22"/>
      <c r="AO501" s="23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</row>
    <row r="502" spans="27:71" x14ac:dyDescent="0.3">
      <c r="AA502" s="20"/>
      <c r="AB502" s="22"/>
      <c r="AC502" s="22"/>
      <c r="AD502" s="22" t="str">
        <f t="shared" si="24"/>
        <v>16J9</v>
      </c>
      <c r="AE502" s="22">
        <f t="shared" si="25"/>
        <v>16</v>
      </c>
      <c r="AF502" s="21" t="str">
        <f>IF(AE502="","","J"&amp;COUNTIF(AE$16:$AE502,AE502))</f>
        <v>J9</v>
      </c>
      <c r="AG502" s="22">
        <f>(IF(COUNTA($AG$335:$AG501)&lt;=$AB$336,$AA$336,IF(COUNTA($AG$335:$AG501)&lt;=$AB$337,$AA$337,IF(COUNTA($AG$335:$AG501)&lt;=$AB$338,$AA$338,IF(COUNTA($AG$335:$AG501)&lt;=$AB$339,$AA$339,IF(COUNTA($AG$335:$AG501)&lt;=$AB$340,$AA$340,IF(COUNTA($AG$335:$AG501)&lt;=$AB$341,$AA$341,IF(COUNTA($AG$335:$AG501)&lt;=$AB$342,$AA$342,IF(COUNTA($AG$335:$AG501)&lt;=$AB$343,$AA$343,IF(COUNTA($AG$335:$AG501)&lt;=$AB$344,$AA$344,IF(COUNTA($AG$335:$AG501)&lt;=$AB$345,$AA$345,IF(COUNTA($AG$335:$AG501)&lt;=$AB$346,$AA$346,IF(COUNTA($AG$335:$AG501)&lt;=$AB$347,$AA$347,IF(COUNTA($AG$335:$AG501)&lt;=$AB$348,$AA$348,IF(COUNTA($AG$335:$AG501)&lt;=$AB$349,$AA$349,IF(COUNTA($AG$335:$AG501)&lt;=$AB$350,$AA$350,IF(COUNTA($AG$335:$AG501)&lt;=$AB$351,$AA$351,IF(COUNTA($AG$335:$AG501)&lt;=$AB$352,$AA$352,IF(COUNTA($AG$335:$AG501)&lt;=$AB$353,$AA$353,IF(COUNTA($AG$335:$AG501)&lt;=$AB$354,$AA$354,IF(COUNTA($AG$335:$AG501)&lt;=$AB$355,$AA$355,IF(COUNTA($AG$335:$AG501)&lt;=$AB$356,$AA$356,IF(COUNTA($AG$335:$AG501)&lt;=$AB$357,$AA$357,"")))))))))))))))))))))))</f>
        <v>13</v>
      </c>
      <c r="AH502" s="22">
        <f t="shared" si="26"/>
        <v>16</v>
      </c>
      <c r="AI502" s="21" t="str">
        <f t="shared" si="27"/>
        <v>C</v>
      </c>
      <c r="AJ502" s="21"/>
      <c r="AK502" s="22"/>
      <c r="AL502" s="22"/>
      <c r="AM502" s="22"/>
      <c r="AN502" s="22"/>
      <c r="AO502" s="23"/>
      <c r="AP502" s="22"/>
      <c r="AQ502" s="22"/>
      <c r="AR502" s="22"/>
      <c r="AS502" s="22"/>
      <c r="AT502" s="22"/>
      <c r="AU502" s="22"/>
      <c r="AV502" s="22"/>
      <c r="AW502" s="22"/>
      <c r="AX502" s="22"/>
      <c r="AY502" s="22"/>
      <c r="AZ502" s="22"/>
      <c r="BA502" s="22"/>
      <c r="BB502" s="22"/>
      <c r="BC502" s="22"/>
      <c r="BD502" s="22"/>
      <c r="BE502" s="22"/>
      <c r="BF502" s="22"/>
      <c r="BG502" s="22"/>
      <c r="BH502" s="22"/>
      <c r="BI502" s="22"/>
      <c r="BJ502" s="22"/>
      <c r="BK502" s="22"/>
      <c r="BL502" s="22"/>
      <c r="BM502" s="22"/>
      <c r="BN502" s="22"/>
      <c r="BO502" s="22"/>
      <c r="BP502" s="22"/>
      <c r="BQ502" s="22"/>
      <c r="BR502" s="22"/>
      <c r="BS502" s="22"/>
    </row>
    <row r="503" spans="27:71" x14ac:dyDescent="0.3">
      <c r="AA503" s="20"/>
      <c r="AB503" s="22"/>
      <c r="AC503" s="22"/>
      <c r="AD503" s="22" t="str">
        <f t="shared" si="24"/>
        <v>7J10</v>
      </c>
      <c r="AE503" s="22">
        <f t="shared" si="25"/>
        <v>7</v>
      </c>
      <c r="AF503" s="21" t="str">
        <f>IF(AE503="","","J"&amp;COUNTIF(AE$16:$AE503,AE503))</f>
        <v>J10</v>
      </c>
      <c r="AG503" s="22">
        <f>(IF(COUNTA($AG$335:$AG502)&lt;=$AB$336,$AA$336,IF(COUNTA($AG$335:$AG502)&lt;=$AB$337,$AA$337,IF(COUNTA($AG$335:$AG502)&lt;=$AB$338,$AA$338,IF(COUNTA($AG$335:$AG502)&lt;=$AB$339,$AA$339,IF(COUNTA($AG$335:$AG502)&lt;=$AB$340,$AA$340,IF(COUNTA($AG$335:$AG502)&lt;=$AB$341,$AA$341,IF(COUNTA($AG$335:$AG502)&lt;=$AB$342,$AA$342,IF(COUNTA($AG$335:$AG502)&lt;=$AB$343,$AA$343,IF(COUNTA($AG$335:$AG502)&lt;=$AB$344,$AA$344,IF(COUNTA($AG$335:$AG502)&lt;=$AB$345,$AA$345,IF(COUNTA($AG$335:$AG502)&lt;=$AB$346,$AA$346,IF(COUNTA($AG$335:$AG502)&lt;=$AB$347,$AA$347,IF(COUNTA($AG$335:$AG502)&lt;=$AB$348,$AA$348,IF(COUNTA($AG$335:$AG502)&lt;=$AB$349,$AA$349,IF(COUNTA($AG$335:$AG502)&lt;=$AB$350,$AA$350,IF(COUNTA($AG$335:$AG502)&lt;=$AB$351,$AA$351,IF(COUNTA($AG$335:$AG502)&lt;=$AB$352,$AA$352,IF(COUNTA($AG$335:$AG502)&lt;=$AB$353,$AA$353,IF(COUNTA($AG$335:$AG502)&lt;=$AB$354,$AA$354,IF(COUNTA($AG$335:$AG502)&lt;=$AB$355,$AA$355,IF(COUNTA($AG$335:$AG502)&lt;=$AB$356,$AA$356,IF(COUNTA($AG$335:$AG502)&lt;=$AB$357,$AA$357,"")))))))))))))))))))))))</f>
        <v>13</v>
      </c>
      <c r="AH503" s="22">
        <f t="shared" si="26"/>
        <v>15</v>
      </c>
      <c r="AI503" s="21" t="str">
        <f t="shared" si="27"/>
        <v>F</v>
      </c>
      <c r="AJ503" s="21"/>
      <c r="AK503" s="22"/>
      <c r="AL503" s="22"/>
      <c r="AM503" s="22"/>
      <c r="AN503" s="22"/>
      <c r="AO503" s="23"/>
      <c r="AP503" s="22"/>
      <c r="AQ503" s="22"/>
      <c r="AR503" s="22"/>
      <c r="AS503" s="22"/>
      <c r="AT503" s="22"/>
      <c r="AU503" s="22"/>
      <c r="AV503" s="22"/>
      <c r="AW503" s="22"/>
      <c r="AX503" s="22"/>
      <c r="AY503" s="22"/>
      <c r="AZ503" s="22"/>
      <c r="BA503" s="22"/>
      <c r="BB503" s="22"/>
      <c r="BC503" s="22"/>
      <c r="BD503" s="22"/>
      <c r="BE503" s="22"/>
      <c r="BF503" s="22"/>
      <c r="BG503" s="22"/>
      <c r="BH503" s="22"/>
      <c r="BI503" s="22"/>
      <c r="BJ503" s="22"/>
      <c r="BK503" s="22"/>
      <c r="BL503" s="22"/>
      <c r="BM503" s="22"/>
      <c r="BN503" s="22"/>
      <c r="BO503" s="22"/>
      <c r="BP503" s="22"/>
      <c r="BQ503" s="22"/>
      <c r="BR503" s="22"/>
      <c r="BS503" s="22"/>
    </row>
    <row r="504" spans="27:71" x14ac:dyDescent="0.3">
      <c r="AA504" s="20"/>
      <c r="AB504" s="22"/>
      <c r="AC504" s="22"/>
      <c r="AD504" s="22" t="str">
        <f t="shared" si="24"/>
        <v>17J10</v>
      </c>
      <c r="AE504" s="22">
        <f t="shared" si="25"/>
        <v>17</v>
      </c>
      <c r="AF504" s="21" t="str">
        <f>IF(AE504="","","J"&amp;COUNTIF(AE$16:$AE504,AE504))</f>
        <v>J10</v>
      </c>
      <c r="AG504" s="22">
        <f>(IF(COUNTA($AG$335:$AG503)&lt;=$AB$336,$AA$336,IF(COUNTA($AG$335:$AG503)&lt;=$AB$337,$AA$337,IF(COUNTA($AG$335:$AG503)&lt;=$AB$338,$AA$338,IF(COUNTA($AG$335:$AG503)&lt;=$AB$339,$AA$339,IF(COUNTA($AG$335:$AG503)&lt;=$AB$340,$AA$340,IF(COUNTA($AG$335:$AG503)&lt;=$AB$341,$AA$341,IF(COUNTA($AG$335:$AG503)&lt;=$AB$342,$AA$342,IF(COUNTA($AG$335:$AG503)&lt;=$AB$343,$AA$343,IF(COUNTA($AG$335:$AG503)&lt;=$AB$344,$AA$344,IF(COUNTA($AG$335:$AG503)&lt;=$AB$345,$AA$345,IF(COUNTA($AG$335:$AG503)&lt;=$AB$346,$AA$346,IF(COUNTA($AG$335:$AG503)&lt;=$AB$347,$AA$347,IF(COUNTA($AG$335:$AG503)&lt;=$AB$348,$AA$348,IF(COUNTA($AG$335:$AG503)&lt;=$AB$349,$AA$349,IF(COUNTA($AG$335:$AG503)&lt;=$AB$350,$AA$350,IF(COUNTA($AG$335:$AG503)&lt;=$AB$351,$AA$351,IF(COUNTA($AG$335:$AG503)&lt;=$AB$352,$AA$352,IF(COUNTA($AG$335:$AG503)&lt;=$AB$353,$AA$353,IF(COUNTA($AG$335:$AG503)&lt;=$AB$354,$AA$354,IF(COUNTA($AG$335:$AG503)&lt;=$AB$355,$AA$355,IF(COUNTA($AG$335:$AG503)&lt;=$AB$356,$AA$356,IF(COUNTA($AG$335:$AG503)&lt;=$AB$357,$AA$357,"")))))))))))))))))))))))</f>
        <v>13</v>
      </c>
      <c r="AH504" s="22">
        <f t="shared" si="26"/>
        <v>14</v>
      </c>
      <c r="AI504" s="21" t="str">
        <f t="shared" si="27"/>
        <v>C</v>
      </c>
      <c r="AJ504" s="21"/>
      <c r="AK504" s="22"/>
      <c r="AL504" s="22"/>
      <c r="AM504" s="22"/>
      <c r="AN504" s="22"/>
      <c r="AO504" s="23"/>
      <c r="AP504" s="22"/>
      <c r="AQ504" s="22"/>
      <c r="AR504" s="22"/>
      <c r="AS504" s="22"/>
      <c r="AT504" s="22"/>
      <c r="AU504" s="22"/>
      <c r="AV504" s="22"/>
      <c r="AW504" s="22"/>
      <c r="AX504" s="22"/>
      <c r="AY504" s="22"/>
      <c r="AZ504" s="22"/>
      <c r="BA504" s="22"/>
      <c r="BB504" s="22"/>
      <c r="BC504" s="22"/>
      <c r="BD504" s="22"/>
      <c r="BE504" s="22"/>
      <c r="BF504" s="22"/>
      <c r="BG504" s="22"/>
      <c r="BH504" s="22"/>
      <c r="BI504" s="22"/>
      <c r="BJ504" s="22"/>
      <c r="BK504" s="22"/>
      <c r="BL504" s="22"/>
      <c r="BM504" s="22"/>
      <c r="BN504" s="22"/>
      <c r="BO504" s="22"/>
      <c r="BP504" s="22"/>
      <c r="BQ504" s="22"/>
      <c r="BR504" s="22"/>
      <c r="BS504" s="22"/>
    </row>
    <row r="505" spans="27:71" x14ac:dyDescent="0.3">
      <c r="AA505" s="20"/>
      <c r="AB505" s="22"/>
      <c r="AC505" s="22"/>
      <c r="AD505" s="22" t="str">
        <f t="shared" si="24"/>
        <v>4J8</v>
      </c>
      <c r="AE505" s="22">
        <f t="shared" si="25"/>
        <v>4</v>
      </c>
      <c r="AF505" s="21" t="str">
        <f>IF(AE505="","","J"&amp;COUNTIF(AE$16:$AE505,AE505))</f>
        <v>J8</v>
      </c>
      <c r="AG505" s="22">
        <f>(IF(COUNTA($AG$335:$AG504)&lt;=$AB$336,$AA$336,IF(COUNTA($AG$335:$AG504)&lt;=$AB$337,$AA$337,IF(COUNTA($AG$335:$AG504)&lt;=$AB$338,$AA$338,IF(COUNTA($AG$335:$AG504)&lt;=$AB$339,$AA$339,IF(COUNTA($AG$335:$AG504)&lt;=$AB$340,$AA$340,IF(COUNTA($AG$335:$AG504)&lt;=$AB$341,$AA$341,IF(COUNTA($AG$335:$AG504)&lt;=$AB$342,$AA$342,IF(COUNTA($AG$335:$AG504)&lt;=$AB$343,$AA$343,IF(COUNTA($AG$335:$AG504)&lt;=$AB$344,$AA$344,IF(COUNTA($AG$335:$AG504)&lt;=$AB$345,$AA$345,IF(COUNTA($AG$335:$AG504)&lt;=$AB$346,$AA$346,IF(COUNTA($AG$335:$AG504)&lt;=$AB$347,$AA$347,IF(COUNTA($AG$335:$AG504)&lt;=$AB$348,$AA$348,IF(COUNTA($AG$335:$AG504)&lt;=$AB$349,$AA$349,IF(COUNTA($AG$335:$AG504)&lt;=$AB$350,$AA$350,IF(COUNTA($AG$335:$AG504)&lt;=$AB$351,$AA$351,IF(COUNTA($AG$335:$AG504)&lt;=$AB$352,$AA$352,IF(COUNTA($AG$335:$AG504)&lt;=$AB$353,$AA$353,IF(COUNTA($AG$335:$AG504)&lt;=$AB$354,$AA$354,IF(COUNTA($AG$335:$AG504)&lt;=$AB$355,$AA$355,IF(COUNTA($AG$335:$AG504)&lt;=$AB$356,$AA$356,IF(COUNTA($AG$335:$AG504)&lt;=$AB$357,$AA$357,"")))))))))))))))))))))))</f>
        <v>14</v>
      </c>
      <c r="AH505" s="22">
        <f t="shared" si="26"/>
        <v>20</v>
      </c>
      <c r="AI505" s="21" t="str">
        <f t="shared" si="27"/>
        <v>F</v>
      </c>
      <c r="AJ505" s="21"/>
      <c r="AK505" s="22"/>
      <c r="AL505" s="22"/>
      <c r="AM505" s="22"/>
      <c r="AN505" s="22"/>
      <c r="AO505" s="23"/>
      <c r="AP505" s="22"/>
      <c r="AQ505" s="22"/>
      <c r="AR505" s="22"/>
      <c r="AS505" s="22"/>
      <c r="AT505" s="22"/>
      <c r="AU505" s="22"/>
      <c r="AV505" s="22"/>
      <c r="AW505" s="22"/>
      <c r="AX505" s="22"/>
      <c r="AY505" s="22"/>
      <c r="AZ505" s="22"/>
      <c r="BA505" s="22"/>
      <c r="BB505" s="22"/>
      <c r="BC505" s="22"/>
      <c r="BD505" s="22"/>
      <c r="BE505" s="22"/>
      <c r="BF505" s="22"/>
      <c r="BG505" s="22"/>
      <c r="BH505" s="22"/>
      <c r="BI505" s="22"/>
      <c r="BJ505" s="22"/>
      <c r="BK505" s="22"/>
      <c r="BL505" s="22"/>
      <c r="BM505" s="22"/>
      <c r="BN505" s="22"/>
      <c r="BO505" s="22"/>
      <c r="BP505" s="22"/>
      <c r="BQ505" s="22"/>
      <c r="BR505" s="22"/>
      <c r="BS505" s="22"/>
    </row>
    <row r="506" spans="27:71" x14ac:dyDescent="0.3">
      <c r="AA506" s="20"/>
      <c r="AB506" s="22"/>
      <c r="AC506" s="22"/>
      <c r="AD506" s="22" t="str">
        <f t="shared" si="24"/>
        <v>14J8</v>
      </c>
      <c r="AE506" s="22">
        <f t="shared" si="25"/>
        <v>14</v>
      </c>
      <c r="AF506" s="21" t="str">
        <f>IF(AE506="","","J"&amp;COUNTIF(AE$16:$AE506,AE506))</f>
        <v>J8</v>
      </c>
      <c r="AG506" s="22">
        <f>(IF(COUNTA($AG$335:$AG505)&lt;=$AB$336,$AA$336,IF(COUNTA($AG$335:$AG505)&lt;=$AB$337,$AA$337,IF(COUNTA($AG$335:$AG505)&lt;=$AB$338,$AA$338,IF(COUNTA($AG$335:$AG505)&lt;=$AB$339,$AA$339,IF(COUNTA($AG$335:$AG505)&lt;=$AB$340,$AA$340,IF(COUNTA($AG$335:$AG505)&lt;=$AB$341,$AA$341,IF(COUNTA($AG$335:$AG505)&lt;=$AB$342,$AA$342,IF(COUNTA($AG$335:$AG505)&lt;=$AB$343,$AA$343,IF(COUNTA($AG$335:$AG505)&lt;=$AB$344,$AA$344,IF(COUNTA($AG$335:$AG505)&lt;=$AB$345,$AA$345,IF(COUNTA($AG$335:$AG505)&lt;=$AB$346,$AA$346,IF(COUNTA($AG$335:$AG505)&lt;=$AB$347,$AA$347,IF(COUNTA($AG$335:$AG505)&lt;=$AB$348,$AA$348,IF(COUNTA($AG$335:$AG505)&lt;=$AB$349,$AA$349,IF(COUNTA($AG$335:$AG505)&lt;=$AB$350,$AA$350,IF(COUNTA($AG$335:$AG505)&lt;=$AB$351,$AA$351,IF(COUNTA($AG$335:$AG505)&lt;=$AB$352,$AA$352,IF(COUNTA($AG$335:$AG505)&lt;=$AB$353,$AA$353,IF(COUNTA($AG$335:$AG505)&lt;=$AB$354,$AA$354,IF(COUNTA($AG$335:$AG505)&lt;=$AB$355,$AA$355,IF(COUNTA($AG$335:$AG505)&lt;=$AB$356,$AA$356,IF(COUNTA($AG$335:$AG505)&lt;=$AB$357,$AA$357,"")))))))))))))))))))))))</f>
        <v>14</v>
      </c>
      <c r="AH506" s="22">
        <f t="shared" si="26"/>
        <v>19</v>
      </c>
      <c r="AI506" s="21" t="str">
        <f t="shared" si="27"/>
        <v>C</v>
      </c>
      <c r="AJ506" s="21"/>
      <c r="AK506" s="22"/>
      <c r="AL506" s="22"/>
      <c r="AM506" s="22"/>
      <c r="AN506" s="22"/>
      <c r="AO506" s="23"/>
      <c r="AP506" s="22"/>
      <c r="AQ506" s="22"/>
      <c r="AR506" s="22"/>
      <c r="AS506" s="22"/>
      <c r="AT506" s="22"/>
      <c r="AU506" s="22"/>
      <c r="AV506" s="22"/>
      <c r="AW506" s="22"/>
      <c r="AX506" s="22"/>
      <c r="AY506" s="22"/>
      <c r="AZ506" s="22"/>
      <c r="BA506" s="22"/>
      <c r="BB506" s="22"/>
      <c r="BC506" s="22"/>
      <c r="BD506" s="22"/>
      <c r="BE506" s="22"/>
      <c r="BF506" s="22"/>
      <c r="BG506" s="22"/>
      <c r="BH506" s="22"/>
      <c r="BI506" s="22"/>
      <c r="BJ506" s="22"/>
      <c r="BK506" s="22"/>
      <c r="BL506" s="22"/>
      <c r="BM506" s="22"/>
      <c r="BN506" s="22"/>
      <c r="BO506" s="22"/>
      <c r="BP506" s="22"/>
      <c r="BQ506" s="22"/>
      <c r="BR506" s="22"/>
      <c r="BS506" s="22"/>
    </row>
    <row r="507" spans="27:71" x14ac:dyDescent="0.3">
      <c r="AA507" s="20"/>
      <c r="AB507" s="22"/>
      <c r="AC507" s="22"/>
      <c r="AD507" s="22" t="str">
        <f t="shared" si="24"/>
        <v>5J9</v>
      </c>
      <c r="AE507" s="22">
        <f t="shared" si="25"/>
        <v>5</v>
      </c>
      <c r="AF507" s="21" t="str">
        <f>IF(AE507="","","J"&amp;COUNTIF(AE$16:$AE507,AE507))</f>
        <v>J9</v>
      </c>
      <c r="AG507" s="22">
        <f>(IF(COUNTA($AG$335:$AG506)&lt;=$AB$336,$AA$336,IF(COUNTA($AG$335:$AG506)&lt;=$AB$337,$AA$337,IF(COUNTA($AG$335:$AG506)&lt;=$AB$338,$AA$338,IF(COUNTA($AG$335:$AG506)&lt;=$AB$339,$AA$339,IF(COUNTA($AG$335:$AG506)&lt;=$AB$340,$AA$340,IF(COUNTA($AG$335:$AG506)&lt;=$AB$341,$AA$341,IF(COUNTA($AG$335:$AG506)&lt;=$AB$342,$AA$342,IF(COUNTA($AG$335:$AG506)&lt;=$AB$343,$AA$343,IF(COUNTA($AG$335:$AG506)&lt;=$AB$344,$AA$344,IF(COUNTA($AG$335:$AG506)&lt;=$AB$345,$AA$345,IF(COUNTA($AG$335:$AG506)&lt;=$AB$346,$AA$346,IF(COUNTA($AG$335:$AG506)&lt;=$AB$347,$AA$347,IF(COUNTA($AG$335:$AG506)&lt;=$AB$348,$AA$348,IF(COUNTA($AG$335:$AG506)&lt;=$AB$349,$AA$349,IF(COUNTA($AG$335:$AG506)&lt;=$AB$350,$AA$350,IF(COUNTA($AG$335:$AG506)&lt;=$AB$351,$AA$351,IF(COUNTA($AG$335:$AG506)&lt;=$AB$352,$AA$352,IF(COUNTA($AG$335:$AG506)&lt;=$AB$353,$AA$353,IF(COUNTA($AG$335:$AG506)&lt;=$AB$354,$AA$354,IF(COUNTA($AG$335:$AG506)&lt;=$AB$355,$AA$355,IF(COUNTA($AG$335:$AG506)&lt;=$AB$356,$AA$356,IF(COUNTA($AG$335:$AG506)&lt;=$AB$357,$AA$357,"")))))))))))))))))))))))</f>
        <v>14</v>
      </c>
      <c r="AH507" s="22">
        <f t="shared" si="26"/>
        <v>18</v>
      </c>
      <c r="AI507" s="21" t="str">
        <f t="shared" si="27"/>
        <v>F</v>
      </c>
      <c r="AJ507" s="21"/>
      <c r="AK507" s="22"/>
      <c r="AL507" s="22"/>
      <c r="AM507" s="22"/>
      <c r="AN507" s="22"/>
      <c r="AO507" s="23"/>
      <c r="AP507" s="22"/>
      <c r="AQ507" s="22"/>
      <c r="AR507" s="22"/>
      <c r="AS507" s="22"/>
      <c r="AT507" s="22"/>
      <c r="AU507" s="22"/>
      <c r="AV507" s="22"/>
      <c r="AW507" s="22"/>
      <c r="AX507" s="22"/>
      <c r="AY507" s="22"/>
      <c r="AZ507" s="22"/>
      <c r="BA507" s="22"/>
      <c r="BB507" s="22"/>
      <c r="BC507" s="22"/>
      <c r="BD507" s="22"/>
      <c r="BE507" s="22"/>
      <c r="BF507" s="22"/>
      <c r="BG507" s="22"/>
      <c r="BH507" s="22"/>
      <c r="BI507" s="22"/>
      <c r="BJ507" s="22"/>
      <c r="BK507" s="22"/>
      <c r="BL507" s="22"/>
      <c r="BM507" s="22"/>
      <c r="BN507" s="22"/>
      <c r="BO507" s="22"/>
      <c r="BP507" s="22"/>
      <c r="BQ507" s="22"/>
      <c r="BR507" s="22"/>
      <c r="BS507" s="22"/>
    </row>
    <row r="508" spans="27:71" x14ac:dyDescent="0.3">
      <c r="AA508" s="20"/>
      <c r="AB508" s="22"/>
      <c r="AC508" s="22"/>
      <c r="AD508" s="22" t="str">
        <f t="shared" si="24"/>
        <v>15J9</v>
      </c>
      <c r="AE508" s="22">
        <f t="shared" si="25"/>
        <v>15</v>
      </c>
      <c r="AF508" s="21" t="str">
        <f>IF(AE508="","","J"&amp;COUNTIF(AE$16:$AE508,AE508))</f>
        <v>J9</v>
      </c>
      <c r="AG508" s="22">
        <f>(IF(COUNTA($AG$335:$AG507)&lt;=$AB$336,$AA$336,IF(COUNTA($AG$335:$AG507)&lt;=$AB$337,$AA$337,IF(COUNTA($AG$335:$AG507)&lt;=$AB$338,$AA$338,IF(COUNTA($AG$335:$AG507)&lt;=$AB$339,$AA$339,IF(COUNTA($AG$335:$AG507)&lt;=$AB$340,$AA$340,IF(COUNTA($AG$335:$AG507)&lt;=$AB$341,$AA$341,IF(COUNTA($AG$335:$AG507)&lt;=$AB$342,$AA$342,IF(COUNTA($AG$335:$AG507)&lt;=$AB$343,$AA$343,IF(COUNTA($AG$335:$AG507)&lt;=$AB$344,$AA$344,IF(COUNTA($AG$335:$AG507)&lt;=$AB$345,$AA$345,IF(COUNTA($AG$335:$AG507)&lt;=$AB$346,$AA$346,IF(COUNTA($AG$335:$AG507)&lt;=$AB$347,$AA$347,IF(COUNTA($AG$335:$AG507)&lt;=$AB$348,$AA$348,IF(COUNTA($AG$335:$AG507)&lt;=$AB$349,$AA$349,IF(COUNTA($AG$335:$AG507)&lt;=$AB$350,$AA$350,IF(COUNTA($AG$335:$AG507)&lt;=$AB$351,$AA$351,IF(COUNTA($AG$335:$AG507)&lt;=$AB$352,$AA$352,IF(COUNTA($AG$335:$AG507)&lt;=$AB$353,$AA$353,IF(COUNTA($AG$335:$AG507)&lt;=$AB$354,$AA$354,IF(COUNTA($AG$335:$AG507)&lt;=$AB$355,$AA$355,IF(COUNTA($AG$335:$AG507)&lt;=$AB$356,$AA$356,IF(COUNTA($AG$335:$AG507)&lt;=$AB$357,$AA$357,"")))))))))))))))))))))))</f>
        <v>14</v>
      </c>
      <c r="AH508" s="22">
        <f t="shared" si="26"/>
        <v>17</v>
      </c>
      <c r="AI508" s="21" t="str">
        <f t="shared" si="27"/>
        <v>C</v>
      </c>
      <c r="AJ508" s="21"/>
      <c r="AK508" s="22"/>
      <c r="AL508" s="22"/>
      <c r="AM508" s="22"/>
      <c r="AN508" s="22"/>
      <c r="AO508" s="23"/>
      <c r="AP508" s="22"/>
      <c r="AQ508" s="22"/>
      <c r="AR508" s="22"/>
      <c r="AS508" s="22"/>
      <c r="AT508" s="22"/>
      <c r="AU508" s="22"/>
      <c r="AV508" s="22"/>
      <c r="AW508" s="22"/>
      <c r="AX508" s="22"/>
      <c r="AY508" s="22"/>
      <c r="AZ508" s="22"/>
      <c r="BA508" s="22"/>
      <c r="BB508" s="22"/>
      <c r="BC508" s="22"/>
      <c r="BD508" s="22"/>
      <c r="BE508" s="22"/>
      <c r="BF508" s="22"/>
      <c r="BG508" s="22"/>
      <c r="BH508" s="22"/>
      <c r="BI508" s="22"/>
      <c r="BJ508" s="22"/>
      <c r="BK508" s="22"/>
      <c r="BL508" s="22"/>
      <c r="BM508" s="22"/>
      <c r="BN508" s="22"/>
      <c r="BO508" s="22"/>
      <c r="BP508" s="22"/>
      <c r="BQ508" s="22"/>
      <c r="BR508" s="22"/>
      <c r="BS508" s="22"/>
    </row>
    <row r="509" spans="27:71" x14ac:dyDescent="0.3">
      <c r="AA509" s="20"/>
      <c r="AB509" s="22"/>
      <c r="AC509" s="22"/>
      <c r="AD509" s="22" t="str">
        <f t="shared" si="24"/>
        <v>6J10</v>
      </c>
      <c r="AE509" s="22">
        <f t="shared" si="25"/>
        <v>6</v>
      </c>
      <c r="AF509" s="21" t="str">
        <f>IF(AE509="","","J"&amp;COUNTIF(AE$16:$AE509,AE509))</f>
        <v>J10</v>
      </c>
      <c r="AG509" s="22">
        <f>(IF(COUNTA($AG$335:$AG508)&lt;=$AB$336,$AA$336,IF(COUNTA($AG$335:$AG508)&lt;=$AB$337,$AA$337,IF(COUNTA($AG$335:$AG508)&lt;=$AB$338,$AA$338,IF(COUNTA($AG$335:$AG508)&lt;=$AB$339,$AA$339,IF(COUNTA($AG$335:$AG508)&lt;=$AB$340,$AA$340,IF(COUNTA($AG$335:$AG508)&lt;=$AB$341,$AA$341,IF(COUNTA($AG$335:$AG508)&lt;=$AB$342,$AA$342,IF(COUNTA($AG$335:$AG508)&lt;=$AB$343,$AA$343,IF(COUNTA($AG$335:$AG508)&lt;=$AB$344,$AA$344,IF(COUNTA($AG$335:$AG508)&lt;=$AB$345,$AA$345,IF(COUNTA($AG$335:$AG508)&lt;=$AB$346,$AA$346,IF(COUNTA($AG$335:$AG508)&lt;=$AB$347,$AA$347,IF(COUNTA($AG$335:$AG508)&lt;=$AB$348,$AA$348,IF(COUNTA($AG$335:$AG508)&lt;=$AB$349,$AA$349,IF(COUNTA($AG$335:$AG508)&lt;=$AB$350,$AA$350,IF(COUNTA($AG$335:$AG508)&lt;=$AB$351,$AA$351,IF(COUNTA($AG$335:$AG508)&lt;=$AB$352,$AA$352,IF(COUNTA($AG$335:$AG508)&lt;=$AB$353,$AA$353,IF(COUNTA($AG$335:$AG508)&lt;=$AB$354,$AA$354,IF(COUNTA($AG$335:$AG508)&lt;=$AB$355,$AA$355,IF(COUNTA($AG$335:$AG508)&lt;=$AB$356,$AA$356,IF(COUNTA($AG$335:$AG508)&lt;=$AB$357,$AA$357,"")))))))))))))))))))))))</f>
        <v>14</v>
      </c>
      <c r="AH509" s="22">
        <f t="shared" si="26"/>
        <v>16</v>
      </c>
      <c r="AI509" s="21" t="str">
        <f t="shared" si="27"/>
        <v>F</v>
      </c>
      <c r="AJ509" s="21"/>
      <c r="AK509" s="22"/>
      <c r="AL509" s="22"/>
      <c r="AM509" s="22"/>
      <c r="AN509" s="22"/>
      <c r="AO509" s="23"/>
      <c r="AP509" s="22"/>
      <c r="AQ509" s="22"/>
      <c r="AR509" s="22"/>
      <c r="AS509" s="22"/>
      <c r="AT509" s="22"/>
      <c r="AU509" s="22"/>
      <c r="AV509" s="22"/>
      <c r="AW509" s="22"/>
      <c r="AX509" s="22"/>
      <c r="AY509" s="22"/>
      <c r="AZ509" s="22"/>
      <c r="BA509" s="22"/>
      <c r="BB509" s="22"/>
      <c r="BC509" s="22"/>
      <c r="BD509" s="22"/>
      <c r="BE509" s="22"/>
      <c r="BF509" s="22"/>
      <c r="BG509" s="22"/>
      <c r="BH509" s="22"/>
      <c r="BI509" s="22"/>
      <c r="BJ509" s="22"/>
      <c r="BK509" s="22"/>
      <c r="BL509" s="22"/>
      <c r="BM509" s="22"/>
      <c r="BN509" s="22"/>
      <c r="BO509" s="22"/>
      <c r="BP509" s="22"/>
      <c r="BQ509" s="22"/>
      <c r="BR509" s="22"/>
      <c r="BS509" s="22"/>
    </row>
    <row r="510" spans="27:71" x14ac:dyDescent="0.3">
      <c r="AA510" s="20"/>
      <c r="AB510" s="22"/>
      <c r="AC510" s="22"/>
      <c r="AD510" s="22" t="str">
        <f t="shared" si="24"/>
        <v>16J10</v>
      </c>
      <c r="AE510" s="22">
        <f t="shared" si="25"/>
        <v>16</v>
      </c>
      <c r="AF510" s="21" t="str">
        <f>IF(AE510="","","J"&amp;COUNTIF(AE$16:$AE510,AE510))</f>
        <v>J10</v>
      </c>
      <c r="AG510" s="22">
        <f>(IF(COUNTA($AG$335:$AG509)&lt;=$AB$336,$AA$336,IF(COUNTA($AG$335:$AG509)&lt;=$AB$337,$AA$337,IF(COUNTA($AG$335:$AG509)&lt;=$AB$338,$AA$338,IF(COUNTA($AG$335:$AG509)&lt;=$AB$339,$AA$339,IF(COUNTA($AG$335:$AG509)&lt;=$AB$340,$AA$340,IF(COUNTA($AG$335:$AG509)&lt;=$AB$341,$AA$341,IF(COUNTA($AG$335:$AG509)&lt;=$AB$342,$AA$342,IF(COUNTA($AG$335:$AG509)&lt;=$AB$343,$AA$343,IF(COUNTA($AG$335:$AG509)&lt;=$AB$344,$AA$344,IF(COUNTA($AG$335:$AG509)&lt;=$AB$345,$AA$345,IF(COUNTA($AG$335:$AG509)&lt;=$AB$346,$AA$346,IF(COUNTA($AG$335:$AG509)&lt;=$AB$347,$AA$347,IF(COUNTA($AG$335:$AG509)&lt;=$AB$348,$AA$348,IF(COUNTA($AG$335:$AG509)&lt;=$AB$349,$AA$349,IF(COUNTA($AG$335:$AG509)&lt;=$AB$350,$AA$350,IF(COUNTA($AG$335:$AG509)&lt;=$AB$351,$AA$351,IF(COUNTA($AG$335:$AG509)&lt;=$AB$352,$AA$352,IF(COUNTA($AG$335:$AG509)&lt;=$AB$353,$AA$353,IF(COUNTA($AG$335:$AG509)&lt;=$AB$354,$AA$354,IF(COUNTA($AG$335:$AG509)&lt;=$AB$355,$AA$355,IF(COUNTA($AG$335:$AG509)&lt;=$AB$356,$AA$356,IF(COUNTA($AG$335:$AG509)&lt;=$AB$357,$AA$357,"")))))))))))))))))))))))</f>
        <v>14</v>
      </c>
      <c r="AH510" s="22">
        <f t="shared" si="26"/>
        <v>15</v>
      </c>
      <c r="AI510" s="21" t="str">
        <f t="shared" si="27"/>
        <v>C</v>
      </c>
      <c r="AJ510" s="21"/>
      <c r="AK510" s="22"/>
      <c r="AL510" s="22"/>
      <c r="AM510" s="22"/>
      <c r="AN510" s="22"/>
      <c r="AO510" s="23"/>
      <c r="AP510" s="22"/>
      <c r="AQ510" s="22"/>
      <c r="AR510" s="22"/>
      <c r="AS510" s="22"/>
      <c r="AT510" s="22"/>
      <c r="AU510" s="22"/>
      <c r="AV510" s="22"/>
      <c r="AW510" s="22"/>
      <c r="AX510" s="22"/>
      <c r="AY510" s="22"/>
      <c r="AZ510" s="22"/>
      <c r="BA510" s="22"/>
      <c r="BB510" s="22"/>
      <c r="BC510" s="22"/>
      <c r="BD510" s="22"/>
      <c r="BE510" s="22"/>
      <c r="BF510" s="22"/>
      <c r="BG510" s="22"/>
      <c r="BH510" s="22"/>
      <c r="BI510" s="22"/>
      <c r="BJ510" s="22"/>
      <c r="BK510" s="22"/>
      <c r="BL510" s="22"/>
      <c r="BM510" s="22"/>
      <c r="BN510" s="22"/>
      <c r="BO510" s="22"/>
      <c r="BP510" s="22"/>
      <c r="BQ510" s="22"/>
      <c r="BR510" s="22"/>
      <c r="BS510" s="22"/>
    </row>
    <row r="511" spans="27:71" x14ac:dyDescent="0.3">
      <c r="AA511" s="20"/>
      <c r="AB511" s="22"/>
      <c r="AC511" s="22"/>
      <c r="AD511" s="22" t="str">
        <f t="shared" si="24"/>
        <v>13J8</v>
      </c>
      <c r="AE511" s="22">
        <f t="shared" si="25"/>
        <v>13</v>
      </c>
      <c r="AF511" s="21" t="str">
        <f>IF(AE511="","","J"&amp;COUNTIF(AE$16:$AE511,AE511))</f>
        <v>J8</v>
      </c>
      <c r="AG511" s="22">
        <f>(IF(COUNTA($AG$335:$AG510)&lt;=$AB$336,$AA$336,IF(COUNTA($AG$335:$AG510)&lt;=$AB$337,$AA$337,IF(COUNTA($AG$335:$AG510)&lt;=$AB$338,$AA$338,IF(COUNTA($AG$335:$AG510)&lt;=$AB$339,$AA$339,IF(COUNTA($AG$335:$AG510)&lt;=$AB$340,$AA$340,IF(COUNTA($AG$335:$AG510)&lt;=$AB$341,$AA$341,IF(COUNTA($AG$335:$AG510)&lt;=$AB$342,$AA$342,IF(COUNTA($AG$335:$AG510)&lt;=$AB$343,$AA$343,IF(COUNTA($AG$335:$AG510)&lt;=$AB$344,$AA$344,IF(COUNTA($AG$335:$AG510)&lt;=$AB$345,$AA$345,IF(COUNTA($AG$335:$AG510)&lt;=$AB$346,$AA$346,IF(COUNTA($AG$335:$AG510)&lt;=$AB$347,$AA$347,IF(COUNTA($AG$335:$AG510)&lt;=$AB$348,$AA$348,IF(COUNTA($AG$335:$AG510)&lt;=$AB$349,$AA$349,IF(COUNTA($AG$335:$AG510)&lt;=$AB$350,$AA$350,IF(COUNTA($AG$335:$AG510)&lt;=$AB$351,$AA$351,IF(COUNTA($AG$335:$AG510)&lt;=$AB$352,$AA$352,IF(COUNTA($AG$335:$AG510)&lt;=$AB$353,$AA$353,IF(COUNTA($AG$335:$AG510)&lt;=$AB$354,$AA$354,IF(COUNTA($AG$335:$AG510)&lt;=$AB$355,$AA$355,IF(COUNTA($AG$335:$AG510)&lt;=$AB$356,$AA$356,IF(COUNTA($AG$335:$AG510)&lt;=$AB$357,$AA$357,"")))))))))))))))))))))))</f>
        <v>15</v>
      </c>
      <c r="AH511" s="22">
        <f t="shared" si="26"/>
        <v>20</v>
      </c>
      <c r="AI511" s="21" t="str">
        <f t="shared" si="27"/>
        <v>F</v>
      </c>
      <c r="AJ511" s="21"/>
      <c r="AK511" s="22"/>
      <c r="AL511" s="22"/>
      <c r="AM511" s="22"/>
      <c r="AN511" s="22"/>
      <c r="AO511" s="23"/>
      <c r="AP511" s="22"/>
      <c r="AQ511" s="22"/>
      <c r="AR511" s="22"/>
      <c r="AS511" s="22"/>
      <c r="AT511" s="22"/>
      <c r="AU511" s="22"/>
      <c r="AV511" s="22"/>
      <c r="AW511" s="22"/>
      <c r="AX511" s="22"/>
      <c r="AY511" s="22"/>
      <c r="AZ511" s="22"/>
      <c r="BA511" s="22"/>
      <c r="BB511" s="22"/>
      <c r="BC511" s="22"/>
      <c r="BD511" s="22"/>
      <c r="BE511" s="22"/>
      <c r="BF511" s="22"/>
      <c r="BG511" s="22"/>
      <c r="BH511" s="22"/>
      <c r="BI511" s="22"/>
      <c r="BJ511" s="22"/>
      <c r="BK511" s="22"/>
      <c r="BL511" s="22"/>
      <c r="BM511" s="22"/>
      <c r="BN511" s="22"/>
      <c r="BO511" s="22"/>
      <c r="BP511" s="22"/>
      <c r="BQ511" s="22"/>
      <c r="BR511" s="22"/>
      <c r="BS511" s="22"/>
    </row>
    <row r="512" spans="27:71" x14ac:dyDescent="0.3">
      <c r="AA512" s="20"/>
      <c r="AB512" s="22"/>
      <c r="AC512" s="22"/>
      <c r="AD512" s="22" t="str">
        <f t="shared" si="24"/>
        <v>4J9</v>
      </c>
      <c r="AE512" s="22">
        <f t="shared" si="25"/>
        <v>4</v>
      </c>
      <c r="AF512" s="21" t="str">
        <f>IF(AE512="","","J"&amp;COUNTIF(AE$16:$AE512,AE512))</f>
        <v>J9</v>
      </c>
      <c r="AG512" s="22">
        <f>(IF(COUNTA($AG$335:$AG511)&lt;=$AB$336,$AA$336,IF(COUNTA($AG$335:$AG511)&lt;=$AB$337,$AA$337,IF(COUNTA($AG$335:$AG511)&lt;=$AB$338,$AA$338,IF(COUNTA($AG$335:$AG511)&lt;=$AB$339,$AA$339,IF(COUNTA($AG$335:$AG511)&lt;=$AB$340,$AA$340,IF(COUNTA($AG$335:$AG511)&lt;=$AB$341,$AA$341,IF(COUNTA($AG$335:$AG511)&lt;=$AB$342,$AA$342,IF(COUNTA($AG$335:$AG511)&lt;=$AB$343,$AA$343,IF(COUNTA($AG$335:$AG511)&lt;=$AB$344,$AA$344,IF(COUNTA($AG$335:$AG511)&lt;=$AB$345,$AA$345,IF(COUNTA($AG$335:$AG511)&lt;=$AB$346,$AA$346,IF(COUNTA($AG$335:$AG511)&lt;=$AB$347,$AA$347,IF(COUNTA($AG$335:$AG511)&lt;=$AB$348,$AA$348,IF(COUNTA($AG$335:$AG511)&lt;=$AB$349,$AA$349,IF(COUNTA($AG$335:$AG511)&lt;=$AB$350,$AA$350,IF(COUNTA($AG$335:$AG511)&lt;=$AB$351,$AA$351,IF(COUNTA($AG$335:$AG511)&lt;=$AB$352,$AA$352,IF(COUNTA($AG$335:$AG511)&lt;=$AB$353,$AA$353,IF(COUNTA($AG$335:$AG511)&lt;=$AB$354,$AA$354,IF(COUNTA($AG$335:$AG511)&lt;=$AB$355,$AA$355,IF(COUNTA($AG$335:$AG511)&lt;=$AB$356,$AA$356,IF(COUNTA($AG$335:$AG511)&lt;=$AB$357,$AA$357,"")))))))))))))))))))))))</f>
        <v>15</v>
      </c>
      <c r="AH512" s="22">
        <f t="shared" si="26"/>
        <v>19</v>
      </c>
      <c r="AI512" s="21" t="str">
        <f t="shared" si="27"/>
        <v>C</v>
      </c>
      <c r="AJ512" s="21"/>
      <c r="AK512" s="22"/>
      <c r="AL512" s="22"/>
      <c r="AM512" s="22"/>
      <c r="AN512" s="22"/>
      <c r="AO512" s="23"/>
      <c r="AP512" s="22"/>
      <c r="AQ512" s="22"/>
      <c r="AR512" s="22"/>
      <c r="AS512" s="22"/>
      <c r="AT512" s="22"/>
      <c r="AU512" s="22"/>
      <c r="AV512" s="22"/>
      <c r="AW512" s="22"/>
      <c r="AX512" s="22"/>
      <c r="AY512" s="22"/>
      <c r="AZ512" s="22"/>
      <c r="BA512" s="22"/>
      <c r="BB512" s="22"/>
      <c r="BC512" s="22"/>
      <c r="BD512" s="22"/>
      <c r="BE512" s="22"/>
      <c r="BF512" s="22"/>
      <c r="BG512" s="22"/>
      <c r="BH512" s="22"/>
      <c r="BI512" s="22"/>
      <c r="BJ512" s="22"/>
      <c r="BK512" s="22"/>
      <c r="BL512" s="22"/>
      <c r="BM512" s="22"/>
      <c r="BN512" s="22"/>
      <c r="BO512" s="22"/>
      <c r="BP512" s="22"/>
      <c r="BQ512" s="22"/>
      <c r="BR512" s="22"/>
      <c r="BS512" s="22"/>
    </row>
    <row r="513" spans="27:71" x14ac:dyDescent="0.3">
      <c r="AA513" s="20"/>
      <c r="AB513" s="22"/>
      <c r="AC513" s="22"/>
      <c r="AD513" s="22" t="str">
        <f t="shared" si="24"/>
        <v>14J9</v>
      </c>
      <c r="AE513" s="22">
        <f t="shared" si="25"/>
        <v>14</v>
      </c>
      <c r="AF513" s="21" t="str">
        <f>IF(AE513="","","J"&amp;COUNTIF(AE$16:$AE513,AE513))</f>
        <v>J9</v>
      </c>
      <c r="AG513" s="22">
        <f>(IF(COUNTA($AG$335:$AG512)&lt;=$AB$336,$AA$336,IF(COUNTA($AG$335:$AG512)&lt;=$AB$337,$AA$337,IF(COUNTA($AG$335:$AG512)&lt;=$AB$338,$AA$338,IF(COUNTA($AG$335:$AG512)&lt;=$AB$339,$AA$339,IF(COUNTA($AG$335:$AG512)&lt;=$AB$340,$AA$340,IF(COUNTA($AG$335:$AG512)&lt;=$AB$341,$AA$341,IF(COUNTA($AG$335:$AG512)&lt;=$AB$342,$AA$342,IF(COUNTA($AG$335:$AG512)&lt;=$AB$343,$AA$343,IF(COUNTA($AG$335:$AG512)&lt;=$AB$344,$AA$344,IF(COUNTA($AG$335:$AG512)&lt;=$AB$345,$AA$345,IF(COUNTA($AG$335:$AG512)&lt;=$AB$346,$AA$346,IF(COUNTA($AG$335:$AG512)&lt;=$AB$347,$AA$347,IF(COUNTA($AG$335:$AG512)&lt;=$AB$348,$AA$348,IF(COUNTA($AG$335:$AG512)&lt;=$AB$349,$AA$349,IF(COUNTA($AG$335:$AG512)&lt;=$AB$350,$AA$350,IF(COUNTA($AG$335:$AG512)&lt;=$AB$351,$AA$351,IF(COUNTA($AG$335:$AG512)&lt;=$AB$352,$AA$352,IF(COUNTA($AG$335:$AG512)&lt;=$AB$353,$AA$353,IF(COUNTA($AG$335:$AG512)&lt;=$AB$354,$AA$354,IF(COUNTA($AG$335:$AG512)&lt;=$AB$355,$AA$355,IF(COUNTA($AG$335:$AG512)&lt;=$AB$356,$AA$356,IF(COUNTA($AG$335:$AG512)&lt;=$AB$357,$AA$357,"")))))))))))))))))))))))</f>
        <v>15</v>
      </c>
      <c r="AH513" s="22">
        <f t="shared" si="26"/>
        <v>18</v>
      </c>
      <c r="AI513" s="21" t="str">
        <f t="shared" si="27"/>
        <v>F</v>
      </c>
      <c r="AJ513" s="21"/>
      <c r="AK513" s="22"/>
      <c r="AL513" s="22"/>
      <c r="AM513" s="22"/>
      <c r="AN513" s="22"/>
      <c r="AO513" s="23"/>
      <c r="AP513" s="22"/>
      <c r="AQ513" s="22"/>
      <c r="AR513" s="22"/>
      <c r="AS513" s="22"/>
      <c r="AT513" s="22"/>
      <c r="AU513" s="22"/>
      <c r="AV513" s="22"/>
      <c r="AW513" s="22"/>
      <c r="AX513" s="22"/>
      <c r="AY513" s="22"/>
      <c r="AZ513" s="22"/>
      <c r="BA513" s="22"/>
      <c r="BB513" s="22"/>
      <c r="BC513" s="22"/>
      <c r="BD513" s="22"/>
      <c r="BE513" s="22"/>
      <c r="BF513" s="22"/>
      <c r="BG513" s="22"/>
      <c r="BH513" s="22"/>
      <c r="BI513" s="22"/>
      <c r="BJ513" s="22"/>
      <c r="BK513" s="22"/>
      <c r="BL513" s="22"/>
      <c r="BM513" s="22"/>
      <c r="BN513" s="22"/>
      <c r="BO513" s="22"/>
      <c r="BP513" s="22"/>
      <c r="BQ513" s="22"/>
      <c r="BR513" s="22"/>
      <c r="BS513" s="22"/>
    </row>
    <row r="514" spans="27:71" x14ac:dyDescent="0.3">
      <c r="AA514" s="20"/>
      <c r="AB514" s="22"/>
      <c r="AC514" s="22"/>
      <c r="AD514" s="22" t="str">
        <f t="shared" si="24"/>
        <v>5J10</v>
      </c>
      <c r="AE514" s="22">
        <f t="shared" si="25"/>
        <v>5</v>
      </c>
      <c r="AF514" s="21" t="str">
        <f>IF(AE514="","","J"&amp;COUNTIF(AE$16:$AE514,AE514))</f>
        <v>J10</v>
      </c>
      <c r="AG514" s="22">
        <f>(IF(COUNTA($AG$335:$AG513)&lt;=$AB$336,$AA$336,IF(COUNTA($AG$335:$AG513)&lt;=$AB$337,$AA$337,IF(COUNTA($AG$335:$AG513)&lt;=$AB$338,$AA$338,IF(COUNTA($AG$335:$AG513)&lt;=$AB$339,$AA$339,IF(COUNTA($AG$335:$AG513)&lt;=$AB$340,$AA$340,IF(COUNTA($AG$335:$AG513)&lt;=$AB$341,$AA$341,IF(COUNTA($AG$335:$AG513)&lt;=$AB$342,$AA$342,IF(COUNTA($AG$335:$AG513)&lt;=$AB$343,$AA$343,IF(COUNTA($AG$335:$AG513)&lt;=$AB$344,$AA$344,IF(COUNTA($AG$335:$AG513)&lt;=$AB$345,$AA$345,IF(COUNTA($AG$335:$AG513)&lt;=$AB$346,$AA$346,IF(COUNTA($AG$335:$AG513)&lt;=$AB$347,$AA$347,IF(COUNTA($AG$335:$AG513)&lt;=$AB$348,$AA$348,IF(COUNTA($AG$335:$AG513)&lt;=$AB$349,$AA$349,IF(COUNTA($AG$335:$AG513)&lt;=$AB$350,$AA$350,IF(COUNTA($AG$335:$AG513)&lt;=$AB$351,$AA$351,IF(COUNTA($AG$335:$AG513)&lt;=$AB$352,$AA$352,IF(COUNTA($AG$335:$AG513)&lt;=$AB$353,$AA$353,IF(COUNTA($AG$335:$AG513)&lt;=$AB$354,$AA$354,IF(COUNTA($AG$335:$AG513)&lt;=$AB$355,$AA$355,IF(COUNTA($AG$335:$AG513)&lt;=$AB$356,$AA$356,IF(COUNTA($AG$335:$AG513)&lt;=$AB$357,$AA$357,"")))))))))))))))))))))))</f>
        <v>15</v>
      </c>
      <c r="AH514" s="22">
        <f t="shared" si="26"/>
        <v>17</v>
      </c>
      <c r="AI514" s="21" t="str">
        <f t="shared" si="27"/>
        <v>C</v>
      </c>
      <c r="AJ514" s="21"/>
      <c r="AK514" s="22"/>
      <c r="AL514" s="22"/>
      <c r="AM514" s="22"/>
      <c r="AN514" s="22"/>
      <c r="AO514" s="23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</row>
    <row r="515" spans="27:71" x14ac:dyDescent="0.3">
      <c r="AA515" s="20"/>
      <c r="AB515" s="22"/>
      <c r="AC515" s="22"/>
      <c r="AD515" s="22" t="str">
        <f t="shared" si="24"/>
        <v>15J10</v>
      </c>
      <c r="AE515" s="22">
        <f t="shared" si="25"/>
        <v>15</v>
      </c>
      <c r="AF515" s="21" t="str">
        <f>IF(AE515="","","J"&amp;COUNTIF(AE$16:$AE515,AE515))</f>
        <v>J10</v>
      </c>
      <c r="AG515" s="22">
        <f>(IF(COUNTA($AG$335:$AG514)&lt;=$AB$336,$AA$336,IF(COUNTA($AG$335:$AG514)&lt;=$AB$337,$AA$337,IF(COUNTA($AG$335:$AG514)&lt;=$AB$338,$AA$338,IF(COUNTA($AG$335:$AG514)&lt;=$AB$339,$AA$339,IF(COUNTA($AG$335:$AG514)&lt;=$AB$340,$AA$340,IF(COUNTA($AG$335:$AG514)&lt;=$AB$341,$AA$341,IF(COUNTA($AG$335:$AG514)&lt;=$AB$342,$AA$342,IF(COUNTA($AG$335:$AG514)&lt;=$AB$343,$AA$343,IF(COUNTA($AG$335:$AG514)&lt;=$AB$344,$AA$344,IF(COUNTA($AG$335:$AG514)&lt;=$AB$345,$AA$345,IF(COUNTA($AG$335:$AG514)&lt;=$AB$346,$AA$346,IF(COUNTA($AG$335:$AG514)&lt;=$AB$347,$AA$347,IF(COUNTA($AG$335:$AG514)&lt;=$AB$348,$AA$348,IF(COUNTA($AG$335:$AG514)&lt;=$AB$349,$AA$349,IF(COUNTA($AG$335:$AG514)&lt;=$AB$350,$AA$350,IF(COUNTA($AG$335:$AG514)&lt;=$AB$351,$AA$351,IF(COUNTA($AG$335:$AG514)&lt;=$AB$352,$AA$352,IF(COUNTA($AG$335:$AG514)&lt;=$AB$353,$AA$353,IF(COUNTA($AG$335:$AG514)&lt;=$AB$354,$AA$354,IF(COUNTA($AG$335:$AG514)&lt;=$AB$355,$AA$355,IF(COUNTA($AG$335:$AG514)&lt;=$AB$356,$AA$356,IF(COUNTA($AG$335:$AG514)&lt;=$AB$357,$AA$357,"")))))))))))))))))))))))</f>
        <v>15</v>
      </c>
      <c r="AH515" s="22">
        <f t="shared" si="26"/>
        <v>16</v>
      </c>
      <c r="AI515" s="21" t="str">
        <f t="shared" si="27"/>
        <v>F</v>
      </c>
      <c r="AJ515" s="21"/>
      <c r="AK515" s="22"/>
      <c r="AL515" s="22"/>
      <c r="AM515" s="22"/>
      <c r="AN515" s="22"/>
      <c r="AO515" s="23"/>
      <c r="AP515" s="22"/>
      <c r="AQ515" s="22"/>
      <c r="AR515" s="22"/>
      <c r="AS515" s="22"/>
      <c r="AT515" s="22"/>
      <c r="AU515" s="22"/>
      <c r="AV515" s="22"/>
      <c r="AW515" s="22"/>
      <c r="AX515" s="22"/>
      <c r="AY515" s="22"/>
      <c r="AZ515" s="22"/>
      <c r="BA515" s="22"/>
      <c r="BB515" s="22"/>
      <c r="BC515" s="22"/>
      <c r="BD515" s="22"/>
      <c r="BE515" s="22"/>
      <c r="BF515" s="22"/>
      <c r="BG515" s="22"/>
      <c r="BH515" s="22"/>
      <c r="BI515" s="22"/>
      <c r="BJ515" s="22"/>
      <c r="BK515" s="22"/>
      <c r="BL515" s="22"/>
      <c r="BM515" s="22"/>
      <c r="BN515" s="22"/>
      <c r="BO515" s="22"/>
      <c r="BP515" s="22"/>
      <c r="BQ515" s="22"/>
      <c r="BR515" s="22"/>
      <c r="BS515" s="22"/>
    </row>
    <row r="516" spans="27:71" x14ac:dyDescent="0.3">
      <c r="AA516" s="20"/>
      <c r="AB516" s="22"/>
      <c r="AC516" s="22"/>
      <c r="AD516" s="22" t="str">
        <f t="shared" si="24"/>
        <v>3J9</v>
      </c>
      <c r="AE516" s="22">
        <f t="shared" si="25"/>
        <v>3</v>
      </c>
      <c r="AF516" s="21" t="str">
        <f>IF(AE516="","","J"&amp;COUNTIF(AE$16:$AE516,AE516))</f>
        <v>J9</v>
      </c>
      <c r="AG516" s="22">
        <f>(IF(COUNTA($AG$335:$AG515)&lt;=$AB$336,$AA$336,IF(COUNTA($AG$335:$AG515)&lt;=$AB$337,$AA$337,IF(COUNTA($AG$335:$AG515)&lt;=$AB$338,$AA$338,IF(COUNTA($AG$335:$AG515)&lt;=$AB$339,$AA$339,IF(COUNTA($AG$335:$AG515)&lt;=$AB$340,$AA$340,IF(COUNTA($AG$335:$AG515)&lt;=$AB$341,$AA$341,IF(COUNTA($AG$335:$AG515)&lt;=$AB$342,$AA$342,IF(COUNTA($AG$335:$AG515)&lt;=$AB$343,$AA$343,IF(COUNTA($AG$335:$AG515)&lt;=$AB$344,$AA$344,IF(COUNTA($AG$335:$AG515)&lt;=$AB$345,$AA$345,IF(COUNTA($AG$335:$AG515)&lt;=$AB$346,$AA$346,IF(COUNTA($AG$335:$AG515)&lt;=$AB$347,$AA$347,IF(COUNTA($AG$335:$AG515)&lt;=$AB$348,$AA$348,IF(COUNTA($AG$335:$AG515)&lt;=$AB$349,$AA$349,IF(COUNTA($AG$335:$AG515)&lt;=$AB$350,$AA$350,IF(COUNTA($AG$335:$AG515)&lt;=$AB$351,$AA$351,IF(COUNTA($AG$335:$AG515)&lt;=$AB$352,$AA$352,IF(COUNTA($AG$335:$AG515)&lt;=$AB$353,$AA$353,IF(COUNTA($AG$335:$AG515)&lt;=$AB$354,$AA$354,IF(COUNTA($AG$335:$AG515)&lt;=$AB$355,$AA$355,IF(COUNTA($AG$335:$AG515)&lt;=$AB$356,$AA$356,IF(COUNTA($AG$335:$AG515)&lt;=$AB$357,$AA$357,"")))))))))))))))))))))))</f>
        <v>16</v>
      </c>
      <c r="AH516" s="22">
        <f t="shared" si="26"/>
        <v>20</v>
      </c>
      <c r="AI516" s="21" t="str">
        <f t="shared" si="27"/>
        <v>C</v>
      </c>
      <c r="AJ516" s="21"/>
      <c r="AK516" s="22"/>
      <c r="AL516" s="22"/>
      <c r="AM516" s="22"/>
      <c r="AN516" s="22"/>
      <c r="AO516" s="23"/>
      <c r="AP516" s="22"/>
      <c r="AQ516" s="22"/>
      <c r="AR516" s="22"/>
      <c r="AS516" s="22"/>
      <c r="AT516" s="22"/>
      <c r="AU516" s="22"/>
      <c r="AV516" s="22"/>
      <c r="AW516" s="22"/>
      <c r="AX516" s="22"/>
      <c r="AY516" s="22"/>
      <c r="AZ516" s="22"/>
      <c r="BA516" s="22"/>
      <c r="BB516" s="22"/>
      <c r="BC516" s="22"/>
      <c r="BD516" s="22"/>
      <c r="BE516" s="22"/>
      <c r="BF516" s="22"/>
      <c r="BG516" s="22"/>
      <c r="BH516" s="22"/>
      <c r="BI516" s="22"/>
      <c r="BJ516" s="22"/>
      <c r="BK516" s="22"/>
      <c r="BL516" s="22"/>
      <c r="BM516" s="22"/>
      <c r="BN516" s="22"/>
      <c r="BO516" s="22"/>
      <c r="BP516" s="22"/>
      <c r="BQ516" s="22"/>
      <c r="BR516" s="22"/>
      <c r="BS516" s="22"/>
    </row>
    <row r="517" spans="27:71" x14ac:dyDescent="0.3">
      <c r="AA517" s="20"/>
      <c r="AB517" s="22"/>
      <c r="AC517" s="22"/>
      <c r="AD517" s="22" t="str">
        <f t="shared" si="24"/>
        <v>13J9</v>
      </c>
      <c r="AE517" s="22">
        <f t="shared" si="25"/>
        <v>13</v>
      </c>
      <c r="AF517" s="21" t="str">
        <f>IF(AE517="","","J"&amp;COUNTIF(AE$16:$AE517,AE517))</f>
        <v>J9</v>
      </c>
      <c r="AG517" s="22">
        <f>(IF(COUNTA($AG$335:$AG516)&lt;=$AB$336,$AA$336,IF(COUNTA($AG$335:$AG516)&lt;=$AB$337,$AA$337,IF(COUNTA($AG$335:$AG516)&lt;=$AB$338,$AA$338,IF(COUNTA($AG$335:$AG516)&lt;=$AB$339,$AA$339,IF(COUNTA($AG$335:$AG516)&lt;=$AB$340,$AA$340,IF(COUNTA($AG$335:$AG516)&lt;=$AB$341,$AA$341,IF(COUNTA($AG$335:$AG516)&lt;=$AB$342,$AA$342,IF(COUNTA($AG$335:$AG516)&lt;=$AB$343,$AA$343,IF(COUNTA($AG$335:$AG516)&lt;=$AB$344,$AA$344,IF(COUNTA($AG$335:$AG516)&lt;=$AB$345,$AA$345,IF(COUNTA($AG$335:$AG516)&lt;=$AB$346,$AA$346,IF(COUNTA($AG$335:$AG516)&lt;=$AB$347,$AA$347,IF(COUNTA($AG$335:$AG516)&lt;=$AB$348,$AA$348,IF(COUNTA($AG$335:$AG516)&lt;=$AB$349,$AA$349,IF(COUNTA($AG$335:$AG516)&lt;=$AB$350,$AA$350,IF(COUNTA($AG$335:$AG516)&lt;=$AB$351,$AA$351,IF(COUNTA($AG$335:$AG516)&lt;=$AB$352,$AA$352,IF(COUNTA($AG$335:$AG516)&lt;=$AB$353,$AA$353,IF(COUNTA($AG$335:$AG516)&lt;=$AB$354,$AA$354,IF(COUNTA($AG$335:$AG516)&lt;=$AB$355,$AA$355,IF(COUNTA($AG$335:$AG516)&lt;=$AB$356,$AA$356,IF(COUNTA($AG$335:$AG516)&lt;=$AB$357,$AA$357,"")))))))))))))))))))))))</f>
        <v>16</v>
      </c>
      <c r="AH517" s="22">
        <f t="shared" si="26"/>
        <v>19</v>
      </c>
      <c r="AI517" s="21" t="str">
        <f t="shared" si="27"/>
        <v>F</v>
      </c>
      <c r="AJ517" s="21"/>
      <c r="AK517" s="22"/>
      <c r="AL517" s="22"/>
      <c r="AM517" s="22"/>
      <c r="AN517" s="22"/>
      <c r="AO517" s="23"/>
      <c r="AP517" s="22"/>
      <c r="AQ517" s="22"/>
      <c r="AR517" s="22"/>
      <c r="AS517" s="22"/>
      <c r="AT517" s="22"/>
      <c r="AU517" s="22"/>
      <c r="AV517" s="22"/>
      <c r="AW517" s="22"/>
      <c r="AX517" s="22"/>
      <c r="AY517" s="22"/>
      <c r="AZ517" s="22"/>
      <c r="BA517" s="22"/>
      <c r="BB517" s="22"/>
      <c r="BC517" s="22"/>
      <c r="BD517" s="22"/>
      <c r="BE517" s="22"/>
      <c r="BF517" s="22"/>
      <c r="BG517" s="22"/>
      <c r="BH517" s="22"/>
      <c r="BI517" s="22"/>
      <c r="BJ517" s="22"/>
      <c r="BK517" s="22"/>
      <c r="BL517" s="22"/>
      <c r="BM517" s="22"/>
      <c r="BN517" s="22"/>
      <c r="BO517" s="22"/>
      <c r="BP517" s="22"/>
      <c r="BQ517" s="22"/>
      <c r="BR517" s="22"/>
      <c r="BS517" s="22"/>
    </row>
    <row r="518" spans="27:71" x14ac:dyDescent="0.3">
      <c r="AA518" s="20"/>
      <c r="AB518" s="22"/>
      <c r="AC518" s="22"/>
      <c r="AD518" s="22" t="str">
        <f t="shared" si="24"/>
        <v>4J10</v>
      </c>
      <c r="AE518" s="22">
        <f t="shared" si="25"/>
        <v>4</v>
      </c>
      <c r="AF518" s="21" t="str">
        <f>IF(AE518="","","J"&amp;COUNTIF(AE$16:$AE518,AE518))</f>
        <v>J10</v>
      </c>
      <c r="AG518" s="22">
        <f>(IF(COUNTA($AG$335:$AG517)&lt;=$AB$336,$AA$336,IF(COUNTA($AG$335:$AG517)&lt;=$AB$337,$AA$337,IF(COUNTA($AG$335:$AG517)&lt;=$AB$338,$AA$338,IF(COUNTA($AG$335:$AG517)&lt;=$AB$339,$AA$339,IF(COUNTA($AG$335:$AG517)&lt;=$AB$340,$AA$340,IF(COUNTA($AG$335:$AG517)&lt;=$AB$341,$AA$341,IF(COUNTA($AG$335:$AG517)&lt;=$AB$342,$AA$342,IF(COUNTA($AG$335:$AG517)&lt;=$AB$343,$AA$343,IF(COUNTA($AG$335:$AG517)&lt;=$AB$344,$AA$344,IF(COUNTA($AG$335:$AG517)&lt;=$AB$345,$AA$345,IF(COUNTA($AG$335:$AG517)&lt;=$AB$346,$AA$346,IF(COUNTA($AG$335:$AG517)&lt;=$AB$347,$AA$347,IF(COUNTA($AG$335:$AG517)&lt;=$AB$348,$AA$348,IF(COUNTA($AG$335:$AG517)&lt;=$AB$349,$AA$349,IF(COUNTA($AG$335:$AG517)&lt;=$AB$350,$AA$350,IF(COUNTA($AG$335:$AG517)&lt;=$AB$351,$AA$351,IF(COUNTA($AG$335:$AG517)&lt;=$AB$352,$AA$352,IF(COUNTA($AG$335:$AG517)&lt;=$AB$353,$AA$353,IF(COUNTA($AG$335:$AG517)&lt;=$AB$354,$AA$354,IF(COUNTA($AG$335:$AG517)&lt;=$AB$355,$AA$355,IF(COUNTA($AG$335:$AG517)&lt;=$AB$356,$AA$356,IF(COUNTA($AG$335:$AG517)&lt;=$AB$357,$AA$357,"")))))))))))))))))))))))</f>
        <v>16</v>
      </c>
      <c r="AH518" s="22">
        <f t="shared" si="26"/>
        <v>18</v>
      </c>
      <c r="AI518" s="21" t="str">
        <f t="shared" si="27"/>
        <v>C</v>
      </c>
      <c r="AJ518" s="21"/>
      <c r="AK518" s="22"/>
      <c r="AL518" s="22"/>
      <c r="AM518" s="22"/>
      <c r="AN518" s="22"/>
      <c r="AO518" s="23"/>
      <c r="AP518" s="22"/>
      <c r="AQ518" s="22"/>
      <c r="AR518" s="22"/>
      <c r="AS518" s="22"/>
      <c r="AT518" s="22"/>
      <c r="AU518" s="22"/>
      <c r="AV518" s="22"/>
      <c r="AW518" s="22"/>
      <c r="AX518" s="22"/>
      <c r="AY518" s="22"/>
      <c r="AZ518" s="22"/>
      <c r="BA518" s="22"/>
      <c r="BB518" s="22"/>
      <c r="BC518" s="22"/>
      <c r="BD518" s="22"/>
      <c r="BE518" s="22"/>
      <c r="BF518" s="22"/>
      <c r="BG518" s="22"/>
      <c r="BH518" s="22"/>
      <c r="BI518" s="22"/>
      <c r="BJ518" s="22"/>
      <c r="BK518" s="22"/>
      <c r="BL518" s="22"/>
      <c r="BM518" s="22"/>
      <c r="BN518" s="22"/>
      <c r="BO518" s="22"/>
      <c r="BP518" s="22"/>
      <c r="BQ518" s="22"/>
      <c r="BR518" s="22"/>
      <c r="BS518" s="22"/>
    </row>
    <row r="519" spans="27:71" x14ac:dyDescent="0.3">
      <c r="AA519" s="20"/>
      <c r="AB519" s="22"/>
      <c r="AC519" s="22"/>
      <c r="AD519" s="22" t="str">
        <f t="shared" si="24"/>
        <v>14J10</v>
      </c>
      <c r="AE519" s="22">
        <f t="shared" si="25"/>
        <v>14</v>
      </c>
      <c r="AF519" s="21" t="str">
        <f>IF(AE519="","","J"&amp;COUNTIF(AE$16:$AE519,AE519))</f>
        <v>J10</v>
      </c>
      <c r="AG519" s="22">
        <f>(IF(COUNTA($AG$335:$AG518)&lt;=$AB$336,$AA$336,IF(COUNTA($AG$335:$AG518)&lt;=$AB$337,$AA$337,IF(COUNTA($AG$335:$AG518)&lt;=$AB$338,$AA$338,IF(COUNTA($AG$335:$AG518)&lt;=$AB$339,$AA$339,IF(COUNTA($AG$335:$AG518)&lt;=$AB$340,$AA$340,IF(COUNTA($AG$335:$AG518)&lt;=$AB$341,$AA$341,IF(COUNTA($AG$335:$AG518)&lt;=$AB$342,$AA$342,IF(COUNTA($AG$335:$AG518)&lt;=$AB$343,$AA$343,IF(COUNTA($AG$335:$AG518)&lt;=$AB$344,$AA$344,IF(COUNTA($AG$335:$AG518)&lt;=$AB$345,$AA$345,IF(COUNTA($AG$335:$AG518)&lt;=$AB$346,$AA$346,IF(COUNTA($AG$335:$AG518)&lt;=$AB$347,$AA$347,IF(COUNTA($AG$335:$AG518)&lt;=$AB$348,$AA$348,IF(COUNTA($AG$335:$AG518)&lt;=$AB$349,$AA$349,IF(COUNTA($AG$335:$AG518)&lt;=$AB$350,$AA$350,IF(COUNTA($AG$335:$AG518)&lt;=$AB$351,$AA$351,IF(COUNTA($AG$335:$AG518)&lt;=$AB$352,$AA$352,IF(COUNTA($AG$335:$AG518)&lt;=$AB$353,$AA$353,IF(COUNTA($AG$335:$AG518)&lt;=$AB$354,$AA$354,IF(COUNTA($AG$335:$AG518)&lt;=$AB$355,$AA$355,IF(COUNTA($AG$335:$AG518)&lt;=$AB$356,$AA$356,IF(COUNTA($AG$335:$AG518)&lt;=$AB$357,$AA$357,"")))))))))))))))))))))))</f>
        <v>16</v>
      </c>
      <c r="AH519" s="22">
        <f t="shared" si="26"/>
        <v>17</v>
      </c>
      <c r="AI519" s="21" t="str">
        <f t="shared" si="27"/>
        <v>F</v>
      </c>
      <c r="AJ519" s="21"/>
      <c r="AK519" s="22"/>
      <c r="AL519" s="22"/>
      <c r="AM519" s="22"/>
      <c r="AN519" s="22"/>
      <c r="AO519" s="23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</row>
    <row r="520" spans="27:71" x14ac:dyDescent="0.3">
      <c r="AA520" s="20"/>
      <c r="AB520" s="22"/>
      <c r="AC520" s="22"/>
      <c r="AD520" s="22" t="str">
        <f t="shared" si="24"/>
        <v>12J9</v>
      </c>
      <c r="AE520" s="22">
        <f t="shared" si="25"/>
        <v>12</v>
      </c>
      <c r="AF520" s="21" t="str">
        <f>IF(AE520="","","J"&amp;COUNTIF(AE$16:$AE520,AE520))</f>
        <v>J9</v>
      </c>
      <c r="AG520" s="22">
        <f>(IF(COUNTA($AG$335:$AG519)&lt;=$AB$336,$AA$336,IF(COUNTA($AG$335:$AG519)&lt;=$AB$337,$AA$337,IF(COUNTA($AG$335:$AG519)&lt;=$AB$338,$AA$338,IF(COUNTA($AG$335:$AG519)&lt;=$AB$339,$AA$339,IF(COUNTA($AG$335:$AG519)&lt;=$AB$340,$AA$340,IF(COUNTA($AG$335:$AG519)&lt;=$AB$341,$AA$341,IF(COUNTA($AG$335:$AG519)&lt;=$AB$342,$AA$342,IF(COUNTA($AG$335:$AG519)&lt;=$AB$343,$AA$343,IF(COUNTA($AG$335:$AG519)&lt;=$AB$344,$AA$344,IF(COUNTA($AG$335:$AG519)&lt;=$AB$345,$AA$345,IF(COUNTA($AG$335:$AG519)&lt;=$AB$346,$AA$346,IF(COUNTA($AG$335:$AG519)&lt;=$AB$347,$AA$347,IF(COUNTA($AG$335:$AG519)&lt;=$AB$348,$AA$348,IF(COUNTA($AG$335:$AG519)&lt;=$AB$349,$AA$349,IF(COUNTA($AG$335:$AG519)&lt;=$AB$350,$AA$350,IF(COUNTA($AG$335:$AG519)&lt;=$AB$351,$AA$351,IF(COUNTA($AG$335:$AG519)&lt;=$AB$352,$AA$352,IF(COUNTA($AG$335:$AG519)&lt;=$AB$353,$AA$353,IF(COUNTA($AG$335:$AG519)&lt;=$AB$354,$AA$354,IF(COUNTA($AG$335:$AG519)&lt;=$AB$355,$AA$355,IF(COUNTA($AG$335:$AG519)&lt;=$AB$356,$AA$356,IF(COUNTA($AG$335:$AG519)&lt;=$AB$357,$AA$357,"")))))))))))))))))))))))</f>
        <v>17</v>
      </c>
      <c r="AH520" s="22">
        <f t="shared" si="26"/>
        <v>20</v>
      </c>
      <c r="AI520" s="21" t="str">
        <f t="shared" si="27"/>
        <v>C</v>
      </c>
      <c r="AJ520" s="21"/>
      <c r="AK520" s="22"/>
      <c r="AL520" s="22"/>
      <c r="AM520" s="22"/>
      <c r="AN520" s="22"/>
      <c r="AO520" s="23"/>
      <c r="AP520" s="22"/>
      <c r="AQ520" s="22"/>
      <c r="AR520" s="22"/>
      <c r="AS520" s="22"/>
      <c r="AT520" s="22"/>
      <c r="AU520" s="22"/>
      <c r="AV520" s="22"/>
      <c r="AW520" s="22"/>
      <c r="AX520" s="22"/>
      <c r="AY520" s="22"/>
      <c r="AZ520" s="22"/>
      <c r="BA520" s="22"/>
      <c r="BB520" s="22"/>
      <c r="BC520" s="22"/>
      <c r="BD520" s="22"/>
      <c r="BE520" s="22"/>
      <c r="BF520" s="22"/>
      <c r="BG520" s="22"/>
      <c r="BH520" s="22"/>
      <c r="BI520" s="22"/>
      <c r="BJ520" s="22"/>
      <c r="BK520" s="22"/>
      <c r="BL520" s="22"/>
      <c r="BM520" s="22"/>
      <c r="BN520" s="22"/>
      <c r="BO520" s="22"/>
      <c r="BP520" s="22"/>
      <c r="BQ520" s="22"/>
      <c r="BR520" s="22"/>
      <c r="BS520" s="22"/>
    </row>
    <row r="521" spans="27:71" x14ac:dyDescent="0.3">
      <c r="AA521" s="20"/>
      <c r="AB521" s="22"/>
      <c r="AC521" s="22"/>
      <c r="AD521" s="22" t="str">
        <f t="shared" si="24"/>
        <v>3J10</v>
      </c>
      <c r="AE521" s="22">
        <f t="shared" si="25"/>
        <v>3</v>
      </c>
      <c r="AF521" s="21" t="str">
        <f>IF(AE521="","","J"&amp;COUNTIF(AE$16:$AE521,AE521))</f>
        <v>J10</v>
      </c>
      <c r="AG521" s="22">
        <f>(IF(COUNTA($AG$335:$AG520)&lt;=$AB$336,$AA$336,IF(COUNTA($AG$335:$AG520)&lt;=$AB$337,$AA$337,IF(COUNTA($AG$335:$AG520)&lt;=$AB$338,$AA$338,IF(COUNTA($AG$335:$AG520)&lt;=$AB$339,$AA$339,IF(COUNTA($AG$335:$AG520)&lt;=$AB$340,$AA$340,IF(COUNTA($AG$335:$AG520)&lt;=$AB$341,$AA$341,IF(COUNTA($AG$335:$AG520)&lt;=$AB$342,$AA$342,IF(COUNTA($AG$335:$AG520)&lt;=$AB$343,$AA$343,IF(COUNTA($AG$335:$AG520)&lt;=$AB$344,$AA$344,IF(COUNTA($AG$335:$AG520)&lt;=$AB$345,$AA$345,IF(COUNTA($AG$335:$AG520)&lt;=$AB$346,$AA$346,IF(COUNTA($AG$335:$AG520)&lt;=$AB$347,$AA$347,IF(COUNTA($AG$335:$AG520)&lt;=$AB$348,$AA$348,IF(COUNTA($AG$335:$AG520)&lt;=$AB$349,$AA$349,IF(COUNTA($AG$335:$AG520)&lt;=$AB$350,$AA$350,IF(COUNTA($AG$335:$AG520)&lt;=$AB$351,$AA$351,IF(COUNTA($AG$335:$AG520)&lt;=$AB$352,$AA$352,IF(COUNTA($AG$335:$AG520)&lt;=$AB$353,$AA$353,IF(COUNTA($AG$335:$AG520)&lt;=$AB$354,$AA$354,IF(COUNTA($AG$335:$AG520)&lt;=$AB$355,$AA$355,IF(COUNTA($AG$335:$AG520)&lt;=$AB$356,$AA$356,IF(COUNTA($AG$335:$AG520)&lt;=$AB$357,$AA$357,"")))))))))))))))))))))))</f>
        <v>17</v>
      </c>
      <c r="AH521" s="22">
        <f t="shared" si="26"/>
        <v>19</v>
      </c>
      <c r="AI521" s="21" t="str">
        <f t="shared" si="27"/>
        <v>F</v>
      </c>
      <c r="AJ521" s="21"/>
      <c r="AK521" s="22"/>
      <c r="AL521" s="22"/>
      <c r="AM521" s="22"/>
      <c r="AN521" s="22"/>
      <c r="AO521" s="23"/>
      <c r="AP521" s="22"/>
      <c r="AQ521" s="22"/>
      <c r="AR521" s="22"/>
      <c r="AS521" s="22"/>
      <c r="AT521" s="22"/>
      <c r="AU521" s="22"/>
      <c r="AV521" s="22"/>
      <c r="AW521" s="22"/>
      <c r="AX521" s="22"/>
      <c r="AY521" s="22"/>
      <c r="AZ521" s="22"/>
      <c r="BA521" s="22"/>
      <c r="BB521" s="22"/>
      <c r="BC521" s="22"/>
      <c r="BD521" s="22"/>
      <c r="BE521" s="22"/>
      <c r="BF521" s="22"/>
      <c r="BG521" s="22"/>
      <c r="BH521" s="22"/>
      <c r="BI521" s="22"/>
      <c r="BJ521" s="22"/>
      <c r="BK521" s="22"/>
      <c r="BL521" s="22"/>
      <c r="BM521" s="22"/>
      <c r="BN521" s="22"/>
      <c r="BO521" s="22"/>
      <c r="BP521" s="22"/>
      <c r="BQ521" s="22"/>
      <c r="BR521" s="22"/>
      <c r="BS521" s="22"/>
    </row>
    <row r="522" spans="27:71" x14ac:dyDescent="0.3">
      <c r="AA522" s="20"/>
      <c r="AB522" s="22"/>
      <c r="AC522" s="22"/>
      <c r="AD522" s="22" t="str">
        <f t="shared" si="24"/>
        <v>13J10</v>
      </c>
      <c r="AE522" s="22">
        <f t="shared" si="25"/>
        <v>13</v>
      </c>
      <c r="AF522" s="21" t="str">
        <f>IF(AE522="","","J"&amp;COUNTIF(AE$16:$AE522,AE522))</f>
        <v>J10</v>
      </c>
      <c r="AG522" s="22">
        <f>(IF(COUNTA($AG$335:$AG521)&lt;=$AB$336,$AA$336,IF(COUNTA($AG$335:$AG521)&lt;=$AB$337,$AA$337,IF(COUNTA($AG$335:$AG521)&lt;=$AB$338,$AA$338,IF(COUNTA($AG$335:$AG521)&lt;=$AB$339,$AA$339,IF(COUNTA($AG$335:$AG521)&lt;=$AB$340,$AA$340,IF(COUNTA($AG$335:$AG521)&lt;=$AB$341,$AA$341,IF(COUNTA($AG$335:$AG521)&lt;=$AB$342,$AA$342,IF(COUNTA($AG$335:$AG521)&lt;=$AB$343,$AA$343,IF(COUNTA($AG$335:$AG521)&lt;=$AB$344,$AA$344,IF(COUNTA($AG$335:$AG521)&lt;=$AB$345,$AA$345,IF(COUNTA($AG$335:$AG521)&lt;=$AB$346,$AA$346,IF(COUNTA($AG$335:$AG521)&lt;=$AB$347,$AA$347,IF(COUNTA($AG$335:$AG521)&lt;=$AB$348,$AA$348,IF(COUNTA($AG$335:$AG521)&lt;=$AB$349,$AA$349,IF(COUNTA($AG$335:$AG521)&lt;=$AB$350,$AA$350,IF(COUNTA($AG$335:$AG521)&lt;=$AB$351,$AA$351,IF(COUNTA($AG$335:$AG521)&lt;=$AB$352,$AA$352,IF(COUNTA($AG$335:$AG521)&lt;=$AB$353,$AA$353,IF(COUNTA($AG$335:$AG521)&lt;=$AB$354,$AA$354,IF(COUNTA($AG$335:$AG521)&lt;=$AB$355,$AA$355,IF(COUNTA($AG$335:$AG521)&lt;=$AB$356,$AA$356,IF(COUNTA($AG$335:$AG521)&lt;=$AB$357,$AA$357,"")))))))))))))))))))))))</f>
        <v>17</v>
      </c>
      <c r="AH522" s="22">
        <f t="shared" si="26"/>
        <v>18</v>
      </c>
      <c r="AI522" s="21" t="str">
        <f t="shared" si="27"/>
        <v>C</v>
      </c>
      <c r="AJ522" s="21"/>
      <c r="AK522" s="22"/>
      <c r="AL522" s="22"/>
      <c r="AM522" s="22"/>
      <c r="AN522" s="22"/>
      <c r="AO522" s="23"/>
      <c r="AP522" s="22"/>
      <c r="AQ522" s="22"/>
      <c r="AR522" s="22"/>
      <c r="AS522" s="22"/>
      <c r="AT522" s="22"/>
      <c r="AU522" s="22"/>
      <c r="AV522" s="22"/>
      <c r="AW522" s="22"/>
      <c r="AX522" s="22"/>
      <c r="AY522" s="22"/>
      <c r="AZ522" s="22"/>
      <c r="BA522" s="22"/>
      <c r="BB522" s="22"/>
      <c r="BC522" s="22"/>
      <c r="BD522" s="22"/>
      <c r="BE522" s="22"/>
      <c r="BF522" s="22"/>
      <c r="BG522" s="22"/>
      <c r="BH522" s="22"/>
      <c r="BI522" s="22"/>
      <c r="BJ522" s="22"/>
      <c r="BK522" s="22"/>
      <c r="BL522" s="22"/>
      <c r="BM522" s="22"/>
      <c r="BN522" s="22"/>
      <c r="BO522" s="22"/>
      <c r="BP522" s="22"/>
      <c r="BQ522" s="22"/>
      <c r="BR522" s="22"/>
      <c r="BS522" s="22"/>
    </row>
    <row r="523" spans="27:71" x14ac:dyDescent="0.3">
      <c r="AA523" s="20"/>
      <c r="AB523" s="22"/>
      <c r="AC523" s="22"/>
      <c r="AD523" s="22" t="str">
        <f t="shared" si="24"/>
        <v>2J10</v>
      </c>
      <c r="AE523" s="22">
        <f t="shared" si="25"/>
        <v>2</v>
      </c>
      <c r="AF523" s="21" t="str">
        <f>IF(AE523="","","J"&amp;COUNTIF(AE$16:$AE523,AE523))</f>
        <v>J10</v>
      </c>
      <c r="AG523" s="22">
        <f>(IF(COUNTA($AG$335:$AG522)&lt;=$AB$336,$AA$336,IF(COUNTA($AG$335:$AG522)&lt;=$AB$337,$AA$337,IF(COUNTA($AG$335:$AG522)&lt;=$AB$338,$AA$338,IF(COUNTA($AG$335:$AG522)&lt;=$AB$339,$AA$339,IF(COUNTA($AG$335:$AG522)&lt;=$AB$340,$AA$340,IF(COUNTA($AG$335:$AG522)&lt;=$AB$341,$AA$341,IF(COUNTA($AG$335:$AG522)&lt;=$AB$342,$AA$342,IF(COUNTA($AG$335:$AG522)&lt;=$AB$343,$AA$343,IF(COUNTA($AG$335:$AG522)&lt;=$AB$344,$AA$344,IF(COUNTA($AG$335:$AG522)&lt;=$AB$345,$AA$345,IF(COUNTA($AG$335:$AG522)&lt;=$AB$346,$AA$346,IF(COUNTA($AG$335:$AG522)&lt;=$AB$347,$AA$347,IF(COUNTA($AG$335:$AG522)&lt;=$AB$348,$AA$348,IF(COUNTA($AG$335:$AG522)&lt;=$AB$349,$AA$349,IF(COUNTA($AG$335:$AG522)&lt;=$AB$350,$AA$350,IF(COUNTA($AG$335:$AG522)&lt;=$AB$351,$AA$351,IF(COUNTA($AG$335:$AG522)&lt;=$AB$352,$AA$352,IF(COUNTA($AG$335:$AG522)&lt;=$AB$353,$AA$353,IF(COUNTA($AG$335:$AG522)&lt;=$AB$354,$AA$354,IF(COUNTA($AG$335:$AG522)&lt;=$AB$355,$AA$355,IF(COUNTA($AG$335:$AG522)&lt;=$AB$356,$AA$356,IF(COUNTA($AG$335:$AG522)&lt;=$AB$357,$AA$357,"")))))))))))))))))))))))</f>
        <v>18</v>
      </c>
      <c r="AH523" s="22">
        <f t="shared" si="26"/>
        <v>20</v>
      </c>
      <c r="AI523" s="21" t="str">
        <f t="shared" si="27"/>
        <v>F</v>
      </c>
      <c r="AJ523" s="21"/>
      <c r="AK523" s="22"/>
      <c r="AL523" s="22"/>
      <c r="AM523" s="22"/>
      <c r="AN523" s="22"/>
      <c r="AO523" s="23"/>
      <c r="AP523" s="22"/>
      <c r="AQ523" s="22"/>
      <c r="AR523" s="22"/>
      <c r="AS523" s="22"/>
      <c r="AT523" s="22"/>
      <c r="AU523" s="22"/>
      <c r="AV523" s="22"/>
      <c r="AW523" s="22"/>
      <c r="AX523" s="22"/>
      <c r="AY523" s="22"/>
      <c r="AZ523" s="22"/>
      <c r="BA523" s="22"/>
      <c r="BB523" s="22"/>
      <c r="BC523" s="22"/>
      <c r="BD523" s="22"/>
      <c r="BE523" s="22"/>
      <c r="BF523" s="22"/>
      <c r="BG523" s="22"/>
      <c r="BH523" s="22"/>
      <c r="BI523" s="22"/>
      <c r="BJ523" s="22"/>
      <c r="BK523" s="22"/>
      <c r="BL523" s="22"/>
      <c r="BM523" s="22"/>
      <c r="BN523" s="22"/>
      <c r="BO523" s="22"/>
      <c r="BP523" s="22"/>
      <c r="BQ523" s="22"/>
      <c r="BR523" s="22"/>
      <c r="BS523" s="22"/>
    </row>
    <row r="524" spans="27:71" x14ac:dyDescent="0.3">
      <c r="AA524" s="20"/>
      <c r="AB524" s="22"/>
      <c r="AC524" s="22"/>
      <c r="AD524" s="22" t="str">
        <f t="shared" si="24"/>
        <v>12J10</v>
      </c>
      <c r="AE524" s="22">
        <f t="shared" si="25"/>
        <v>12</v>
      </c>
      <c r="AF524" s="21" t="str">
        <f>IF(AE524="","","J"&amp;COUNTIF(AE$16:$AE524,AE524))</f>
        <v>J10</v>
      </c>
      <c r="AG524" s="22">
        <f>(IF(COUNTA($AG$335:$AG523)&lt;=$AB$336,$AA$336,IF(COUNTA($AG$335:$AG523)&lt;=$AB$337,$AA$337,IF(COUNTA($AG$335:$AG523)&lt;=$AB$338,$AA$338,IF(COUNTA($AG$335:$AG523)&lt;=$AB$339,$AA$339,IF(COUNTA($AG$335:$AG523)&lt;=$AB$340,$AA$340,IF(COUNTA($AG$335:$AG523)&lt;=$AB$341,$AA$341,IF(COUNTA($AG$335:$AG523)&lt;=$AB$342,$AA$342,IF(COUNTA($AG$335:$AG523)&lt;=$AB$343,$AA$343,IF(COUNTA($AG$335:$AG523)&lt;=$AB$344,$AA$344,IF(COUNTA($AG$335:$AG523)&lt;=$AB$345,$AA$345,IF(COUNTA($AG$335:$AG523)&lt;=$AB$346,$AA$346,IF(COUNTA($AG$335:$AG523)&lt;=$AB$347,$AA$347,IF(COUNTA($AG$335:$AG523)&lt;=$AB$348,$AA$348,IF(COUNTA($AG$335:$AG523)&lt;=$AB$349,$AA$349,IF(COUNTA($AG$335:$AG523)&lt;=$AB$350,$AA$350,IF(COUNTA($AG$335:$AG523)&lt;=$AB$351,$AA$351,IF(COUNTA($AG$335:$AG523)&lt;=$AB$352,$AA$352,IF(COUNTA($AG$335:$AG523)&lt;=$AB$353,$AA$353,IF(COUNTA($AG$335:$AG523)&lt;=$AB$354,$AA$354,IF(COUNTA($AG$335:$AG523)&lt;=$AB$355,$AA$355,IF(COUNTA($AG$335:$AG523)&lt;=$AB$356,$AA$356,IF(COUNTA($AG$335:$AG523)&lt;=$AB$357,$AA$357,"")))))))))))))))))))))))</f>
        <v>18</v>
      </c>
      <c r="AH524" s="22">
        <f t="shared" si="26"/>
        <v>19</v>
      </c>
      <c r="AI524" s="21" t="str">
        <f t="shared" si="27"/>
        <v>C</v>
      </c>
      <c r="AJ524" s="21"/>
      <c r="AK524" s="22"/>
      <c r="AL524" s="22"/>
      <c r="AM524" s="22"/>
      <c r="AN524" s="22"/>
      <c r="AO524" s="23"/>
      <c r="AP524" s="22"/>
      <c r="AQ524" s="22"/>
      <c r="AR524" s="22"/>
      <c r="AS524" s="22"/>
      <c r="AT524" s="22"/>
      <c r="AU524" s="22"/>
      <c r="AV524" s="22"/>
      <c r="AW524" s="22"/>
      <c r="AX524" s="22"/>
      <c r="AY524" s="22"/>
      <c r="AZ524" s="22"/>
      <c r="BA524" s="22"/>
      <c r="BB524" s="22"/>
      <c r="BC524" s="22"/>
      <c r="BD524" s="22"/>
      <c r="BE524" s="22"/>
      <c r="BF524" s="22"/>
      <c r="BG524" s="22"/>
      <c r="BH524" s="22"/>
      <c r="BI524" s="22"/>
      <c r="BJ524" s="22"/>
      <c r="BK524" s="22"/>
      <c r="BL524" s="22"/>
      <c r="BM524" s="22"/>
      <c r="BN524" s="22"/>
      <c r="BO524" s="22"/>
      <c r="BP524" s="22"/>
      <c r="BQ524" s="22"/>
      <c r="BR524" s="22"/>
      <c r="BS524" s="22"/>
    </row>
    <row r="525" spans="27:71" x14ac:dyDescent="0.3">
      <c r="AA525" s="20"/>
      <c r="AB525" s="22"/>
      <c r="AC525" s="22"/>
      <c r="AD525" s="22" t="str">
        <f t="shared" si="24"/>
        <v>11J10</v>
      </c>
      <c r="AE525" s="22">
        <f t="shared" si="25"/>
        <v>11</v>
      </c>
      <c r="AF525" s="21" t="str">
        <f>IF(AE525="","","J"&amp;COUNTIF(AE$16:$AE525,AE525))</f>
        <v>J10</v>
      </c>
      <c r="AG525" s="22">
        <f>(IF(COUNTA($AG$335:$AG524)&lt;=$AB$336,$AA$336,IF(COUNTA($AG$335:$AG524)&lt;=$AB$337,$AA$337,IF(COUNTA($AG$335:$AG524)&lt;=$AB$338,$AA$338,IF(COUNTA($AG$335:$AG524)&lt;=$AB$339,$AA$339,IF(COUNTA($AG$335:$AG524)&lt;=$AB$340,$AA$340,IF(COUNTA($AG$335:$AG524)&lt;=$AB$341,$AA$341,IF(COUNTA($AG$335:$AG524)&lt;=$AB$342,$AA$342,IF(COUNTA($AG$335:$AG524)&lt;=$AB$343,$AA$343,IF(COUNTA($AG$335:$AG524)&lt;=$AB$344,$AA$344,IF(COUNTA($AG$335:$AG524)&lt;=$AB$345,$AA$345,IF(COUNTA($AG$335:$AG524)&lt;=$AB$346,$AA$346,IF(COUNTA($AG$335:$AG524)&lt;=$AB$347,$AA$347,IF(COUNTA($AG$335:$AG524)&lt;=$AB$348,$AA$348,IF(COUNTA($AG$335:$AG524)&lt;=$AB$349,$AA$349,IF(COUNTA($AG$335:$AG524)&lt;=$AB$350,$AA$350,IF(COUNTA($AG$335:$AG524)&lt;=$AB$351,$AA$351,IF(COUNTA($AG$335:$AG524)&lt;=$AB$352,$AA$352,IF(COUNTA($AG$335:$AG524)&lt;=$AB$353,$AA$353,IF(COUNTA($AG$335:$AG524)&lt;=$AB$354,$AA$354,IF(COUNTA($AG$335:$AG524)&lt;=$AB$355,$AA$355,IF(COUNTA($AG$335:$AG524)&lt;=$AB$356,$AA$356,IF(COUNTA($AG$335:$AG524)&lt;=$AB$357,$AA$357,"")))))))))))))))))))))))</f>
        <v>19</v>
      </c>
      <c r="AH525" s="22">
        <f t="shared" si="26"/>
        <v>20</v>
      </c>
      <c r="AI525" s="21" t="str">
        <f t="shared" si="27"/>
        <v>F</v>
      </c>
      <c r="AJ525" s="21"/>
      <c r="AK525" s="22"/>
      <c r="AL525" s="22"/>
      <c r="AM525" s="22"/>
      <c r="AN525" s="22"/>
      <c r="AO525" s="23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</row>
    <row r="526" spans="27:71" x14ac:dyDescent="0.3">
      <c r="AA526" s="20"/>
      <c r="AB526" s="22"/>
      <c r="AC526" s="22"/>
      <c r="AD526" s="22" t="str">
        <f t="shared" si="24"/>
        <v/>
      </c>
      <c r="AE526" s="22" t="str">
        <f t="shared" si="25"/>
        <v/>
      </c>
      <c r="AF526" s="21" t="str">
        <f>IF(AE526="","","J"&amp;COUNTIF(AE$16:$AE526,AE526))</f>
        <v/>
      </c>
      <c r="AG526" s="22" t="str">
        <f>(IF(COUNTA($AG$335:$AG525)&lt;=$AB$336,$AA$336,IF(COUNTA($AG$335:$AG525)&lt;=$AB$337,$AA$337,IF(COUNTA($AG$335:$AG525)&lt;=$AB$338,$AA$338,IF(COUNTA($AG$335:$AG525)&lt;=$AB$339,$AA$339,IF(COUNTA($AG$335:$AG525)&lt;=$AB$340,$AA$340,IF(COUNTA($AG$335:$AG525)&lt;=$AB$341,$AA$341,IF(COUNTA($AG$335:$AG525)&lt;=$AB$342,$AA$342,IF(COUNTA($AG$335:$AG525)&lt;=$AB$343,$AA$343,IF(COUNTA($AG$335:$AG525)&lt;=$AB$344,$AA$344,IF(COUNTA($AG$335:$AG525)&lt;=$AB$345,$AA$345,IF(COUNTA($AG$335:$AG525)&lt;=$AB$346,$AA$346,IF(COUNTA($AG$335:$AG525)&lt;=$AB$347,$AA$347,IF(COUNTA($AG$335:$AG525)&lt;=$AB$348,$AA$348,IF(COUNTA($AG$335:$AG525)&lt;=$AB$349,$AA$349,IF(COUNTA($AG$335:$AG525)&lt;=$AB$350,$AA$350,IF(COUNTA($AG$335:$AG525)&lt;=$AB$351,$AA$351,IF(COUNTA($AG$335:$AG525)&lt;=$AB$352,$AA$352,IF(COUNTA($AG$335:$AG525)&lt;=$AB$353,$AA$353,IF(COUNTA($AG$335:$AG525)&lt;=$AB$354,$AA$354,IF(COUNTA($AG$335:$AG525)&lt;=$AB$355,$AA$355,IF(COUNTA($AG$335:$AG525)&lt;=$AB$356,$AA$356,IF(COUNTA($AG$335:$AG525)&lt;=$AB$357,$AA$357,"")))))))))))))))))))))))</f>
        <v/>
      </c>
      <c r="AH526" s="22" t="str">
        <f t="shared" si="26"/>
        <v/>
      </c>
      <c r="AI526" s="21" t="str">
        <f t="shared" si="27"/>
        <v>C</v>
      </c>
      <c r="AJ526" s="21"/>
      <c r="AK526" s="22"/>
      <c r="AL526" s="22"/>
      <c r="AM526" s="22"/>
      <c r="AN526" s="22"/>
      <c r="AO526" s="23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  <c r="BC526" s="22"/>
      <c r="BD526" s="22"/>
      <c r="BE526" s="22"/>
      <c r="BF526" s="22"/>
      <c r="BG526" s="22"/>
      <c r="BH526" s="22"/>
      <c r="BI526" s="22"/>
      <c r="BJ526" s="22"/>
      <c r="BK526" s="22"/>
      <c r="BL526" s="22"/>
      <c r="BM526" s="22"/>
      <c r="BN526" s="22"/>
      <c r="BO526" s="22"/>
      <c r="BP526" s="22"/>
      <c r="BQ526" s="22"/>
      <c r="BR526" s="22"/>
      <c r="BS526" s="22"/>
    </row>
    <row r="527" spans="27:71" x14ac:dyDescent="0.3">
      <c r="AA527" s="20"/>
      <c r="AB527" s="22"/>
      <c r="AC527" s="22"/>
      <c r="AD527" s="22" t="str">
        <f t="shared" si="24"/>
        <v/>
      </c>
      <c r="AE527" s="22" t="str">
        <f t="shared" si="25"/>
        <v/>
      </c>
      <c r="AF527" s="21" t="str">
        <f>IF(AE527="","","J"&amp;COUNTIF(AE$16:$AE527,AE527))</f>
        <v/>
      </c>
      <c r="AG527" s="22" t="str">
        <f>(IF(COUNTA($AG$335:$AG526)&lt;=$AB$336,$AA$336,IF(COUNTA($AG$335:$AG526)&lt;=$AB$337,$AA$337,IF(COUNTA($AG$335:$AG526)&lt;=$AB$338,$AA$338,IF(COUNTA($AG$335:$AG526)&lt;=$AB$339,$AA$339,IF(COUNTA($AG$335:$AG526)&lt;=$AB$340,$AA$340,IF(COUNTA($AG$335:$AG526)&lt;=$AB$341,$AA$341,IF(COUNTA($AG$335:$AG526)&lt;=$AB$342,$AA$342,IF(COUNTA($AG$335:$AG526)&lt;=$AB$343,$AA$343,IF(COUNTA($AG$335:$AG526)&lt;=$AB$344,$AA$344,IF(COUNTA($AG$335:$AG526)&lt;=$AB$345,$AA$345,IF(COUNTA($AG$335:$AG526)&lt;=$AB$346,$AA$346,IF(COUNTA($AG$335:$AG526)&lt;=$AB$347,$AA$347,IF(COUNTA($AG$335:$AG526)&lt;=$AB$348,$AA$348,IF(COUNTA($AG$335:$AG526)&lt;=$AB$349,$AA$349,IF(COUNTA($AG$335:$AG526)&lt;=$AB$350,$AA$350,IF(COUNTA($AG$335:$AG526)&lt;=$AB$351,$AA$351,IF(COUNTA($AG$335:$AG526)&lt;=$AB$352,$AA$352,IF(COUNTA($AG$335:$AG526)&lt;=$AB$353,$AA$353,IF(COUNTA($AG$335:$AG526)&lt;=$AB$354,$AA$354,IF(COUNTA($AG$335:$AG526)&lt;=$AB$355,$AA$355,IF(COUNTA($AG$335:$AG526)&lt;=$AB$356,$AA$356,IF(COUNTA($AG$335:$AG526)&lt;=$AB$357,$AA$357,"")))))))))))))))))))))))</f>
        <v/>
      </c>
      <c r="AH527" s="22" t="str">
        <f t="shared" si="26"/>
        <v/>
      </c>
      <c r="AI527" s="21" t="str">
        <f t="shared" si="27"/>
        <v>F</v>
      </c>
      <c r="AJ527" s="21"/>
      <c r="AK527" s="22"/>
      <c r="AL527" s="22"/>
      <c r="AM527" s="22"/>
      <c r="AN527" s="22"/>
      <c r="AO527" s="23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</row>
    <row r="528" spans="27:71" x14ac:dyDescent="0.3">
      <c r="AA528" s="20"/>
      <c r="AB528" s="22"/>
      <c r="AC528" s="22"/>
      <c r="AD528" s="22" t="str">
        <f t="shared" si="24"/>
        <v/>
      </c>
      <c r="AE528" s="22" t="str">
        <f t="shared" si="25"/>
        <v/>
      </c>
      <c r="AF528" s="21" t="str">
        <f>IF(AE528="","","J"&amp;COUNTIF(AE$16:$AE528,AE528))</f>
        <v/>
      </c>
      <c r="AG528" s="22" t="str">
        <f>(IF(COUNTA($AG$335:$AG527)&lt;=$AB$336,$AA$336,IF(COUNTA($AG$335:$AG527)&lt;=$AB$337,$AA$337,IF(COUNTA($AG$335:$AG527)&lt;=$AB$338,$AA$338,IF(COUNTA($AG$335:$AG527)&lt;=$AB$339,$AA$339,IF(COUNTA($AG$335:$AG527)&lt;=$AB$340,$AA$340,IF(COUNTA($AG$335:$AG527)&lt;=$AB$341,$AA$341,IF(COUNTA($AG$335:$AG527)&lt;=$AB$342,$AA$342,IF(COUNTA($AG$335:$AG527)&lt;=$AB$343,$AA$343,IF(COUNTA($AG$335:$AG527)&lt;=$AB$344,$AA$344,IF(COUNTA($AG$335:$AG527)&lt;=$AB$345,$AA$345,IF(COUNTA($AG$335:$AG527)&lt;=$AB$346,$AA$346,IF(COUNTA($AG$335:$AG527)&lt;=$AB$347,$AA$347,IF(COUNTA($AG$335:$AG527)&lt;=$AB$348,$AA$348,IF(COUNTA($AG$335:$AG527)&lt;=$AB$349,$AA$349,IF(COUNTA($AG$335:$AG527)&lt;=$AB$350,$AA$350,IF(COUNTA($AG$335:$AG527)&lt;=$AB$351,$AA$351,IF(COUNTA($AG$335:$AG527)&lt;=$AB$352,$AA$352,IF(COUNTA($AG$335:$AG527)&lt;=$AB$353,$AA$353,IF(COUNTA($AG$335:$AG527)&lt;=$AB$354,$AA$354,IF(COUNTA($AG$335:$AG527)&lt;=$AB$355,$AA$355,IF(COUNTA($AG$335:$AG527)&lt;=$AB$356,$AA$356,IF(COUNTA($AG$335:$AG527)&lt;=$AB$357,$AA$357,"")))))))))))))))))))))))</f>
        <v/>
      </c>
      <c r="AH528" s="22" t="str">
        <f t="shared" si="26"/>
        <v/>
      </c>
      <c r="AI528" s="21" t="str">
        <f t="shared" si="27"/>
        <v>C</v>
      </c>
      <c r="AJ528" s="21"/>
      <c r="AK528" s="22"/>
      <c r="AL528" s="22"/>
      <c r="AM528" s="22"/>
      <c r="AN528" s="22"/>
      <c r="AO528" s="23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  <c r="BC528" s="22"/>
      <c r="BD528" s="22"/>
      <c r="BE528" s="22"/>
      <c r="BF528" s="22"/>
      <c r="BG528" s="22"/>
      <c r="BH528" s="22"/>
      <c r="BI528" s="22"/>
      <c r="BJ528" s="22"/>
      <c r="BK528" s="22"/>
      <c r="BL528" s="22"/>
      <c r="BM528" s="22"/>
      <c r="BN528" s="22"/>
      <c r="BO528" s="22"/>
      <c r="BP528" s="22"/>
      <c r="BQ528" s="22"/>
      <c r="BR528" s="22"/>
      <c r="BS528" s="22"/>
    </row>
    <row r="529" spans="27:71" x14ac:dyDescent="0.3">
      <c r="AA529" s="20"/>
      <c r="AB529" s="22"/>
      <c r="AC529" s="22"/>
      <c r="AD529" s="22" t="str">
        <f t="shared" ref="AD529:AD566" si="28">AE529&amp;AF529</f>
        <v/>
      </c>
      <c r="AE529" s="22" t="str">
        <f t="shared" ref="AE529:AE566" si="29">IFERROR(VLOOKUP(AG529,$AP$336:$BK$356,AH529,FALSE),"")</f>
        <v/>
      </c>
      <c r="AF529" s="21" t="str">
        <f>IF(AE529="","","J"&amp;COUNTIF(AE$16:$AE529,AE529))</f>
        <v/>
      </c>
      <c r="AG529" s="22" t="str">
        <f>(IF(COUNTA($AG$335:$AG528)&lt;=$AB$336,$AA$336,IF(COUNTA($AG$335:$AG528)&lt;=$AB$337,$AA$337,IF(COUNTA($AG$335:$AG528)&lt;=$AB$338,$AA$338,IF(COUNTA($AG$335:$AG528)&lt;=$AB$339,$AA$339,IF(COUNTA($AG$335:$AG528)&lt;=$AB$340,$AA$340,IF(COUNTA($AG$335:$AG528)&lt;=$AB$341,$AA$341,IF(COUNTA($AG$335:$AG528)&lt;=$AB$342,$AA$342,IF(COUNTA($AG$335:$AG528)&lt;=$AB$343,$AA$343,IF(COUNTA($AG$335:$AG528)&lt;=$AB$344,$AA$344,IF(COUNTA($AG$335:$AG528)&lt;=$AB$345,$AA$345,IF(COUNTA($AG$335:$AG528)&lt;=$AB$346,$AA$346,IF(COUNTA($AG$335:$AG528)&lt;=$AB$347,$AA$347,IF(COUNTA($AG$335:$AG528)&lt;=$AB$348,$AA$348,IF(COUNTA($AG$335:$AG528)&lt;=$AB$349,$AA$349,IF(COUNTA($AG$335:$AG528)&lt;=$AB$350,$AA$350,IF(COUNTA($AG$335:$AG528)&lt;=$AB$351,$AA$351,IF(COUNTA($AG$335:$AG528)&lt;=$AB$352,$AA$352,IF(COUNTA($AG$335:$AG528)&lt;=$AB$353,$AA$353,IF(COUNTA($AG$335:$AG528)&lt;=$AB$354,$AA$354,IF(COUNTA($AG$335:$AG528)&lt;=$AB$355,$AA$355,IF(COUNTA($AG$335:$AG528)&lt;=$AB$356,$AA$356,IF(COUNTA($AG$335:$AG528)&lt;=$AB$357,$AA$357,"")))))))))))))))))))))))</f>
        <v/>
      </c>
      <c r="AH529" s="22" t="str">
        <f t="shared" si="26"/>
        <v/>
      </c>
      <c r="AI529" s="21" t="str">
        <f t="shared" si="27"/>
        <v>F</v>
      </c>
      <c r="AJ529" s="21"/>
      <c r="AK529" s="22"/>
      <c r="AL529" s="22"/>
      <c r="AM529" s="22"/>
      <c r="AN529" s="22"/>
      <c r="AO529" s="23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</row>
    <row r="530" spans="27:71" x14ac:dyDescent="0.3">
      <c r="AA530" s="20"/>
      <c r="AB530" s="22"/>
      <c r="AC530" s="22"/>
      <c r="AD530" s="22" t="str">
        <f t="shared" si="28"/>
        <v/>
      </c>
      <c r="AE530" s="22" t="str">
        <f t="shared" si="29"/>
        <v/>
      </c>
      <c r="AF530" s="21" t="str">
        <f>IF(AE530="","","J"&amp;COUNTIF(AE$16:$AE530,AE530))</f>
        <v/>
      </c>
      <c r="AG530" s="22" t="str">
        <f>(IF(COUNTA($AG$335:$AG529)&lt;=$AB$336,$AA$336,IF(COUNTA($AG$335:$AG529)&lt;=$AB$337,$AA$337,IF(COUNTA($AG$335:$AG529)&lt;=$AB$338,$AA$338,IF(COUNTA($AG$335:$AG529)&lt;=$AB$339,$AA$339,IF(COUNTA($AG$335:$AG529)&lt;=$AB$340,$AA$340,IF(COUNTA($AG$335:$AG529)&lt;=$AB$341,$AA$341,IF(COUNTA($AG$335:$AG529)&lt;=$AB$342,$AA$342,IF(COUNTA($AG$335:$AG529)&lt;=$AB$343,$AA$343,IF(COUNTA($AG$335:$AG529)&lt;=$AB$344,$AA$344,IF(COUNTA($AG$335:$AG529)&lt;=$AB$345,$AA$345,IF(COUNTA($AG$335:$AG529)&lt;=$AB$346,$AA$346,IF(COUNTA($AG$335:$AG529)&lt;=$AB$347,$AA$347,IF(COUNTA($AG$335:$AG529)&lt;=$AB$348,$AA$348,IF(COUNTA($AG$335:$AG529)&lt;=$AB$349,$AA$349,IF(COUNTA($AG$335:$AG529)&lt;=$AB$350,$AA$350,IF(COUNTA($AG$335:$AG529)&lt;=$AB$351,$AA$351,IF(COUNTA($AG$335:$AG529)&lt;=$AB$352,$AA$352,IF(COUNTA($AG$335:$AG529)&lt;=$AB$353,$AA$353,IF(COUNTA($AG$335:$AG529)&lt;=$AB$354,$AA$354,IF(COUNTA($AG$335:$AG529)&lt;=$AB$355,$AA$355,IF(COUNTA($AG$335:$AG529)&lt;=$AB$356,$AA$356,IF(COUNTA($AG$335:$AG529)&lt;=$AB$357,$AA$357,"")))))))))))))))))))))))</f>
        <v/>
      </c>
      <c r="AH530" s="22" t="str">
        <f t="shared" ref="AH530:AH566" si="30">IF(AG530="","",IF(AG530&gt;AG529,$AB$330,AH529-1))</f>
        <v/>
      </c>
      <c r="AI530" s="21" t="str">
        <f t="shared" ref="AI530:AI566" si="31">IF(AH530&gt;0,IF(AI529="C","F","C"))</f>
        <v>C</v>
      </c>
      <c r="AJ530" s="21"/>
      <c r="AK530" s="22"/>
      <c r="AL530" s="22"/>
      <c r="AM530" s="22"/>
      <c r="AN530" s="22"/>
      <c r="AO530" s="23"/>
      <c r="AP530" s="22"/>
      <c r="AQ530" s="22"/>
      <c r="AR530" s="22"/>
      <c r="AS530" s="22"/>
      <c r="AT530" s="22"/>
      <c r="AU530" s="22"/>
      <c r="AV530" s="22"/>
      <c r="AW530" s="22"/>
      <c r="AX530" s="22"/>
      <c r="AY530" s="22"/>
      <c r="AZ530" s="22"/>
      <c r="BA530" s="22"/>
      <c r="BB530" s="22"/>
      <c r="BC530" s="22"/>
      <c r="BD530" s="22"/>
      <c r="BE530" s="22"/>
      <c r="BF530" s="22"/>
      <c r="BG530" s="22"/>
      <c r="BH530" s="22"/>
      <c r="BI530" s="22"/>
      <c r="BJ530" s="22"/>
      <c r="BK530" s="22"/>
      <c r="BL530" s="22"/>
      <c r="BM530" s="22"/>
      <c r="BN530" s="22"/>
      <c r="BO530" s="22"/>
      <c r="BP530" s="22"/>
      <c r="BQ530" s="22"/>
      <c r="BR530" s="22"/>
      <c r="BS530" s="22"/>
    </row>
    <row r="531" spans="27:71" x14ac:dyDescent="0.3">
      <c r="AA531" s="20"/>
      <c r="AB531" s="22"/>
      <c r="AC531" s="22"/>
      <c r="AD531" s="22" t="str">
        <f t="shared" si="28"/>
        <v/>
      </c>
      <c r="AE531" s="22" t="str">
        <f t="shared" si="29"/>
        <v/>
      </c>
      <c r="AF531" s="21" t="str">
        <f>IF(AE531="","","J"&amp;COUNTIF(AE$16:$AE531,AE531))</f>
        <v/>
      </c>
      <c r="AG531" s="22" t="str">
        <f>(IF(COUNTA($AG$335:$AG530)&lt;=$AB$336,$AA$336,IF(COUNTA($AG$335:$AG530)&lt;=$AB$337,$AA$337,IF(COUNTA($AG$335:$AG530)&lt;=$AB$338,$AA$338,IF(COUNTA($AG$335:$AG530)&lt;=$AB$339,$AA$339,IF(COUNTA($AG$335:$AG530)&lt;=$AB$340,$AA$340,IF(COUNTA($AG$335:$AG530)&lt;=$AB$341,$AA$341,IF(COUNTA($AG$335:$AG530)&lt;=$AB$342,$AA$342,IF(COUNTA($AG$335:$AG530)&lt;=$AB$343,$AA$343,IF(COUNTA($AG$335:$AG530)&lt;=$AB$344,$AA$344,IF(COUNTA($AG$335:$AG530)&lt;=$AB$345,$AA$345,IF(COUNTA($AG$335:$AG530)&lt;=$AB$346,$AA$346,IF(COUNTA($AG$335:$AG530)&lt;=$AB$347,$AA$347,IF(COUNTA($AG$335:$AG530)&lt;=$AB$348,$AA$348,IF(COUNTA($AG$335:$AG530)&lt;=$AB$349,$AA$349,IF(COUNTA($AG$335:$AG530)&lt;=$AB$350,$AA$350,IF(COUNTA($AG$335:$AG530)&lt;=$AB$351,$AA$351,IF(COUNTA($AG$335:$AG530)&lt;=$AB$352,$AA$352,IF(COUNTA($AG$335:$AG530)&lt;=$AB$353,$AA$353,IF(COUNTA($AG$335:$AG530)&lt;=$AB$354,$AA$354,IF(COUNTA($AG$335:$AG530)&lt;=$AB$355,$AA$355,IF(COUNTA($AG$335:$AG530)&lt;=$AB$356,$AA$356,IF(COUNTA($AG$335:$AG530)&lt;=$AB$357,$AA$357,"")))))))))))))))))))))))</f>
        <v/>
      </c>
      <c r="AH531" s="22" t="str">
        <f t="shared" si="30"/>
        <v/>
      </c>
      <c r="AI531" s="21" t="str">
        <f t="shared" si="31"/>
        <v>F</v>
      </c>
      <c r="AJ531" s="21"/>
      <c r="AK531" s="22"/>
      <c r="AL531" s="22"/>
      <c r="AM531" s="22"/>
      <c r="AN531" s="22"/>
      <c r="AO531" s="23"/>
      <c r="AP531" s="22"/>
      <c r="AQ531" s="22"/>
      <c r="AR531" s="22"/>
      <c r="AS531" s="22"/>
      <c r="AT531" s="22"/>
      <c r="AU531" s="22"/>
      <c r="AV531" s="22"/>
      <c r="AW531" s="22"/>
      <c r="AX531" s="22"/>
      <c r="AY531" s="22"/>
      <c r="AZ531" s="22"/>
      <c r="BA531" s="22"/>
      <c r="BB531" s="22"/>
      <c r="BC531" s="22"/>
      <c r="BD531" s="22"/>
      <c r="BE531" s="22"/>
      <c r="BF531" s="22"/>
      <c r="BG531" s="22"/>
      <c r="BH531" s="22"/>
      <c r="BI531" s="22"/>
      <c r="BJ531" s="22"/>
      <c r="BK531" s="22"/>
      <c r="BL531" s="22"/>
      <c r="BM531" s="22"/>
      <c r="BN531" s="22"/>
      <c r="BO531" s="22"/>
      <c r="BP531" s="22"/>
      <c r="BQ531" s="22"/>
      <c r="BR531" s="22"/>
      <c r="BS531" s="22"/>
    </row>
    <row r="532" spans="27:71" x14ac:dyDescent="0.3">
      <c r="AA532" s="20"/>
      <c r="AB532" s="22"/>
      <c r="AC532" s="22"/>
      <c r="AD532" s="22" t="str">
        <f t="shared" si="28"/>
        <v/>
      </c>
      <c r="AE532" s="22" t="str">
        <f t="shared" si="29"/>
        <v/>
      </c>
      <c r="AF532" s="21" t="str">
        <f>IF(AE532="","","J"&amp;COUNTIF(AE$16:$AE532,AE532))</f>
        <v/>
      </c>
      <c r="AG532" s="22" t="str">
        <f>(IF(COUNTA($AG$335:$AG531)&lt;=$AB$336,$AA$336,IF(COUNTA($AG$335:$AG531)&lt;=$AB$337,$AA$337,IF(COUNTA($AG$335:$AG531)&lt;=$AB$338,$AA$338,IF(COUNTA($AG$335:$AG531)&lt;=$AB$339,$AA$339,IF(COUNTA($AG$335:$AG531)&lt;=$AB$340,$AA$340,IF(COUNTA($AG$335:$AG531)&lt;=$AB$341,$AA$341,IF(COUNTA($AG$335:$AG531)&lt;=$AB$342,$AA$342,IF(COUNTA($AG$335:$AG531)&lt;=$AB$343,$AA$343,IF(COUNTA($AG$335:$AG531)&lt;=$AB$344,$AA$344,IF(COUNTA($AG$335:$AG531)&lt;=$AB$345,$AA$345,IF(COUNTA($AG$335:$AG531)&lt;=$AB$346,$AA$346,IF(COUNTA($AG$335:$AG531)&lt;=$AB$347,$AA$347,IF(COUNTA($AG$335:$AG531)&lt;=$AB$348,$AA$348,IF(COUNTA($AG$335:$AG531)&lt;=$AB$349,$AA$349,IF(COUNTA($AG$335:$AG531)&lt;=$AB$350,$AA$350,IF(COUNTA($AG$335:$AG531)&lt;=$AB$351,$AA$351,IF(COUNTA($AG$335:$AG531)&lt;=$AB$352,$AA$352,IF(COUNTA($AG$335:$AG531)&lt;=$AB$353,$AA$353,IF(COUNTA($AG$335:$AG531)&lt;=$AB$354,$AA$354,IF(COUNTA($AG$335:$AG531)&lt;=$AB$355,$AA$355,IF(COUNTA($AG$335:$AG531)&lt;=$AB$356,$AA$356,IF(COUNTA($AG$335:$AG531)&lt;=$AB$357,$AA$357,"")))))))))))))))))))))))</f>
        <v/>
      </c>
      <c r="AH532" s="22" t="str">
        <f t="shared" si="30"/>
        <v/>
      </c>
      <c r="AI532" s="21" t="str">
        <f t="shared" si="31"/>
        <v>C</v>
      </c>
      <c r="AJ532" s="21"/>
      <c r="AK532" s="22"/>
      <c r="AL532" s="22"/>
      <c r="AM532" s="22"/>
      <c r="AN532" s="22"/>
      <c r="AO532" s="23"/>
      <c r="AP532" s="22"/>
      <c r="AQ532" s="22"/>
      <c r="AR532" s="22"/>
      <c r="AS532" s="22"/>
      <c r="AT532" s="22"/>
      <c r="AU532" s="22"/>
      <c r="AV532" s="22"/>
      <c r="AW532" s="22"/>
      <c r="AX532" s="22"/>
      <c r="AY532" s="22"/>
      <c r="AZ532" s="22"/>
      <c r="BA532" s="22"/>
      <c r="BB532" s="22"/>
      <c r="BC532" s="22"/>
      <c r="BD532" s="22"/>
      <c r="BE532" s="22"/>
      <c r="BF532" s="22"/>
      <c r="BG532" s="22"/>
      <c r="BH532" s="22"/>
      <c r="BI532" s="22"/>
      <c r="BJ532" s="22"/>
      <c r="BK532" s="22"/>
      <c r="BL532" s="22"/>
      <c r="BM532" s="22"/>
      <c r="BN532" s="22"/>
      <c r="BO532" s="22"/>
      <c r="BP532" s="22"/>
      <c r="BQ532" s="22"/>
      <c r="BR532" s="22"/>
      <c r="BS532" s="22"/>
    </row>
    <row r="533" spans="27:71" x14ac:dyDescent="0.3">
      <c r="AA533" s="20"/>
      <c r="AB533" s="22"/>
      <c r="AC533" s="22"/>
      <c r="AD533" s="22" t="str">
        <f t="shared" si="28"/>
        <v/>
      </c>
      <c r="AE533" s="22" t="str">
        <f t="shared" si="29"/>
        <v/>
      </c>
      <c r="AF533" s="21" t="str">
        <f>IF(AE533="","","J"&amp;COUNTIF(AE$16:$AE533,AE533))</f>
        <v/>
      </c>
      <c r="AG533" s="22" t="str">
        <f>(IF(COUNTA($AG$335:$AG532)&lt;=$AB$336,$AA$336,IF(COUNTA($AG$335:$AG532)&lt;=$AB$337,$AA$337,IF(COUNTA($AG$335:$AG532)&lt;=$AB$338,$AA$338,IF(COUNTA($AG$335:$AG532)&lt;=$AB$339,$AA$339,IF(COUNTA($AG$335:$AG532)&lt;=$AB$340,$AA$340,IF(COUNTA($AG$335:$AG532)&lt;=$AB$341,$AA$341,IF(COUNTA($AG$335:$AG532)&lt;=$AB$342,$AA$342,IF(COUNTA($AG$335:$AG532)&lt;=$AB$343,$AA$343,IF(COUNTA($AG$335:$AG532)&lt;=$AB$344,$AA$344,IF(COUNTA($AG$335:$AG532)&lt;=$AB$345,$AA$345,IF(COUNTA($AG$335:$AG532)&lt;=$AB$346,$AA$346,IF(COUNTA($AG$335:$AG532)&lt;=$AB$347,$AA$347,IF(COUNTA($AG$335:$AG532)&lt;=$AB$348,$AA$348,IF(COUNTA($AG$335:$AG532)&lt;=$AB$349,$AA$349,IF(COUNTA($AG$335:$AG532)&lt;=$AB$350,$AA$350,IF(COUNTA($AG$335:$AG532)&lt;=$AB$351,$AA$351,IF(COUNTA($AG$335:$AG532)&lt;=$AB$352,$AA$352,IF(COUNTA($AG$335:$AG532)&lt;=$AB$353,$AA$353,IF(COUNTA($AG$335:$AG532)&lt;=$AB$354,$AA$354,IF(COUNTA($AG$335:$AG532)&lt;=$AB$355,$AA$355,IF(COUNTA($AG$335:$AG532)&lt;=$AB$356,$AA$356,IF(COUNTA($AG$335:$AG532)&lt;=$AB$357,$AA$357,"")))))))))))))))))))))))</f>
        <v/>
      </c>
      <c r="AH533" s="22" t="str">
        <f t="shared" si="30"/>
        <v/>
      </c>
      <c r="AI533" s="21" t="str">
        <f t="shared" si="31"/>
        <v>F</v>
      </c>
      <c r="AJ533" s="21"/>
      <c r="AK533" s="22"/>
      <c r="AL533" s="22"/>
      <c r="AM533" s="22"/>
      <c r="AN533" s="22"/>
      <c r="AO533" s="23"/>
      <c r="AP533" s="22"/>
      <c r="AQ533" s="22"/>
      <c r="AR533" s="22"/>
      <c r="AS533" s="22"/>
      <c r="AT533" s="22"/>
      <c r="AU533" s="22"/>
      <c r="AV533" s="22"/>
      <c r="AW533" s="22"/>
      <c r="AX533" s="22"/>
      <c r="AY533" s="22"/>
      <c r="AZ533" s="22"/>
      <c r="BA533" s="22"/>
      <c r="BB533" s="22"/>
      <c r="BC533" s="22"/>
      <c r="BD533" s="22"/>
      <c r="BE533" s="22"/>
      <c r="BF533" s="22"/>
      <c r="BG533" s="22"/>
      <c r="BH533" s="22"/>
      <c r="BI533" s="22"/>
      <c r="BJ533" s="22"/>
      <c r="BK533" s="22"/>
      <c r="BL533" s="22"/>
      <c r="BM533" s="22"/>
      <c r="BN533" s="22"/>
      <c r="BO533" s="22"/>
      <c r="BP533" s="22"/>
      <c r="BQ533" s="22"/>
      <c r="BR533" s="22"/>
      <c r="BS533" s="22"/>
    </row>
    <row r="534" spans="27:71" x14ac:dyDescent="0.3">
      <c r="AA534" s="20"/>
      <c r="AB534" s="22"/>
      <c r="AC534" s="22"/>
      <c r="AD534" s="22" t="str">
        <f t="shared" si="28"/>
        <v/>
      </c>
      <c r="AE534" s="22" t="str">
        <f t="shared" si="29"/>
        <v/>
      </c>
      <c r="AF534" s="21" t="str">
        <f>IF(AE534="","","J"&amp;COUNTIF(AE$16:$AE534,AE534))</f>
        <v/>
      </c>
      <c r="AG534" s="22" t="str">
        <f>(IF(COUNTA($AG$335:$AG533)&lt;=$AB$336,$AA$336,IF(COUNTA($AG$335:$AG533)&lt;=$AB$337,$AA$337,IF(COUNTA($AG$335:$AG533)&lt;=$AB$338,$AA$338,IF(COUNTA($AG$335:$AG533)&lt;=$AB$339,$AA$339,IF(COUNTA($AG$335:$AG533)&lt;=$AB$340,$AA$340,IF(COUNTA($AG$335:$AG533)&lt;=$AB$341,$AA$341,IF(COUNTA($AG$335:$AG533)&lt;=$AB$342,$AA$342,IF(COUNTA($AG$335:$AG533)&lt;=$AB$343,$AA$343,IF(COUNTA($AG$335:$AG533)&lt;=$AB$344,$AA$344,IF(COUNTA($AG$335:$AG533)&lt;=$AB$345,$AA$345,IF(COUNTA($AG$335:$AG533)&lt;=$AB$346,$AA$346,IF(COUNTA($AG$335:$AG533)&lt;=$AB$347,$AA$347,IF(COUNTA($AG$335:$AG533)&lt;=$AB$348,$AA$348,IF(COUNTA($AG$335:$AG533)&lt;=$AB$349,$AA$349,IF(COUNTA($AG$335:$AG533)&lt;=$AB$350,$AA$350,IF(COUNTA($AG$335:$AG533)&lt;=$AB$351,$AA$351,IF(COUNTA($AG$335:$AG533)&lt;=$AB$352,$AA$352,IF(COUNTA($AG$335:$AG533)&lt;=$AB$353,$AA$353,IF(COUNTA($AG$335:$AG533)&lt;=$AB$354,$AA$354,IF(COUNTA($AG$335:$AG533)&lt;=$AB$355,$AA$355,IF(COUNTA($AG$335:$AG533)&lt;=$AB$356,$AA$356,IF(COUNTA($AG$335:$AG533)&lt;=$AB$357,$AA$357,"")))))))))))))))))))))))</f>
        <v/>
      </c>
      <c r="AH534" s="22" t="str">
        <f t="shared" si="30"/>
        <v/>
      </c>
      <c r="AI534" s="21" t="str">
        <f t="shared" si="31"/>
        <v>C</v>
      </c>
      <c r="AJ534" s="21"/>
      <c r="AK534" s="22"/>
      <c r="AL534" s="22"/>
      <c r="AM534" s="22"/>
      <c r="AN534" s="22"/>
      <c r="AO534" s="23"/>
      <c r="AP534" s="22"/>
      <c r="AQ534" s="22"/>
      <c r="AR534" s="22"/>
      <c r="AS534" s="22"/>
      <c r="AT534" s="22"/>
      <c r="AU534" s="22"/>
      <c r="AV534" s="22"/>
      <c r="AW534" s="22"/>
      <c r="AX534" s="22"/>
      <c r="AY534" s="22"/>
      <c r="AZ534" s="22"/>
      <c r="BA534" s="22"/>
      <c r="BB534" s="22"/>
      <c r="BC534" s="22"/>
      <c r="BD534" s="22"/>
      <c r="BE534" s="22"/>
      <c r="BF534" s="22"/>
      <c r="BG534" s="22"/>
      <c r="BH534" s="22"/>
      <c r="BI534" s="22"/>
      <c r="BJ534" s="22"/>
      <c r="BK534" s="22"/>
      <c r="BL534" s="22"/>
      <c r="BM534" s="22"/>
      <c r="BN534" s="22"/>
      <c r="BO534" s="22"/>
      <c r="BP534" s="22"/>
      <c r="BQ534" s="22"/>
      <c r="BR534" s="22"/>
      <c r="BS534" s="22"/>
    </row>
    <row r="535" spans="27:71" x14ac:dyDescent="0.3">
      <c r="AA535" s="20"/>
      <c r="AB535" s="22"/>
      <c r="AC535" s="22"/>
      <c r="AD535" s="22" t="str">
        <f t="shared" si="28"/>
        <v/>
      </c>
      <c r="AE535" s="22" t="str">
        <f t="shared" si="29"/>
        <v/>
      </c>
      <c r="AF535" s="21" t="str">
        <f>IF(AE535="","","J"&amp;COUNTIF(AE$16:$AE535,AE535))</f>
        <v/>
      </c>
      <c r="AG535" s="22" t="str">
        <f>(IF(COUNTA($AG$335:$AG534)&lt;=$AB$336,$AA$336,IF(COUNTA($AG$335:$AG534)&lt;=$AB$337,$AA$337,IF(COUNTA($AG$335:$AG534)&lt;=$AB$338,$AA$338,IF(COUNTA($AG$335:$AG534)&lt;=$AB$339,$AA$339,IF(COUNTA($AG$335:$AG534)&lt;=$AB$340,$AA$340,IF(COUNTA($AG$335:$AG534)&lt;=$AB$341,$AA$341,IF(COUNTA($AG$335:$AG534)&lt;=$AB$342,$AA$342,IF(COUNTA($AG$335:$AG534)&lt;=$AB$343,$AA$343,IF(COUNTA($AG$335:$AG534)&lt;=$AB$344,$AA$344,IF(COUNTA($AG$335:$AG534)&lt;=$AB$345,$AA$345,IF(COUNTA($AG$335:$AG534)&lt;=$AB$346,$AA$346,IF(COUNTA($AG$335:$AG534)&lt;=$AB$347,$AA$347,IF(COUNTA($AG$335:$AG534)&lt;=$AB$348,$AA$348,IF(COUNTA($AG$335:$AG534)&lt;=$AB$349,$AA$349,IF(COUNTA($AG$335:$AG534)&lt;=$AB$350,$AA$350,IF(COUNTA($AG$335:$AG534)&lt;=$AB$351,$AA$351,IF(COUNTA($AG$335:$AG534)&lt;=$AB$352,$AA$352,IF(COUNTA($AG$335:$AG534)&lt;=$AB$353,$AA$353,IF(COUNTA($AG$335:$AG534)&lt;=$AB$354,$AA$354,IF(COUNTA($AG$335:$AG534)&lt;=$AB$355,$AA$355,IF(COUNTA($AG$335:$AG534)&lt;=$AB$356,$AA$356,IF(COUNTA($AG$335:$AG534)&lt;=$AB$357,$AA$357,"")))))))))))))))))))))))</f>
        <v/>
      </c>
      <c r="AH535" s="22" t="str">
        <f t="shared" si="30"/>
        <v/>
      </c>
      <c r="AI535" s="21" t="str">
        <f t="shared" si="31"/>
        <v>F</v>
      </c>
      <c r="AJ535" s="21"/>
      <c r="AK535" s="22"/>
      <c r="AL535" s="22"/>
      <c r="AM535" s="22"/>
      <c r="AN535" s="22"/>
      <c r="AO535" s="23"/>
      <c r="AP535" s="22"/>
      <c r="AQ535" s="22"/>
      <c r="AR535" s="22"/>
      <c r="AS535" s="22"/>
      <c r="AT535" s="22"/>
      <c r="AU535" s="22"/>
      <c r="AV535" s="22"/>
      <c r="AW535" s="22"/>
      <c r="AX535" s="22"/>
      <c r="AY535" s="22"/>
      <c r="AZ535" s="22"/>
      <c r="BA535" s="22"/>
      <c r="BB535" s="22"/>
      <c r="BC535" s="22"/>
      <c r="BD535" s="22"/>
      <c r="BE535" s="22"/>
      <c r="BF535" s="22"/>
      <c r="BG535" s="22"/>
      <c r="BH535" s="22"/>
      <c r="BI535" s="22"/>
      <c r="BJ535" s="22"/>
      <c r="BK535" s="22"/>
      <c r="BL535" s="22"/>
      <c r="BM535" s="22"/>
      <c r="BN535" s="22"/>
      <c r="BO535" s="22"/>
      <c r="BP535" s="22"/>
      <c r="BQ535" s="22"/>
      <c r="BR535" s="22"/>
      <c r="BS535" s="22"/>
    </row>
    <row r="536" spans="27:71" x14ac:dyDescent="0.3">
      <c r="AA536" s="20"/>
      <c r="AB536" s="22"/>
      <c r="AC536" s="22"/>
      <c r="AD536" s="22" t="str">
        <f t="shared" si="28"/>
        <v/>
      </c>
      <c r="AE536" s="22" t="str">
        <f t="shared" si="29"/>
        <v/>
      </c>
      <c r="AF536" s="21" t="str">
        <f>IF(AE536="","","J"&amp;COUNTIF(AE$16:$AE536,AE536))</f>
        <v/>
      </c>
      <c r="AG536" s="22" t="str">
        <f>(IF(COUNTA($AG$335:$AG535)&lt;=$AB$336,$AA$336,IF(COUNTA($AG$335:$AG535)&lt;=$AB$337,$AA$337,IF(COUNTA($AG$335:$AG535)&lt;=$AB$338,$AA$338,IF(COUNTA($AG$335:$AG535)&lt;=$AB$339,$AA$339,IF(COUNTA($AG$335:$AG535)&lt;=$AB$340,$AA$340,IF(COUNTA($AG$335:$AG535)&lt;=$AB$341,$AA$341,IF(COUNTA($AG$335:$AG535)&lt;=$AB$342,$AA$342,IF(COUNTA($AG$335:$AG535)&lt;=$AB$343,$AA$343,IF(COUNTA($AG$335:$AG535)&lt;=$AB$344,$AA$344,IF(COUNTA($AG$335:$AG535)&lt;=$AB$345,$AA$345,IF(COUNTA($AG$335:$AG535)&lt;=$AB$346,$AA$346,IF(COUNTA($AG$335:$AG535)&lt;=$AB$347,$AA$347,IF(COUNTA($AG$335:$AG535)&lt;=$AB$348,$AA$348,IF(COUNTA($AG$335:$AG535)&lt;=$AB$349,$AA$349,IF(COUNTA($AG$335:$AG535)&lt;=$AB$350,$AA$350,IF(COUNTA($AG$335:$AG535)&lt;=$AB$351,$AA$351,IF(COUNTA($AG$335:$AG535)&lt;=$AB$352,$AA$352,IF(COUNTA($AG$335:$AG535)&lt;=$AB$353,$AA$353,IF(COUNTA($AG$335:$AG535)&lt;=$AB$354,$AA$354,IF(COUNTA($AG$335:$AG535)&lt;=$AB$355,$AA$355,IF(COUNTA($AG$335:$AG535)&lt;=$AB$356,$AA$356,IF(COUNTA($AG$335:$AG535)&lt;=$AB$357,$AA$357,"")))))))))))))))))))))))</f>
        <v/>
      </c>
      <c r="AH536" s="22" t="str">
        <f t="shared" si="30"/>
        <v/>
      </c>
      <c r="AI536" s="21" t="str">
        <f t="shared" si="31"/>
        <v>C</v>
      </c>
      <c r="AJ536" s="21"/>
      <c r="AK536" s="22"/>
      <c r="AL536" s="22"/>
      <c r="AM536" s="22"/>
      <c r="AN536" s="22"/>
      <c r="AO536" s="23"/>
      <c r="AP536" s="22"/>
      <c r="AQ536" s="22"/>
      <c r="AR536" s="22"/>
      <c r="AS536" s="22"/>
      <c r="AT536" s="22"/>
      <c r="AU536" s="22"/>
      <c r="AV536" s="22"/>
      <c r="AW536" s="22"/>
      <c r="AX536" s="22"/>
      <c r="AY536" s="22"/>
      <c r="AZ536" s="22"/>
      <c r="BA536" s="22"/>
      <c r="BB536" s="22"/>
      <c r="BC536" s="22"/>
      <c r="BD536" s="22"/>
      <c r="BE536" s="22"/>
      <c r="BF536" s="22"/>
      <c r="BG536" s="22"/>
      <c r="BH536" s="22"/>
      <c r="BI536" s="22"/>
      <c r="BJ536" s="22"/>
      <c r="BK536" s="22"/>
      <c r="BL536" s="22"/>
      <c r="BM536" s="22"/>
      <c r="BN536" s="22"/>
      <c r="BO536" s="22"/>
      <c r="BP536" s="22"/>
      <c r="BQ536" s="22"/>
      <c r="BR536" s="22"/>
      <c r="BS536" s="22"/>
    </row>
    <row r="537" spans="27:71" x14ac:dyDescent="0.3">
      <c r="AA537" s="20"/>
      <c r="AB537" s="22"/>
      <c r="AC537" s="22"/>
      <c r="AD537" s="22" t="str">
        <f t="shared" si="28"/>
        <v/>
      </c>
      <c r="AE537" s="22" t="str">
        <f t="shared" si="29"/>
        <v/>
      </c>
      <c r="AF537" s="21" t="str">
        <f>IF(AE537="","","J"&amp;COUNTIF(AE$16:$AE537,AE537))</f>
        <v/>
      </c>
      <c r="AG537" s="22" t="str">
        <f>(IF(COUNTA($AG$335:$AG536)&lt;=$AB$336,$AA$336,IF(COUNTA($AG$335:$AG536)&lt;=$AB$337,$AA$337,IF(COUNTA($AG$335:$AG536)&lt;=$AB$338,$AA$338,IF(COUNTA($AG$335:$AG536)&lt;=$AB$339,$AA$339,IF(COUNTA($AG$335:$AG536)&lt;=$AB$340,$AA$340,IF(COUNTA($AG$335:$AG536)&lt;=$AB$341,$AA$341,IF(COUNTA($AG$335:$AG536)&lt;=$AB$342,$AA$342,IF(COUNTA($AG$335:$AG536)&lt;=$AB$343,$AA$343,IF(COUNTA($AG$335:$AG536)&lt;=$AB$344,$AA$344,IF(COUNTA($AG$335:$AG536)&lt;=$AB$345,$AA$345,IF(COUNTA($AG$335:$AG536)&lt;=$AB$346,$AA$346,IF(COUNTA($AG$335:$AG536)&lt;=$AB$347,$AA$347,IF(COUNTA($AG$335:$AG536)&lt;=$AB$348,$AA$348,IF(COUNTA($AG$335:$AG536)&lt;=$AB$349,$AA$349,IF(COUNTA($AG$335:$AG536)&lt;=$AB$350,$AA$350,IF(COUNTA($AG$335:$AG536)&lt;=$AB$351,$AA$351,IF(COUNTA($AG$335:$AG536)&lt;=$AB$352,$AA$352,IF(COUNTA($AG$335:$AG536)&lt;=$AB$353,$AA$353,IF(COUNTA($AG$335:$AG536)&lt;=$AB$354,$AA$354,IF(COUNTA($AG$335:$AG536)&lt;=$AB$355,$AA$355,IF(COUNTA($AG$335:$AG536)&lt;=$AB$356,$AA$356,IF(COUNTA($AG$335:$AG536)&lt;=$AB$357,$AA$357,"")))))))))))))))))))))))</f>
        <v/>
      </c>
      <c r="AH537" s="22" t="str">
        <f t="shared" si="30"/>
        <v/>
      </c>
      <c r="AI537" s="21" t="str">
        <f t="shared" si="31"/>
        <v>F</v>
      </c>
      <c r="AJ537" s="21"/>
      <c r="AK537" s="22"/>
      <c r="AL537" s="22"/>
      <c r="AM537" s="22"/>
      <c r="AN537" s="22"/>
      <c r="AO537" s="23"/>
      <c r="AP537" s="22"/>
      <c r="AQ537" s="22"/>
      <c r="AR537" s="22"/>
      <c r="AS537" s="22"/>
      <c r="AT537" s="22"/>
      <c r="AU537" s="22"/>
      <c r="AV537" s="22"/>
      <c r="AW537" s="22"/>
      <c r="AX537" s="22"/>
      <c r="AY537" s="22"/>
      <c r="AZ537" s="22"/>
      <c r="BA537" s="22"/>
      <c r="BB537" s="22"/>
      <c r="BC537" s="22"/>
      <c r="BD537" s="22"/>
      <c r="BE537" s="22"/>
      <c r="BF537" s="22"/>
      <c r="BG537" s="22"/>
      <c r="BH537" s="22"/>
      <c r="BI537" s="22"/>
      <c r="BJ537" s="22"/>
      <c r="BK537" s="22"/>
      <c r="BL537" s="22"/>
      <c r="BM537" s="22"/>
      <c r="BN537" s="22"/>
      <c r="BO537" s="22"/>
      <c r="BP537" s="22"/>
      <c r="BQ537" s="22"/>
      <c r="BR537" s="22"/>
      <c r="BS537" s="22"/>
    </row>
    <row r="538" spans="27:71" x14ac:dyDescent="0.3">
      <c r="AA538" s="20"/>
      <c r="AB538" s="22"/>
      <c r="AC538" s="22"/>
      <c r="AD538" s="22" t="str">
        <f t="shared" si="28"/>
        <v/>
      </c>
      <c r="AE538" s="22" t="str">
        <f t="shared" si="29"/>
        <v/>
      </c>
      <c r="AF538" s="21" t="str">
        <f>IF(AE538="","","J"&amp;COUNTIF(AE$16:$AE538,AE538))</f>
        <v/>
      </c>
      <c r="AG538" s="22" t="str">
        <f>(IF(COUNTA($AG$335:$AG537)&lt;=$AB$336,$AA$336,IF(COUNTA($AG$335:$AG537)&lt;=$AB$337,$AA$337,IF(COUNTA($AG$335:$AG537)&lt;=$AB$338,$AA$338,IF(COUNTA($AG$335:$AG537)&lt;=$AB$339,$AA$339,IF(COUNTA($AG$335:$AG537)&lt;=$AB$340,$AA$340,IF(COUNTA($AG$335:$AG537)&lt;=$AB$341,$AA$341,IF(COUNTA($AG$335:$AG537)&lt;=$AB$342,$AA$342,IF(COUNTA($AG$335:$AG537)&lt;=$AB$343,$AA$343,IF(COUNTA($AG$335:$AG537)&lt;=$AB$344,$AA$344,IF(COUNTA($AG$335:$AG537)&lt;=$AB$345,$AA$345,IF(COUNTA($AG$335:$AG537)&lt;=$AB$346,$AA$346,IF(COUNTA($AG$335:$AG537)&lt;=$AB$347,$AA$347,IF(COUNTA($AG$335:$AG537)&lt;=$AB$348,$AA$348,IF(COUNTA($AG$335:$AG537)&lt;=$AB$349,$AA$349,IF(COUNTA($AG$335:$AG537)&lt;=$AB$350,$AA$350,IF(COUNTA($AG$335:$AG537)&lt;=$AB$351,$AA$351,IF(COUNTA($AG$335:$AG537)&lt;=$AB$352,$AA$352,IF(COUNTA($AG$335:$AG537)&lt;=$AB$353,$AA$353,IF(COUNTA($AG$335:$AG537)&lt;=$AB$354,$AA$354,IF(COUNTA($AG$335:$AG537)&lt;=$AB$355,$AA$355,IF(COUNTA($AG$335:$AG537)&lt;=$AB$356,$AA$356,IF(COUNTA($AG$335:$AG537)&lt;=$AB$357,$AA$357,"")))))))))))))))))))))))</f>
        <v/>
      </c>
      <c r="AH538" s="22" t="str">
        <f t="shared" si="30"/>
        <v/>
      </c>
      <c r="AI538" s="21" t="str">
        <f t="shared" si="31"/>
        <v>C</v>
      </c>
      <c r="AJ538" s="21"/>
      <c r="AK538" s="22"/>
      <c r="AL538" s="22"/>
      <c r="AM538" s="22"/>
      <c r="AN538" s="22"/>
      <c r="AO538" s="23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</row>
    <row r="539" spans="27:71" x14ac:dyDescent="0.3">
      <c r="AA539" s="20"/>
      <c r="AB539" s="22"/>
      <c r="AC539" s="22"/>
      <c r="AD539" s="22" t="str">
        <f t="shared" si="28"/>
        <v/>
      </c>
      <c r="AE539" s="22" t="str">
        <f t="shared" si="29"/>
        <v/>
      </c>
      <c r="AF539" s="21" t="str">
        <f>IF(AE539="","","J"&amp;COUNTIF(AE$16:$AE539,AE539))</f>
        <v/>
      </c>
      <c r="AG539" s="22" t="str">
        <f>(IF(COUNTA($AG$335:$AG538)&lt;=$AB$336,$AA$336,IF(COUNTA($AG$335:$AG538)&lt;=$AB$337,$AA$337,IF(COUNTA($AG$335:$AG538)&lt;=$AB$338,$AA$338,IF(COUNTA($AG$335:$AG538)&lt;=$AB$339,$AA$339,IF(COUNTA($AG$335:$AG538)&lt;=$AB$340,$AA$340,IF(COUNTA($AG$335:$AG538)&lt;=$AB$341,$AA$341,IF(COUNTA($AG$335:$AG538)&lt;=$AB$342,$AA$342,IF(COUNTA($AG$335:$AG538)&lt;=$AB$343,$AA$343,IF(COUNTA($AG$335:$AG538)&lt;=$AB$344,$AA$344,IF(COUNTA($AG$335:$AG538)&lt;=$AB$345,$AA$345,IF(COUNTA($AG$335:$AG538)&lt;=$AB$346,$AA$346,IF(COUNTA($AG$335:$AG538)&lt;=$AB$347,$AA$347,IF(COUNTA($AG$335:$AG538)&lt;=$AB$348,$AA$348,IF(COUNTA($AG$335:$AG538)&lt;=$AB$349,$AA$349,IF(COUNTA($AG$335:$AG538)&lt;=$AB$350,$AA$350,IF(COUNTA($AG$335:$AG538)&lt;=$AB$351,$AA$351,IF(COUNTA($AG$335:$AG538)&lt;=$AB$352,$AA$352,IF(COUNTA($AG$335:$AG538)&lt;=$AB$353,$AA$353,IF(COUNTA($AG$335:$AG538)&lt;=$AB$354,$AA$354,IF(COUNTA($AG$335:$AG538)&lt;=$AB$355,$AA$355,IF(COUNTA($AG$335:$AG538)&lt;=$AB$356,$AA$356,IF(COUNTA($AG$335:$AG538)&lt;=$AB$357,$AA$357,"")))))))))))))))))))))))</f>
        <v/>
      </c>
      <c r="AH539" s="22" t="str">
        <f t="shared" si="30"/>
        <v/>
      </c>
      <c r="AI539" s="21" t="str">
        <f t="shared" si="31"/>
        <v>F</v>
      </c>
      <c r="AJ539" s="21"/>
      <c r="AK539" s="22"/>
      <c r="AL539" s="22"/>
      <c r="AM539" s="22"/>
      <c r="AN539" s="22"/>
      <c r="AO539" s="23"/>
      <c r="AP539" s="22"/>
      <c r="AQ539" s="22"/>
      <c r="AR539" s="22"/>
      <c r="AS539" s="22"/>
      <c r="AT539" s="22"/>
      <c r="AU539" s="22"/>
      <c r="AV539" s="22"/>
      <c r="AW539" s="22"/>
      <c r="AX539" s="22"/>
      <c r="AY539" s="22"/>
      <c r="AZ539" s="22"/>
      <c r="BA539" s="22"/>
      <c r="BB539" s="22"/>
      <c r="BC539" s="22"/>
      <c r="BD539" s="22"/>
      <c r="BE539" s="22"/>
      <c r="BF539" s="22"/>
      <c r="BG539" s="22"/>
      <c r="BH539" s="22"/>
      <c r="BI539" s="22"/>
      <c r="BJ539" s="22"/>
      <c r="BK539" s="22"/>
      <c r="BL539" s="22"/>
      <c r="BM539" s="22"/>
      <c r="BN539" s="22"/>
      <c r="BO539" s="22"/>
      <c r="BP539" s="22"/>
      <c r="BQ539" s="22"/>
      <c r="BR539" s="22"/>
      <c r="BS539" s="22"/>
    </row>
    <row r="540" spans="27:71" x14ac:dyDescent="0.3">
      <c r="AA540" s="20"/>
      <c r="AB540" s="22"/>
      <c r="AC540" s="22"/>
      <c r="AD540" s="22" t="str">
        <f t="shared" si="28"/>
        <v/>
      </c>
      <c r="AE540" s="22" t="str">
        <f t="shared" si="29"/>
        <v/>
      </c>
      <c r="AF540" s="21" t="str">
        <f>IF(AE540="","","J"&amp;COUNTIF(AE$16:$AE540,AE540))</f>
        <v/>
      </c>
      <c r="AG540" s="22" t="str">
        <f>(IF(COUNTA($AG$335:$AG539)&lt;=$AB$336,$AA$336,IF(COUNTA($AG$335:$AG539)&lt;=$AB$337,$AA$337,IF(COUNTA($AG$335:$AG539)&lt;=$AB$338,$AA$338,IF(COUNTA($AG$335:$AG539)&lt;=$AB$339,$AA$339,IF(COUNTA($AG$335:$AG539)&lt;=$AB$340,$AA$340,IF(COUNTA($AG$335:$AG539)&lt;=$AB$341,$AA$341,IF(COUNTA($AG$335:$AG539)&lt;=$AB$342,$AA$342,IF(COUNTA($AG$335:$AG539)&lt;=$AB$343,$AA$343,IF(COUNTA($AG$335:$AG539)&lt;=$AB$344,$AA$344,IF(COUNTA($AG$335:$AG539)&lt;=$AB$345,$AA$345,IF(COUNTA($AG$335:$AG539)&lt;=$AB$346,$AA$346,IF(COUNTA($AG$335:$AG539)&lt;=$AB$347,$AA$347,IF(COUNTA($AG$335:$AG539)&lt;=$AB$348,$AA$348,IF(COUNTA($AG$335:$AG539)&lt;=$AB$349,$AA$349,IF(COUNTA($AG$335:$AG539)&lt;=$AB$350,$AA$350,IF(COUNTA($AG$335:$AG539)&lt;=$AB$351,$AA$351,IF(COUNTA($AG$335:$AG539)&lt;=$AB$352,$AA$352,IF(COUNTA($AG$335:$AG539)&lt;=$AB$353,$AA$353,IF(COUNTA($AG$335:$AG539)&lt;=$AB$354,$AA$354,IF(COUNTA($AG$335:$AG539)&lt;=$AB$355,$AA$355,IF(COUNTA($AG$335:$AG539)&lt;=$AB$356,$AA$356,IF(COUNTA($AG$335:$AG539)&lt;=$AB$357,$AA$357,"")))))))))))))))))))))))</f>
        <v/>
      </c>
      <c r="AH540" s="22" t="str">
        <f t="shared" si="30"/>
        <v/>
      </c>
      <c r="AI540" s="21" t="str">
        <f t="shared" si="31"/>
        <v>C</v>
      </c>
      <c r="AJ540" s="21"/>
      <c r="AK540" s="22"/>
      <c r="AL540" s="22"/>
      <c r="AM540" s="22"/>
      <c r="AN540" s="22"/>
      <c r="AO540" s="23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  <c r="BD540" s="22"/>
      <c r="BE540" s="22"/>
      <c r="BF540" s="22"/>
      <c r="BG540" s="22"/>
      <c r="BH540" s="22"/>
      <c r="BI540" s="22"/>
      <c r="BJ540" s="22"/>
      <c r="BK540" s="22"/>
      <c r="BL540" s="22"/>
      <c r="BM540" s="22"/>
      <c r="BN540" s="22"/>
      <c r="BO540" s="22"/>
      <c r="BP540" s="22"/>
      <c r="BQ540" s="22"/>
      <c r="BR540" s="22"/>
      <c r="BS540" s="22"/>
    </row>
    <row r="541" spans="27:71" x14ac:dyDescent="0.3">
      <c r="AA541" s="20"/>
      <c r="AB541" s="22"/>
      <c r="AC541" s="22"/>
      <c r="AD541" s="22" t="str">
        <f t="shared" si="28"/>
        <v/>
      </c>
      <c r="AE541" s="22" t="str">
        <f t="shared" si="29"/>
        <v/>
      </c>
      <c r="AF541" s="21" t="str">
        <f>IF(AE541="","","J"&amp;COUNTIF(AE$16:$AE541,AE541))</f>
        <v/>
      </c>
      <c r="AG541" s="22" t="str">
        <f>(IF(COUNTA($AG$335:$AG540)&lt;=$AB$336,$AA$336,IF(COUNTA($AG$335:$AG540)&lt;=$AB$337,$AA$337,IF(COUNTA($AG$335:$AG540)&lt;=$AB$338,$AA$338,IF(COUNTA($AG$335:$AG540)&lt;=$AB$339,$AA$339,IF(COUNTA($AG$335:$AG540)&lt;=$AB$340,$AA$340,IF(COUNTA($AG$335:$AG540)&lt;=$AB$341,$AA$341,IF(COUNTA($AG$335:$AG540)&lt;=$AB$342,$AA$342,IF(COUNTA($AG$335:$AG540)&lt;=$AB$343,$AA$343,IF(COUNTA($AG$335:$AG540)&lt;=$AB$344,$AA$344,IF(COUNTA($AG$335:$AG540)&lt;=$AB$345,$AA$345,IF(COUNTA($AG$335:$AG540)&lt;=$AB$346,$AA$346,IF(COUNTA($AG$335:$AG540)&lt;=$AB$347,$AA$347,IF(COUNTA($AG$335:$AG540)&lt;=$AB$348,$AA$348,IF(COUNTA($AG$335:$AG540)&lt;=$AB$349,$AA$349,IF(COUNTA($AG$335:$AG540)&lt;=$AB$350,$AA$350,IF(COUNTA($AG$335:$AG540)&lt;=$AB$351,$AA$351,IF(COUNTA($AG$335:$AG540)&lt;=$AB$352,$AA$352,IF(COUNTA($AG$335:$AG540)&lt;=$AB$353,$AA$353,IF(COUNTA($AG$335:$AG540)&lt;=$AB$354,$AA$354,IF(COUNTA($AG$335:$AG540)&lt;=$AB$355,$AA$355,IF(COUNTA($AG$335:$AG540)&lt;=$AB$356,$AA$356,IF(COUNTA($AG$335:$AG540)&lt;=$AB$357,$AA$357,"")))))))))))))))))))))))</f>
        <v/>
      </c>
      <c r="AH541" s="22" t="str">
        <f t="shared" si="30"/>
        <v/>
      </c>
      <c r="AI541" s="21" t="str">
        <f t="shared" si="31"/>
        <v>F</v>
      </c>
      <c r="AJ541" s="21"/>
      <c r="AK541" s="22"/>
      <c r="AL541" s="22"/>
      <c r="AM541" s="22"/>
      <c r="AN541" s="22"/>
      <c r="AO541" s="23"/>
      <c r="AP541" s="22"/>
      <c r="AQ541" s="22"/>
      <c r="AR541" s="22"/>
      <c r="AS541" s="22"/>
      <c r="AT541" s="22"/>
      <c r="AU541" s="22"/>
      <c r="AV541" s="22"/>
      <c r="AW541" s="22"/>
      <c r="AX541" s="22"/>
      <c r="AY541" s="22"/>
      <c r="AZ541" s="22"/>
      <c r="BA541" s="22"/>
      <c r="BB541" s="22"/>
      <c r="BC541" s="22"/>
      <c r="BD541" s="22"/>
      <c r="BE541" s="22"/>
      <c r="BF541" s="22"/>
      <c r="BG541" s="22"/>
      <c r="BH541" s="22"/>
      <c r="BI541" s="22"/>
      <c r="BJ541" s="22"/>
      <c r="BK541" s="22"/>
      <c r="BL541" s="22"/>
      <c r="BM541" s="22"/>
      <c r="BN541" s="22"/>
      <c r="BO541" s="22"/>
      <c r="BP541" s="22"/>
      <c r="BQ541" s="22"/>
      <c r="BR541" s="22"/>
      <c r="BS541" s="22"/>
    </row>
    <row r="542" spans="27:71" x14ac:dyDescent="0.3">
      <c r="AA542" s="20"/>
      <c r="AB542" s="22"/>
      <c r="AC542" s="22"/>
      <c r="AD542" s="22" t="str">
        <f t="shared" si="28"/>
        <v/>
      </c>
      <c r="AE542" s="22" t="str">
        <f t="shared" si="29"/>
        <v/>
      </c>
      <c r="AF542" s="21" t="str">
        <f>IF(AE542="","","J"&amp;COUNTIF(AE$16:$AE542,AE542))</f>
        <v/>
      </c>
      <c r="AG542" s="22" t="str">
        <f>(IF(COUNTA($AG$335:$AG541)&lt;=$AB$336,$AA$336,IF(COUNTA($AG$335:$AG541)&lt;=$AB$337,$AA$337,IF(COUNTA($AG$335:$AG541)&lt;=$AB$338,$AA$338,IF(COUNTA($AG$335:$AG541)&lt;=$AB$339,$AA$339,IF(COUNTA($AG$335:$AG541)&lt;=$AB$340,$AA$340,IF(COUNTA($AG$335:$AG541)&lt;=$AB$341,$AA$341,IF(COUNTA($AG$335:$AG541)&lt;=$AB$342,$AA$342,IF(COUNTA($AG$335:$AG541)&lt;=$AB$343,$AA$343,IF(COUNTA($AG$335:$AG541)&lt;=$AB$344,$AA$344,IF(COUNTA($AG$335:$AG541)&lt;=$AB$345,$AA$345,IF(COUNTA($AG$335:$AG541)&lt;=$AB$346,$AA$346,IF(COUNTA($AG$335:$AG541)&lt;=$AB$347,$AA$347,IF(COUNTA($AG$335:$AG541)&lt;=$AB$348,$AA$348,IF(COUNTA($AG$335:$AG541)&lt;=$AB$349,$AA$349,IF(COUNTA($AG$335:$AG541)&lt;=$AB$350,$AA$350,IF(COUNTA($AG$335:$AG541)&lt;=$AB$351,$AA$351,IF(COUNTA($AG$335:$AG541)&lt;=$AB$352,$AA$352,IF(COUNTA($AG$335:$AG541)&lt;=$AB$353,$AA$353,IF(COUNTA($AG$335:$AG541)&lt;=$AB$354,$AA$354,IF(COUNTA($AG$335:$AG541)&lt;=$AB$355,$AA$355,IF(COUNTA($AG$335:$AG541)&lt;=$AB$356,$AA$356,IF(COUNTA($AG$335:$AG541)&lt;=$AB$357,$AA$357,"")))))))))))))))))))))))</f>
        <v/>
      </c>
      <c r="AH542" s="22" t="str">
        <f t="shared" si="30"/>
        <v/>
      </c>
      <c r="AI542" s="21" t="str">
        <f t="shared" si="31"/>
        <v>C</v>
      </c>
      <c r="AJ542" s="21"/>
      <c r="AK542" s="22"/>
      <c r="AL542" s="22"/>
      <c r="AM542" s="22"/>
      <c r="AN542" s="22"/>
      <c r="AO542" s="23"/>
      <c r="AP542" s="22"/>
      <c r="AQ542" s="22"/>
      <c r="AR542" s="22"/>
      <c r="AS542" s="22"/>
      <c r="AT542" s="22"/>
      <c r="AU542" s="22"/>
      <c r="AV542" s="22"/>
      <c r="AW542" s="22"/>
      <c r="AX542" s="22"/>
      <c r="AY542" s="22"/>
      <c r="AZ542" s="22"/>
      <c r="BA542" s="22"/>
      <c r="BB542" s="22"/>
      <c r="BC542" s="22"/>
      <c r="BD542" s="22"/>
      <c r="BE542" s="22"/>
      <c r="BF542" s="22"/>
      <c r="BG542" s="22"/>
      <c r="BH542" s="22"/>
      <c r="BI542" s="22"/>
      <c r="BJ542" s="22"/>
      <c r="BK542" s="22"/>
      <c r="BL542" s="22"/>
      <c r="BM542" s="22"/>
      <c r="BN542" s="22"/>
      <c r="BO542" s="22"/>
      <c r="BP542" s="22"/>
      <c r="BQ542" s="22"/>
      <c r="BR542" s="22"/>
      <c r="BS542" s="22"/>
    </row>
    <row r="543" spans="27:71" x14ac:dyDescent="0.3">
      <c r="AA543" s="20"/>
      <c r="AB543" s="22"/>
      <c r="AC543" s="22"/>
      <c r="AD543" s="22" t="str">
        <f t="shared" si="28"/>
        <v/>
      </c>
      <c r="AE543" s="22" t="str">
        <f t="shared" si="29"/>
        <v/>
      </c>
      <c r="AF543" s="21" t="str">
        <f>IF(AE543="","","J"&amp;COUNTIF(AE$16:$AE543,AE543))</f>
        <v/>
      </c>
      <c r="AG543" s="22" t="str">
        <f>(IF(COUNTA($AG$335:$AG542)&lt;=$AB$336,$AA$336,IF(COUNTA($AG$335:$AG542)&lt;=$AB$337,$AA$337,IF(COUNTA($AG$335:$AG542)&lt;=$AB$338,$AA$338,IF(COUNTA($AG$335:$AG542)&lt;=$AB$339,$AA$339,IF(COUNTA($AG$335:$AG542)&lt;=$AB$340,$AA$340,IF(COUNTA($AG$335:$AG542)&lt;=$AB$341,$AA$341,IF(COUNTA($AG$335:$AG542)&lt;=$AB$342,$AA$342,IF(COUNTA($AG$335:$AG542)&lt;=$AB$343,$AA$343,IF(COUNTA($AG$335:$AG542)&lt;=$AB$344,$AA$344,IF(COUNTA($AG$335:$AG542)&lt;=$AB$345,$AA$345,IF(COUNTA($AG$335:$AG542)&lt;=$AB$346,$AA$346,IF(COUNTA($AG$335:$AG542)&lt;=$AB$347,$AA$347,IF(COUNTA($AG$335:$AG542)&lt;=$AB$348,$AA$348,IF(COUNTA($AG$335:$AG542)&lt;=$AB$349,$AA$349,IF(COUNTA($AG$335:$AG542)&lt;=$AB$350,$AA$350,IF(COUNTA($AG$335:$AG542)&lt;=$AB$351,$AA$351,IF(COUNTA($AG$335:$AG542)&lt;=$AB$352,$AA$352,IF(COUNTA($AG$335:$AG542)&lt;=$AB$353,$AA$353,IF(COUNTA($AG$335:$AG542)&lt;=$AB$354,$AA$354,IF(COUNTA($AG$335:$AG542)&lt;=$AB$355,$AA$355,IF(COUNTA($AG$335:$AG542)&lt;=$AB$356,$AA$356,IF(COUNTA($AG$335:$AG542)&lt;=$AB$357,$AA$357,"")))))))))))))))))))))))</f>
        <v/>
      </c>
      <c r="AH543" s="22" t="str">
        <f t="shared" si="30"/>
        <v/>
      </c>
      <c r="AI543" s="21" t="str">
        <f t="shared" si="31"/>
        <v>F</v>
      </c>
      <c r="AJ543" s="21"/>
      <c r="AK543" s="22"/>
      <c r="AL543" s="22"/>
      <c r="AM543" s="22"/>
      <c r="AN543" s="22"/>
      <c r="AO543" s="23"/>
      <c r="AP543" s="22"/>
      <c r="AQ543" s="22"/>
      <c r="AR543" s="22"/>
      <c r="AS543" s="22"/>
      <c r="AT543" s="22"/>
      <c r="AU543" s="22"/>
      <c r="AV543" s="22"/>
      <c r="AW543" s="22"/>
      <c r="AX543" s="22"/>
      <c r="AY543" s="22"/>
      <c r="AZ543" s="22"/>
      <c r="BA543" s="22"/>
      <c r="BB543" s="22"/>
      <c r="BC543" s="22"/>
      <c r="BD543" s="22"/>
      <c r="BE543" s="22"/>
      <c r="BF543" s="22"/>
      <c r="BG543" s="22"/>
      <c r="BH543" s="22"/>
      <c r="BI543" s="22"/>
      <c r="BJ543" s="22"/>
      <c r="BK543" s="22"/>
      <c r="BL543" s="22"/>
      <c r="BM543" s="22"/>
      <c r="BN543" s="22"/>
      <c r="BO543" s="22"/>
      <c r="BP543" s="22"/>
      <c r="BQ543" s="22"/>
      <c r="BR543" s="22"/>
      <c r="BS543" s="22"/>
    </row>
    <row r="544" spans="27:71" x14ac:dyDescent="0.3">
      <c r="AA544" s="20"/>
      <c r="AB544" s="22"/>
      <c r="AC544" s="22"/>
      <c r="AD544" s="22" t="str">
        <f t="shared" si="28"/>
        <v/>
      </c>
      <c r="AE544" s="22" t="str">
        <f t="shared" si="29"/>
        <v/>
      </c>
      <c r="AF544" s="21" t="str">
        <f>IF(AE544="","","J"&amp;COUNTIF(AE$16:$AE544,AE544))</f>
        <v/>
      </c>
      <c r="AG544" s="22" t="str">
        <f>(IF(COUNTA($AG$335:$AG543)&lt;=$AB$336,$AA$336,IF(COUNTA($AG$335:$AG543)&lt;=$AB$337,$AA$337,IF(COUNTA($AG$335:$AG543)&lt;=$AB$338,$AA$338,IF(COUNTA($AG$335:$AG543)&lt;=$AB$339,$AA$339,IF(COUNTA($AG$335:$AG543)&lt;=$AB$340,$AA$340,IF(COUNTA($AG$335:$AG543)&lt;=$AB$341,$AA$341,IF(COUNTA($AG$335:$AG543)&lt;=$AB$342,$AA$342,IF(COUNTA($AG$335:$AG543)&lt;=$AB$343,$AA$343,IF(COUNTA($AG$335:$AG543)&lt;=$AB$344,$AA$344,IF(COUNTA($AG$335:$AG543)&lt;=$AB$345,$AA$345,IF(COUNTA($AG$335:$AG543)&lt;=$AB$346,$AA$346,IF(COUNTA($AG$335:$AG543)&lt;=$AB$347,$AA$347,IF(COUNTA($AG$335:$AG543)&lt;=$AB$348,$AA$348,IF(COUNTA($AG$335:$AG543)&lt;=$AB$349,$AA$349,IF(COUNTA($AG$335:$AG543)&lt;=$AB$350,$AA$350,IF(COUNTA($AG$335:$AG543)&lt;=$AB$351,$AA$351,IF(COUNTA($AG$335:$AG543)&lt;=$AB$352,$AA$352,IF(COUNTA($AG$335:$AG543)&lt;=$AB$353,$AA$353,IF(COUNTA($AG$335:$AG543)&lt;=$AB$354,$AA$354,IF(COUNTA($AG$335:$AG543)&lt;=$AB$355,$AA$355,IF(COUNTA($AG$335:$AG543)&lt;=$AB$356,$AA$356,IF(COUNTA($AG$335:$AG543)&lt;=$AB$357,$AA$357,"")))))))))))))))))))))))</f>
        <v/>
      </c>
      <c r="AH544" s="22" t="str">
        <f t="shared" si="30"/>
        <v/>
      </c>
      <c r="AI544" s="21" t="str">
        <f t="shared" si="31"/>
        <v>C</v>
      </c>
      <c r="AJ544" s="21"/>
      <c r="AK544" s="22"/>
      <c r="AL544" s="22"/>
      <c r="AM544" s="22"/>
      <c r="AN544" s="22"/>
      <c r="AO544" s="23"/>
      <c r="AP544" s="22"/>
      <c r="AQ544" s="22"/>
      <c r="AR544" s="22"/>
      <c r="AS544" s="22"/>
      <c r="AT544" s="22"/>
      <c r="AU544" s="22"/>
      <c r="AV544" s="22"/>
      <c r="AW544" s="22"/>
      <c r="AX544" s="22"/>
      <c r="AY544" s="22"/>
      <c r="AZ544" s="22"/>
      <c r="BA544" s="22"/>
      <c r="BB544" s="22"/>
      <c r="BC544" s="22"/>
      <c r="BD544" s="22"/>
      <c r="BE544" s="22"/>
      <c r="BF544" s="22"/>
      <c r="BG544" s="22"/>
      <c r="BH544" s="22"/>
      <c r="BI544" s="22"/>
      <c r="BJ544" s="22"/>
      <c r="BK544" s="22"/>
      <c r="BL544" s="22"/>
      <c r="BM544" s="22"/>
      <c r="BN544" s="22"/>
      <c r="BO544" s="22"/>
      <c r="BP544" s="22"/>
      <c r="BQ544" s="22"/>
      <c r="BR544" s="22"/>
      <c r="BS544" s="22"/>
    </row>
    <row r="545" spans="27:71" x14ac:dyDescent="0.3">
      <c r="AA545" s="20"/>
      <c r="AB545" s="22"/>
      <c r="AC545" s="22"/>
      <c r="AD545" s="22" t="str">
        <f t="shared" si="28"/>
        <v/>
      </c>
      <c r="AE545" s="22" t="str">
        <f t="shared" si="29"/>
        <v/>
      </c>
      <c r="AF545" s="21" t="str">
        <f>IF(AE545="","","J"&amp;COUNTIF(AE$16:$AE545,AE545))</f>
        <v/>
      </c>
      <c r="AG545" s="22" t="str">
        <f>(IF(COUNTA($AG$335:$AG544)&lt;=$AB$336,$AA$336,IF(COUNTA($AG$335:$AG544)&lt;=$AB$337,$AA$337,IF(COUNTA($AG$335:$AG544)&lt;=$AB$338,$AA$338,IF(COUNTA($AG$335:$AG544)&lt;=$AB$339,$AA$339,IF(COUNTA($AG$335:$AG544)&lt;=$AB$340,$AA$340,IF(COUNTA($AG$335:$AG544)&lt;=$AB$341,$AA$341,IF(COUNTA($AG$335:$AG544)&lt;=$AB$342,$AA$342,IF(COUNTA($AG$335:$AG544)&lt;=$AB$343,$AA$343,IF(COUNTA($AG$335:$AG544)&lt;=$AB$344,$AA$344,IF(COUNTA($AG$335:$AG544)&lt;=$AB$345,$AA$345,IF(COUNTA($AG$335:$AG544)&lt;=$AB$346,$AA$346,IF(COUNTA($AG$335:$AG544)&lt;=$AB$347,$AA$347,IF(COUNTA($AG$335:$AG544)&lt;=$AB$348,$AA$348,IF(COUNTA($AG$335:$AG544)&lt;=$AB$349,$AA$349,IF(COUNTA($AG$335:$AG544)&lt;=$AB$350,$AA$350,IF(COUNTA($AG$335:$AG544)&lt;=$AB$351,$AA$351,IF(COUNTA($AG$335:$AG544)&lt;=$AB$352,$AA$352,IF(COUNTA($AG$335:$AG544)&lt;=$AB$353,$AA$353,IF(COUNTA($AG$335:$AG544)&lt;=$AB$354,$AA$354,IF(COUNTA($AG$335:$AG544)&lt;=$AB$355,$AA$355,IF(COUNTA($AG$335:$AG544)&lt;=$AB$356,$AA$356,IF(COUNTA($AG$335:$AG544)&lt;=$AB$357,$AA$357,"")))))))))))))))))))))))</f>
        <v/>
      </c>
      <c r="AH545" s="22" t="str">
        <f t="shared" si="30"/>
        <v/>
      </c>
      <c r="AI545" s="21" t="str">
        <f t="shared" si="31"/>
        <v>F</v>
      </c>
      <c r="AJ545" s="21"/>
      <c r="AK545" s="22"/>
      <c r="AL545" s="22"/>
      <c r="AM545" s="22"/>
      <c r="AN545" s="22"/>
      <c r="AO545" s="23"/>
      <c r="AP545" s="22"/>
      <c r="AQ545" s="22"/>
      <c r="AR545" s="22"/>
      <c r="AS545" s="22"/>
      <c r="AT545" s="22"/>
      <c r="AU545" s="22"/>
      <c r="AV545" s="22"/>
      <c r="AW545" s="22"/>
      <c r="AX545" s="22"/>
      <c r="AY545" s="22"/>
      <c r="AZ545" s="22"/>
      <c r="BA545" s="22"/>
      <c r="BB545" s="22"/>
      <c r="BC545" s="22"/>
      <c r="BD545" s="22"/>
      <c r="BE545" s="22"/>
      <c r="BF545" s="22"/>
      <c r="BG545" s="22"/>
      <c r="BH545" s="22"/>
      <c r="BI545" s="22"/>
      <c r="BJ545" s="22"/>
      <c r="BK545" s="22"/>
      <c r="BL545" s="22"/>
      <c r="BM545" s="22"/>
      <c r="BN545" s="22"/>
      <c r="BO545" s="22"/>
      <c r="BP545" s="22"/>
      <c r="BQ545" s="22"/>
      <c r="BR545" s="22"/>
      <c r="BS545" s="22"/>
    </row>
    <row r="546" spans="27:71" x14ac:dyDescent="0.3">
      <c r="AA546" s="20"/>
      <c r="AB546" s="22"/>
      <c r="AC546" s="22"/>
      <c r="AD546" s="22" t="str">
        <f t="shared" si="28"/>
        <v/>
      </c>
      <c r="AE546" s="22" t="str">
        <f t="shared" si="29"/>
        <v/>
      </c>
      <c r="AF546" s="21" t="str">
        <f>IF(AE546="","","J"&amp;COUNTIF(AE$16:$AE546,AE546))</f>
        <v/>
      </c>
      <c r="AG546" s="22" t="str">
        <f>(IF(COUNTA($AG$335:$AG545)&lt;=$AB$336,$AA$336,IF(COUNTA($AG$335:$AG545)&lt;=$AB$337,$AA$337,IF(COUNTA($AG$335:$AG545)&lt;=$AB$338,$AA$338,IF(COUNTA($AG$335:$AG545)&lt;=$AB$339,$AA$339,IF(COUNTA($AG$335:$AG545)&lt;=$AB$340,$AA$340,IF(COUNTA($AG$335:$AG545)&lt;=$AB$341,$AA$341,IF(COUNTA($AG$335:$AG545)&lt;=$AB$342,$AA$342,IF(COUNTA($AG$335:$AG545)&lt;=$AB$343,$AA$343,IF(COUNTA($AG$335:$AG545)&lt;=$AB$344,$AA$344,IF(COUNTA($AG$335:$AG545)&lt;=$AB$345,$AA$345,IF(COUNTA($AG$335:$AG545)&lt;=$AB$346,$AA$346,IF(COUNTA($AG$335:$AG545)&lt;=$AB$347,$AA$347,IF(COUNTA($AG$335:$AG545)&lt;=$AB$348,$AA$348,IF(COUNTA($AG$335:$AG545)&lt;=$AB$349,$AA$349,IF(COUNTA($AG$335:$AG545)&lt;=$AB$350,$AA$350,IF(COUNTA($AG$335:$AG545)&lt;=$AB$351,$AA$351,IF(COUNTA($AG$335:$AG545)&lt;=$AB$352,$AA$352,IF(COUNTA($AG$335:$AG545)&lt;=$AB$353,$AA$353,IF(COUNTA($AG$335:$AG545)&lt;=$AB$354,$AA$354,IF(COUNTA($AG$335:$AG545)&lt;=$AB$355,$AA$355,IF(COUNTA($AG$335:$AG545)&lt;=$AB$356,$AA$356,IF(COUNTA($AG$335:$AG545)&lt;=$AB$357,$AA$357,"")))))))))))))))))))))))</f>
        <v/>
      </c>
      <c r="AH546" s="22" t="str">
        <f t="shared" si="30"/>
        <v/>
      </c>
      <c r="AI546" s="21" t="str">
        <f t="shared" si="31"/>
        <v>C</v>
      </c>
      <c r="AJ546" s="21"/>
      <c r="AK546" s="22"/>
      <c r="AL546" s="22"/>
      <c r="AM546" s="22"/>
      <c r="AN546" s="22"/>
      <c r="AO546" s="23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  <c r="BD546" s="22"/>
      <c r="BE546" s="22"/>
      <c r="BF546" s="22"/>
      <c r="BG546" s="22"/>
      <c r="BH546" s="22"/>
      <c r="BI546" s="22"/>
      <c r="BJ546" s="22"/>
      <c r="BK546" s="22"/>
      <c r="BL546" s="22"/>
      <c r="BM546" s="22"/>
      <c r="BN546" s="22"/>
      <c r="BO546" s="22"/>
      <c r="BP546" s="22"/>
      <c r="BQ546" s="22"/>
      <c r="BR546" s="22"/>
      <c r="BS546" s="22"/>
    </row>
    <row r="547" spans="27:71" x14ac:dyDescent="0.3">
      <c r="AA547" s="20"/>
      <c r="AB547" s="22"/>
      <c r="AC547" s="22"/>
      <c r="AD547" s="22" t="str">
        <f t="shared" si="28"/>
        <v/>
      </c>
      <c r="AE547" s="22" t="str">
        <f t="shared" si="29"/>
        <v/>
      </c>
      <c r="AF547" s="21" t="str">
        <f>IF(AE547="","","J"&amp;COUNTIF(AE$16:$AE547,AE547))</f>
        <v/>
      </c>
      <c r="AG547" s="22" t="str">
        <f>(IF(COUNTA($AG$335:$AG546)&lt;=$AB$336,$AA$336,IF(COUNTA($AG$335:$AG546)&lt;=$AB$337,$AA$337,IF(COUNTA($AG$335:$AG546)&lt;=$AB$338,$AA$338,IF(COUNTA($AG$335:$AG546)&lt;=$AB$339,$AA$339,IF(COUNTA($AG$335:$AG546)&lt;=$AB$340,$AA$340,IF(COUNTA($AG$335:$AG546)&lt;=$AB$341,$AA$341,IF(COUNTA($AG$335:$AG546)&lt;=$AB$342,$AA$342,IF(COUNTA($AG$335:$AG546)&lt;=$AB$343,$AA$343,IF(COUNTA($AG$335:$AG546)&lt;=$AB$344,$AA$344,IF(COUNTA($AG$335:$AG546)&lt;=$AB$345,$AA$345,IF(COUNTA($AG$335:$AG546)&lt;=$AB$346,$AA$346,IF(COUNTA($AG$335:$AG546)&lt;=$AB$347,$AA$347,IF(COUNTA($AG$335:$AG546)&lt;=$AB$348,$AA$348,IF(COUNTA($AG$335:$AG546)&lt;=$AB$349,$AA$349,IF(COUNTA($AG$335:$AG546)&lt;=$AB$350,$AA$350,IF(COUNTA($AG$335:$AG546)&lt;=$AB$351,$AA$351,IF(COUNTA($AG$335:$AG546)&lt;=$AB$352,$AA$352,IF(COUNTA($AG$335:$AG546)&lt;=$AB$353,$AA$353,IF(COUNTA($AG$335:$AG546)&lt;=$AB$354,$AA$354,IF(COUNTA($AG$335:$AG546)&lt;=$AB$355,$AA$355,IF(COUNTA($AG$335:$AG546)&lt;=$AB$356,$AA$356,IF(COUNTA($AG$335:$AG546)&lt;=$AB$357,$AA$357,"")))))))))))))))))))))))</f>
        <v/>
      </c>
      <c r="AH547" s="22" t="str">
        <f t="shared" si="30"/>
        <v/>
      </c>
      <c r="AI547" s="21" t="str">
        <f t="shared" si="31"/>
        <v>F</v>
      </c>
      <c r="AJ547" s="21"/>
      <c r="AK547" s="22"/>
      <c r="AL547" s="22"/>
      <c r="AM547" s="22"/>
      <c r="AN547" s="22"/>
      <c r="AO547" s="23"/>
      <c r="AP547" s="22"/>
      <c r="AQ547" s="22"/>
      <c r="AR547" s="22"/>
      <c r="AS547" s="22"/>
      <c r="AT547" s="22"/>
      <c r="AU547" s="22"/>
      <c r="AV547" s="22"/>
      <c r="AW547" s="22"/>
      <c r="AX547" s="22"/>
      <c r="AY547" s="22"/>
      <c r="AZ547" s="22"/>
      <c r="BA547" s="22"/>
      <c r="BB547" s="22"/>
      <c r="BC547" s="22"/>
      <c r="BD547" s="22"/>
      <c r="BE547" s="22"/>
      <c r="BF547" s="22"/>
      <c r="BG547" s="22"/>
      <c r="BH547" s="22"/>
      <c r="BI547" s="22"/>
      <c r="BJ547" s="22"/>
      <c r="BK547" s="22"/>
      <c r="BL547" s="22"/>
      <c r="BM547" s="22"/>
      <c r="BN547" s="22"/>
      <c r="BO547" s="22"/>
      <c r="BP547" s="22"/>
      <c r="BQ547" s="22"/>
      <c r="BR547" s="22"/>
      <c r="BS547" s="22"/>
    </row>
    <row r="548" spans="27:71" x14ac:dyDescent="0.3">
      <c r="AA548" s="20"/>
      <c r="AB548" s="22"/>
      <c r="AC548" s="22"/>
      <c r="AD548" s="22" t="str">
        <f t="shared" si="28"/>
        <v/>
      </c>
      <c r="AE548" s="22" t="str">
        <f t="shared" si="29"/>
        <v/>
      </c>
      <c r="AF548" s="21" t="str">
        <f>IF(AE548="","","J"&amp;COUNTIF(AE$16:$AE548,AE548))</f>
        <v/>
      </c>
      <c r="AG548" s="22" t="str">
        <f>(IF(COUNTA($AG$335:$AG547)&lt;=$AB$336,$AA$336,IF(COUNTA($AG$335:$AG547)&lt;=$AB$337,$AA$337,IF(COUNTA($AG$335:$AG547)&lt;=$AB$338,$AA$338,IF(COUNTA($AG$335:$AG547)&lt;=$AB$339,$AA$339,IF(COUNTA($AG$335:$AG547)&lt;=$AB$340,$AA$340,IF(COUNTA($AG$335:$AG547)&lt;=$AB$341,$AA$341,IF(COUNTA($AG$335:$AG547)&lt;=$AB$342,$AA$342,IF(COUNTA($AG$335:$AG547)&lt;=$AB$343,$AA$343,IF(COUNTA($AG$335:$AG547)&lt;=$AB$344,$AA$344,IF(COUNTA($AG$335:$AG547)&lt;=$AB$345,$AA$345,IF(COUNTA($AG$335:$AG547)&lt;=$AB$346,$AA$346,IF(COUNTA($AG$335:$AG547)&lt;=$AB$347,$AA$347,IF(COUNTA($AG$335:$AG547)&lt;=$AB$348,$AA$348,IF(COUNTA($AG$335:$AG547)&lt;=$AB$349,$AA$349,IF(COUNTA($AG$335:$AG547)&lt;=$AB$350,$AA$350,IF(COUNTA($AG$335:$AG547)&lt;=$AB$351,$AA$351,IF(COUNTA($AG$335:$AG547)&lt;=$AB$352,$AA$352,IF(COUNTA($AG$335:$AG547)&lt;=$AB$353,$AA$353,IF(COUNTA($AG$335:$AG547)&lt;=$AB$354,$AA$354,IF(COUNTA($AG$335:$AG547)&lt;=$AB$355,$AA$355,IF(COUNTA($AG$335:$AG547)&lt;=$AB$356,$AA$356,IF(COUNTA($AG$335:$AG547)&lt;=$AB$357,$AA$357,"")))))))))))))))))))))))</f>
        <v/>
      </c>
      <c r="AH548" s="22" t="str">
        <f t="shared" si="30"/>
        <v/>
      </c>
      <c r="AI548" s="21" t="str">
        <f t="shared" si="31"/>
        <v>C</v>
      </c>
      <c r="AJ548" s="21"/>
      <c r="AK548" s="22"/>
      <c r="AL548" s="22"/>
      <c r="AM548" s="22"/>
      <c r="AN548" s="22"/>
      <c r="AO548" s="23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</row>
    <row r="549" spans="27:71" x14ac:dyDescent="0.3">
      <c r="AA549" s="20"/>
      <c r="AB549" s="22"/>
      <c r="AC549" s="22"/>
      <c r="AD549" s="22" t="str">
        <f t="shared" si="28"/>
        <v/>
      </c>
      <c r="AE549" s="22" t="str">
        <f t="shared" si="29"/>
        <v/>
      </c>
      <c r="AF549" s="21" t="str">
        <f>IF(AE549="","","J"&amp;COUNTIF(AE$16:$AE549,AE549))</f>
        <v/>
      </c>
      <c r="AG549" s="22" t="str">
        <f>(IF(COUNTA($AG$335:$AG548)&lt;=$AB$336,$AA$336,IF(COUNTA($AG$335:$AG548)&lt;=$AB$337,$AA$337,IF(COUNTA($AG$335:$AG548)&lt;=$AB$338,$AA$338,IF(COUNTA($AG$335:$AG548)&lt;=$AB$339,$AA$339,IF(COUNTA($AG$335:$AG548)&lt;=$AB$340,$AA$340,IF(COUNTA($AG$335:$AG548)&lt;=$AB$341,$AA$341,IF(COUNTA($AG$335:$AG548)&lt;=$AB$342,$AA$342,IF(COUNTA($AG$335:$AG548)&lt;=$AB$343,$AA$343,IF(COUNTA($AG$335:$AG548)&lt;=$AB$344,$AA$344,IF(COUNTA($AG$335:$AG548)&lt;=$AB$345,$AA$345,IF(COUNTA($AG$335:$AG548)&lt;=$AB$346,$AA$346,IF(COUNTA($AG$335:$AG548)&lt;=$AB$347,$AA$347,IF(COUNTA($AG$335:$AG548)&lt;=$AB$348,$AA$348,IF(COUNTA($AG$335:$AG548)&lt;=$AB$349,$AA$349,IF(COUNTA($AG$335:$AG548)&lt;=$AB$350,$AA$350,IF(COUNTA($AG$335:$AG548)&lt;=$AB$351,$AA$351,IF(COUNTA($AG$335:$AG548)&lt;=$AB$352,$AA$352,IF(COUNTA($AG$335:$AG548)&lt;=$AB$353,$AA$353,IF(COUNTA($AG$335:$AG548)&lt;=$AB$354,$AA$354,IF(COUNTA($AG$335:$AG548)&lt;=$AB$355,$AA$355,IF(COUNTA($AG$335:$AG548)&lt;=$AB$356,$AA$356,IF(COUNTA($AG$335:$AG548)&lt;=$AB$357,$AA$357,"")))))))))))))))))))))))</f>
        <v/>
      </c>
      <c r="AH549" s="22" t="str">
        <f t="shared" si="30"/>
        <v/>
      </c>
      <c r="AI549" s="21" t="str">
        <f t="shared" si="31"/>
        <v>F</v>
      </c>
      <c r="AJ549" s="21"/>
      <c r="AK549" s="22"/>
      <c r="AL549" s="22"/>
      <c r="AM549" s="22"/>
      <c r="AN549" s="22"/>
      <c r="AO549" s="23"/>
      <c r="AP549" s="22"/>
      <c r="AQ549" s="22"/>
      <c r="AR549" s="22"/>
      <c r="AS549" s="22"/>
      <c r="AT549" s="22"/>
      <c r="AU549" s="22"/>
      <c r="AV549" s="22"/>
      <c r="AW549" s="22"/>
      <c r="AX549" s="22"/>
      <c r="AY549" s="22"/>
      <c r="AZ549" s="22"/>
      <c r="BA549" s="22"/>
      <c r="BB549" s="22"/>
      <c r="BC549" s="22"/>
      <c r="BD549" s="22"/>
      <c r="BE549" s="22"/>
      <c r="BF549" s="22"/>
      <c r="BG549" s="22"/>
      <c r="BH549" s="22"/>
      <c r="BI549" s="22"/>
      <c r="BJ549" s="22"/>
      <c r="BK549" s="22"/>
      <c r="BL549" s="22"/>
      <c r="BM549" s="22"/>
      <c r="BN549" s="22"/>
      <c r="BO549" s="22"/>
      <c r="BP549" s="22"/>
      <c r="BQ549" s="22"/>
      <c r="BR549" s="22"/>
      <c r="BS549" s="22"/>
    </row>
    <row r="550" spans="27:71" x14ac:dyDescent="0.3">
      <c r="AA550" s="20"/>
      <c r="AB550" s="22"/>
      <c r="AC550" s="22"/>
      <c r="AD550" s="22" t="str">
        <f t="shared" si="28"/>
        <v/>
      </c>
      <c r="AE550" s="22" t="str">
        <f t="shared" si="29"/>
        <v/>
      </c>
      <c r="AF550" s="21" t="str">
        <f>IF(AE550="","","J"&amp;COUNTIF(AE$16:$AE550,AE550))</f>
        <v/>
      </c>
      <c r="AG550" s="22" t="str">
        <f>(IF(COUNTA($AG$335:$AG549)&lt;=$AB$336,$AA$336,IF(COUNTA($AG$335:$AG549)&lt;=$AB$337,$AA$337,IF(COUNTA($AG$335:$AG549)&lt;=$AB$338,$AA$338,IF(COUNTA($AG$335:$AG549)&lt;=$AB$339,$AA$339,IF(COUNTA($AG$335:$AG549)&lt;=$AB$340,$AA$340,IF(COUNTA($AG$335:$AG549)&lt;=$AB$341,$AA$341,IF(COUNTA($AG$335:$AG549)&lt;=$AB$342,$AA$342,IF(COUNTA($AG$335:$AG549)&lt;=$AB$343,$AA$343,IF(COUNTA($AG$335:$AG549)&lt;=$AB$344,$AA$344,IF(COUNTA($AG$335:$AG549)&lt;=$AB$345,$AA$345,IF(COUNTA($AG$335:$AG549)&lt;=$AB$346,$AA$346,IF(COUNTA($AG$335:$AG549)&lt;=$AB$347,$AA$347,IF(COUNTA($AG$335:$AG549)&lt;=$AB$348,$AA$348,IF(COUNTA($AG$335:$AG549)&lt;=$AB$349,$AA$349,IF(COUNTA($AG$335:$AG549)&lt;=$AB$350,$AA$350,IF(COUNTA($AG$335:$AG549)&lt;=$AB$351,$AA$351,IF(COUNTA($AG$335:$AG549)&lt;=$AB$352,$AA$352,IF(COUNTA($AG$335:$AG549)&lt;=$AB$353,$AA$353,IF(COUNTA($AG$335:$AG549)&lt;=$AB$354,$AA$354,IF(COUNTA($AG$335:$AG549)&lt;=$AB$355,$AA$355,IF(COUNTA($AG$335:$AG549)&lt;=$AB$356,$AA$356,IF(COUNTA($AG$335:$AG549)&lt;=$AB$357,$AA$357,"")))))))))))))))))))))))</f>
        <v/>
      </c>
      <c r="AH550" s="22" t="str">
        <f t="shared" si="30"/>
        <v/>
      </c>
      <c r="AI550" s="21" t="str">
        <f t="shared" si="31"/>
        <v>C</v>
      </c>
      <c r="AJ550" s="21"/>
      <c r="AK550" s="22"/>
      <c r="AL550" s="22"/>
      <c r="AM550" s="22"/>
      <c r="AN550" s="22"/>
      <c r="AO550" s="23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  <c r="BD550" s="22"/>
      <c r="BE550" s="22"/>
      <c r="BF550" s="22"/>
      <c r="BG550" s="22"/>
      <c r="BH550" s="22"/>
      <c r="BI550" s="22"/>
      <c r="BJ550" s="22"/>
      <c r="BK550" s="22"/>
      <c r="BL550" s="22"/>
      <c r="BM550" s="22"/>
      <c r="BN550" s="22"/>
      <c r="BO550" s="22"/>
      <c r="BP550" s="22"/>
      <c r="BQ550" s="22"/>
      <c r="BR550" s="22"/>
      <c r="BS550" s="22"/>
    </row>
    <row r="551" spans="27:71" x14ac:dyDescent="0.3">
      <c r="AA551" s="20"/>
      <c r="AB551" s="22"/>
      <c r="AC551" s="22"/>
      <c r="AD551" s="22" t="str">
        <f t="shared" si="28"/>
        <v/>
      </c>
      <c r="AE551" s="22" t="str">
        <f t="shared" si="29"/>
        <v/>
      </c>
      <c r="AF551" s="21" t="str">
        <f>IF(AE551="","","J"&amp;COUNTIF(AE$16:$AE551,AE551))</f>
        <v/>
      </c>
      <c r="AG551" s="22" t="str">
        <f>(IF(COUNTA($AG$335:$AG550)&lt;=$AB$336,$AA$336,IF(COUNTA($AG$335:$AG550)&lt;=$AB$337,$AA$337,IF(COUNTA($AG$335:$AG550)&lt;=$AB$338,$AA$338,IF(COUNTA($AG$335:$AG550)&lt;=$AB$339,$AA$339,IF(COUNTA($AG$335:$AG550)&lt;=$AB$340,$AA$340,IF(COUNTA($AG$335:$AG550)&lt;=$AB$341,$AA$341,IF(COUNTA($AG$335:$AG550)&lt;=$AB$342,$AA$342,IF(COUNTA($AG$335:$AG550)&lt;=$AB$343,$AA$343,IF(COUNTA($AG$335:$AG550)&lt;=$AB$344,$AA$344,IF(COUNTA($AG$335:$AG550)&lt;=$AB$345,$AA$345,IF(COUNTA($AG$335:$AG550)&lt;=$AB$346,$AA$346,IF(COUNTA($AG$335:$AG550)&lt;=$AB$347,$AA$347,IF(COUNTA($AG$335:$AG550)&lt;=$AB$348,$AA$348,IF(COUNTA($AG$335:$AG550)&lt;=$AB$349,$AA$349,IF(COUNTA($AG$335:$AG550)&lt;=$AB$350,$AA$350,IF(COUNTA($AG$335:$AG550)&lt;=$AB$351,$AA$351,IF(COUNTA($AG$335:$AG550)&lt;=$AB$352,$AA$352,IF(COUNTA($AG$335:$AG550)&lt;=$AB$353,$AA$353,IF(COUNTA($AG$335:$AG550)&lt;=$AB$354,$AA$354,IF(COUNTA($AG$335:$AG550)&lt;=$AB$355,$AA$355,IF(COUNTA($AG$335:$AG550)&lt;=$AB$356,$AA$356,IF(COUNTA($AG$335:$AG550)&lt;=$AB$357,$AA$357,"")))))))))))))))))))))))</f>
        <v/>
      </c>
      <c r="AH551" s="22" t="str">
        <f t="shared" si="30"/>
        <v/>
      </c>
      <c r="AI551" s="21" t="str">
        <f t="shared" si="31"/>
        <v>F</v>
      </c>
      <c r="AJ551" s="21"/>
      <c r="AK551" s="22"/>
      <c r="AL551" s="22"/>
      <c r="AM551" s="22"/>
      <c r="AN551" s="22"/>
      <c r="AO551" s="23"/>
      <c r="AP551" s="22"/>
      <c r="AQ551" s="22"/>
      <c r="AR551" s="22"/>
      <c r="AS551" s="22"/>
      <c r="AT551" s="22"/>
      <c r="AU551" s="22"/>
      <c r="AV551" s="22"/>
      <c r="AW551" s="22"/>
      <c r="AX551" s="22"/>
      <c r="AY551" s="22"/>
      <c r="AZ551" s="22"/>
      <c r="BA551" s="22"/>
      <c r="BB551" s="22"/>
      <c r="BC551" s="22"/>
      <c r="BD551" s="22"/>
      <c r="BE551" s="22"/>
      <c r="BF551" s="22"/>
      <c r="BG551" s="22"/>
      <c r="BH551" s="22"/>
      <c r="BI551" s="22"/>
      <c r="BJ551" s="22"/>
      <c r="BK551" s="22"/>
      <c r="BL551" s="22"/>
      <c r="BM551" s="22"/>
      <c r="BN551" s="22"/>
      <c r="BO551" s="22"/>
      <c r="BP551" s="22"/>
      <c r="BQ551" s="22"/>
      <c r="BR551" s="22"/>
      <c r="BS551" s="22"/>
    </row>
    <row r="552" spans="27:71" x14ac:dyDescent="0.3">
      <c r="AA552" s="20"/>
      <c r="AB552" s="22"/>
      <c r="AC552" s="22"/>
      <c r="AD552" s="22" t="str">
        <f t="shared" si="28"/>
        <v/>
      </c>
      <c r="AE552" s="22" t="str">
        <f t="shared" si="29"/>
        <v/>
      </c>
      <c r="AF552" s="21" t="str">
        <f>IF(AE552="","","J"&amp;COUNTIF(AE$16:$AE552,AE552))</f>
        <v/>
      </c>
      <c r="AG552" s="22" t="str">
        <f>(IF(COUNTA($AG$335:$AG551)&lt;=$AB$336,$AA$336,IF(COUNTA($AG$335:$AG551)&lt;=$AB$337,$AA$337,IF(COUNTA($AG$335:$AG551)&lt;=$AB$338,$AA$338,IF(COUNTA($AG$335:$AG551)&lt;=$AB$339,$AA$339,IF(COUNTA($AG$335:$AG551)&lt;=$AB$340,$AA$340,IF(COUNTA($AG$335:$AG551)&lt;=$AB$341,$AA$341,IF(COUNTA($AG$335:$AG551)&lt;=$AB$342,$AA$342,IF(COUNTA($AG$335:$AG551)&lt;=$AB$343,$AA$343,IF(COUNTA($AG$335:$AG551)&lt;=$AB$344,$AA$344,IF(COUNTA($AG$335:$AG551)&lt;=$AB$345,$AA$345,IF(COUNTA($AG$335:$AG551)&lt;=$AB$346,$AA$346,IF(COUNTA($AG$335:$AG551)&lt;=$AB$347,$AA$347,IF(COUNTA($AG$335:$AG551)&lt;=$AB$348,$AA$348,IF(COUNTA($AG$335:$AG551)&lt;=$AB$349,$AA$349,IF(COUNTA($AG$335:$AG551)&lt;=$AB$350,$AA$350,IF(COUNTA($AG$335:$AG551)&lt;=$AB$351,$AA$351,IF(COUNTA($AG$335:$AG551)&lt;=$AB$352,$AA$352,IF(COUNTA($AG$335:$AG551)&lt;=$AB$353,$AA$353,IF(COUNTA($AG$335:$AG551)&lt;=$AB$354,$AA$354,IF(COUNTA($AG$335:$AG551)&lt;=$AB$355,$AA$355,IF(COUNTA($AG$335:$AG551)&lt;=$AB$356,$AA$356,IF(COUNTA($AG$335:$AG551)&lt;=$AB$357,$AA$357,"")))))))))))))))))))))))</f>
        <v/>
      </c>
      <c r="AH552" s="22" t="str">
        <f t="shared" si="30"/>
        <v/>
      </c>
      <c r="AI552" s="21" t="str">
        <f t="shared" si="31"/>
        <v>C</v>
      </c>
      <c r="AJ552" s="21"/>
      <c r="AK552" s="22"/>
      <c r="AL552" s="22"/>
      <c r="AM552" s="22"/>
      <c r="AN552" s="22"/>
      <c r="AO552" s="23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  <c r="BC552" s="22"/>
      <c r="BD552" s="22"/>
      <c r="BE552" s="22"/>
      <c r="BF552" s="22"/>
      <c r="BG552" s="22"/>
      <c r="BH552" s="22"/>
      <c r="BI552" s="22"/>
      <c r="BJ552" s="22"/>
      <c r="BK552" s="22"/>
      <c r="BL552" s="22"/>
      <c r="BM552" s="22"/>
      <c r="BN552" s="22"/>
      <c r="BO552" s="22"/>
      <c r="BP552" s="22"/>
      <c r="BQ552" s="22"/>
      <c r="BR552" s="22"/>
      <c r="BS552" s="22"/>
    </row>
    <row r="553" spans="27:71" x14ac:dyDescent="0.3">
      <c r="AA553" s="20"/>
      <c r="AB553" s="22"/>
      <c r="AC553" s="22"/>
      <c r="AD553" s="22" t="str">
        <f t="shared" si="28"/>
        <v/>
      </c>
      <c r="AE553" s="22" t="str">
        <f t="shared" si="29"/>
        <v/>
      </c>
      <c r="AF553" s="21" t="str">
        <f>IF(AE553="","","J"&amp;COUNTIF(AE$16:$AE553,AE553))</f>
        <v/>
      </c>
      <c r="AG553" s="22" t="str">
        <f>(IF(COUNTA($AG$335:$AG552)&lt;=$AB$336,$AA$336,IF(COUNTA($AG$335:$AG552)&lt;=$AB$337,$AA$337,IF(COUNTA($AG$335:$AG552)&lt;=$AB$338,$AA$338,IF(COUNTA($AG$335:$AG552)&lt;=$AB$339,$AA$339,IF(COUNTA($AG$335:$AG552)&lt;=$AB$340,$AA$340,IF(COUNTA($AG$335:$AG552)&lt;=$AB$341,$AA$341,IF(COUNTA($AG$335:$AG552)&lt;=$AB$342,$AA$342,IF(COUNTA($AG$335:$AG552)&lt;=$AB$343,$AA$343,IF(COUNTA($AG$335:$AG552)&lt;=$AB$344,$AA$344,IF(COUNTA($AG$335:$AG552)&lt;=$AB$345,$AA$345,IF(COUNTA($AG$335:$AG552)&lt;=$AB$346,$AA$346,IF(COUNTA($AG$335:$AG552)&lt;=$AB$347,$AA$347,IF(COUNTA($AG$335:$AG552)&lt;=$AB$348,$AA$348,IF(COUNTA($AG$335:$AG552)&lt;=$AB$349,$AA$349,IF(COUNTA($AG$335:$AG552)&lt;=$AB$350,$AA$350,IF(COUNTA($AG$335:$AG552)&lt;=$AB$351,$AA$351,IF(COUNTA($AG$335:$AG552)&lt;=$AB$352,$AA$352,IF(COUNTA($AG$335:$AG552)&lt;=$AB$353,$AA$353,IF(COUNTA($AG$335:$AG552)&lt;=$AB$354,$AA$354,IF(COUNTA($AG$335:$AG552)&lt;=$AB$355,$AA$355,IF(COUNTA($AG$335:$AG552)&lt;=$AB$356,$AA$356,IF(COUNTA($AG$335:$AG552)&lt;=$AB$357,$AA$357,"")))))))))))))))))))))))</f>
        <v/>
      </c>
      <c r="AH553" s="22" t="str">
        <f t="shared" si="30"/>
        <v/>
      </c>
      <c r="AI553" s="21" t="str">
        <f t="shared" si="31"/>
        <v>F</v>
      </c>
      <c r="AJ553" s="21"/>
      <c r="AK553" s="22"/>
      <c r="AL553" s="22"/>
      <c r="AM553" s="22"/>
      <c r="AN553" s="22"/>
      <c r="AO553" s="23"/>
      <c r="AP553" s="22"/>
      <c r="AQ553" s="22"/>
      <c r="AR553" s="22"/>
      <c r="AS553" s="22"/>
      <c r="AT553" s="22"/>
      <c r="AU553" s="22"/>
      <c r="AV553" s="22"/>
      <c r="AW553" s="22"/>
      <c r="AX553" s="22"/>
      <c r="AY553" s="22"/>
      <c r="AZ553" s="22"/>
      <c r="BA553" s="22"/>
      <c r="BB553" s="22"/>
      <c r="BC553" s="22"/>
      <c r="BD553" s="22"/>
      <c r="BE553" s="22"/>
      <c r="BF553" s="22"/>
      <c r="BG553" s="22"/>
      <c r="BH553" s="22"/>
      <c r="BI553" s="22"/>
      <c r="BJ553" s="22"/>
      <c r="BK553" s="22"/>
      <c r="BL553" s="22"/>
      <c r="BM553" s="22"/>
      <c r="BN553" s="22"/>
      <c r="BO553" s="22"/>
      <c r="BP553" s="22"/>
      <c r="BQ553" s="22"/>
      <c r="BR553" s="22"/>
      <c r="BS553" s="22"/>
    </row>
    <row r="554" spans="27:71" x14ac:dyDescent="0.3">
      <c r="AA554" s="20"/>
      <c r="AB554" s="22"/>
      <c r="AC554" s="22"/>
      <c r="AD554" s="22" t="str">
        <f t="shared" si="28"/>
        <v/>
      </c>
      <c r="AE554" s="22" t="str">
        <f t="shared" si="29"/>
        <v/>
      </c>
      <c r="AF554" s="21" t="str">
        <f>IF(AE554="","","J"&amp;COUNTIF(AE$16:$AE554,AE554))</f>
        <v/>
      </c>
      <c r="AG554" s="22" t="str">
        <f>(IF(COUNTA($AG$335:$AG553)&lt;=$AB$336,$AA$336,IF(COUNTA($AG$335:$AG553)&lt;=$AB$337,$AA$337,IF(COUNTA($AG$335:$AG553)&lt;=$AB$338,$AA$338,IF(COUNTA($AG$335:$AG553)&lt;=$AB$339,$AA$339,IF(COUNTA($AG$335:$AG553)&lt;=$AB$340,$AA$340,IF(COUNTA($AG$335:$AG553)&lt;=$AB$341,$AA$341,IF(COUNTA($AG$335:$AG553)&lt;=$AB$342,$AA$342,IF(COUNTA($AG$335:$AG553)&lt;=$AB$343,$AA$343,IF(COUNTA($AG$335:$AG553)&lt;=$AB$344,$AA$344,IF(COUNTA($AG$335:$AG553)&lt;=$AB$345,$AA$345,IF(COUNTA($AG$335:$AG553)&lt;=$AB$346,$AA$346,IF(COUNTA($AG$335:$AG553)&lt;=$AB$347,$AA$347,IF(COUNTA($AG$335:$AG553)&lt;=$AB$348,$AA$348,IF(COUNTA($AG$335:$AG553)&lt;=$AB$349,$AA$349,IF(COUNTA($AG$335:$AG553)&lt;=$AB$350,$AA$350,IF(COUNTA($AG$335:$AG553)&lt;=$AB$351,$AA$351,IF(COUNTA($AG$335:$AG553)&lt;=$AB$352,$AA$352,IF(COUNTA($AG$335:$AG553)&lt;=$AB$353,$AA$353,IF(COUNTA($AG$335:$AG553)&lt;=$AB$354,$AA$354,IF(COUNTA($AG$335:$AG553)&lt;=$AB$355,$AA$355,IF(COUNTA($AG$335:$AG553)&lt;=$AB$356,$AA$356,IF(COUNTA($AG$335:$AG553)&lt;=$AB$357,$AA$357,"")))))))))))))))))))))))</f>
        <v/>
      </c>
      <c r="AH554" s="22" t="str">
        <f t="shared" si="30"/>
        <v/>
      </c>
      <c r="AI554" s="21" t="str">
        <f t="shared" si="31"/>
        <v>C</v>
      </c>
      <c r="AJ554" s="21"/>
      <c r="AK554" s="22"/>
      <c r="AL554" s="22"/>
      <c r="AM554" s="22"/>
      <c r="AN554" s="22"/>
      <c r="AO554" s="23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</row>
    <row r="555" spans="27:71" x14ac:dyDescent="0.3">
      <c r="AA555" s="20"/>
      <c r="AB555" s="22"/>
      <c r="AC555" s="22"/>
      <c r="AD555" s="22" t="str">
        <f t="shared" si="28"/>
        <v/>
      </c>
      <c r="AE555" s="22" t="str">
        <f t="shared" si="29"/>
        <v/>
      </c>
      <c r="AF555" s="21" t="str">
        <f>IF(AE555="","","J"&amp;COUNTIF(AE$16:$AE555,AE555))</f>
        <v/>
      </c>
      <c r="AG555" s="22" t="str">
        <f>(IF(COUNTA($AG$335:$AG554)&lt;=$AB$336,$AA$336,IF(COUNTA($AG$335:$AG554)&lt;=$AB$337,$AA$337,IF(COUNTA($AG$335:$AG554)&lt;=$AB$338,$AA$338,IF(COUNTA($AG$335:$AG554)&lt;=$AB$339,$AA$339,IF(COUNTA($AG$335:$AG554)&lt;=$AB$340,$AA$340,IF(COUNTA($AG$335:$AG554)&lt;=$AB$341,$AA$341,IF(COUNTA($AG$335:$AG554)&lt;=$AB$342,$AA$342,IF(COUNTA($AG$335:$AG554)&lt;=$AB$343,$AA$343,IF(COUNTA($AG$335:$AG554)&lt;=$AB$344,$AA$344,IF(COUNTA($AG$335:$AG554)&lt;=$AB$345,$AA$345,IF(COUNTA($AG$335:$AG554)&lt;=$AB$346,$AA$346,IF(COUNTA($AG$335:$AG554)&lt;=$AB$347,$AA$347,IF(COUNTA($AG$335:$AG554)&lt;=$AB$348,$AA$348,IF(COUNTA($AG$335:$AG554)&lt;=$AB$349,$AA$349,IF(COUNTA($AG$335:$AG554)&lt;=$AB$350,$AA$350,IF(COUNTA($AG$335:$AG554)&lt;=$AB$351,$AA$351,IF(COUNTA($AG$335:$AG554)&lt;=$AB$352,$AA$352,IF(COUNTA($AG$335:$AG554)&lt;=$AB$353,$AA$353,IF(COUNTA($AG$335:$AG554)&lt;=$AB$354,$AA$354,IF(COUNTA($AG$335:$AG554)&lt;=$AB$355,$AA$355,IF(COUNTA($AG$335:$AG554)&lt;=$AB$356,$AA$356,IF(COUNTA($AG$335:$AG554)&lt;=$AB$357,$AA$357,"")))))))))))))))))))))))</f>
        <v/>
      </c>
      <c r="AH555" s="22" t="str">
        <f t="shared" si="30"/>
        <v/>
      </c>
      <c r="AI555" s="21" t="str">
        <f t="shared" si="31"/>
        <v>F</v>
      </c>
      <c r="AJ555" s="21"/>
      <c r="AK555" s="22"/>
      <c r="AL555" s="22"/>
      <c r="AM555" s="22"/>
      <c r="AN555" s="22"/>
      <c r="AO555" s="23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</row>
    <row r="556" spans="27:71" x14ac:dyDescent="0.3">
      <c r="AA556" s="20"/>
      <c r="AB556" s="22"/>
      <c r="AC556" s="22"/>
      <c r="AD556" s="22" t="str">
        <f t="shared" si="28"/>
        <v/>
      </c>
      <c r="AE556" s="22" t="str">
        <f t="shared" si="29"/>
        <v/>
      </c>
      <c r="AF556" s="21" t="str">
        <f>IF(AE556="","","J"&amp;COUNTIF(AE$16:$AE556,AE556))</f>
        <v/>
      </c>
      <c r="AG556" s="22" t="str">
        <f>(IF(COUNTA($AG$335:$AG555)&lt;=$AB$336,$AA$336,IF(COUNTA($AG$335:$AG555)&lt;=$AB$337,$AA$337,IF(COUNTA($AG$335:$AG555)&lt;=$AB$338,$AA$338,IF(COUNTA($AG$335:$AG555)&lt;=$AB$339,$AA$339,IF(COUNTA($AG$335:$AG555)&lt;=$AB$340,$AA$340,IF(COUNTA($AG$335:$AG555)&lt;=$AB$341,$AA$341,IF(COUNTA($AG$335:$AG555)&lt;=$AB$342,$AA$342,IF(COUNTA($AG$335:$AG555)&lt;=$AB$343,$AA$343,IF(COUNTA($AG$335:$AG555)&lt;=$AB$344,$AA$344,IF(COUNTA($AG$335:$AG555)&lt;=$AB$345,$AA$345,IF(COUNTA($AG$335:$AG555)&lt;=$AB$346,$AA$346,IF(COUNTA($AG$335:$AG555)&lt;=$AB$347,$AA$347,IF(COUNTA($AG$335:$AG555)&lt;=$AB$348,$AA$348,IF(COUNTA($AG$335:$AG555)&lt;=$AB$349,$AA$349,IF(COUNTA($AG$335:$AG555)&lt;=$AB$350,$AA$350,IF(COUNTA($AG$335:$AG555)&lt;=$AB$351,$AA$351,IF(COUNTA($AG$335:$AG555)&lt;=$AB$352,$AA$352,IF(COUNTA($AG$335:$AG555)&lt;=$AB$353,$AA$353,IF(COUNTA($AG$335:$AG555)&lt;=$AB$354,$AA$354,IF(COUNTA($AG$335:$AG555)&lt;=$AB$355,$AA$355,IF(COUNTA($AG$335:$AG555)&lt;=$AB$356,$AA$356,IF(COUNTA($AG$335:$AG555)&lt;=$AB$357,$AA$357,"")))))))))))))))))))))))</f>
        <v/>
      </c>
      <c r="AH556" s="22" t="str">
        <f t="shared" si="30"/>
        <v/>
      </c>
      <c r="AI556" s="21" t="str">
        <f t="shared" si="31"/>
        <v>C</v>
      </c>
      <c r="AJ556" s="21"/>
      <c r="AK556" s="22"/>
      <c r="AL556" s="22"/>
      <c r="AM556" s="22"/>
      <c r="AN556" s="22"/>
      <c r="AO556" s="23"/>
      <c r="AP556" s="22"/>
      <c r="AQ556" s="22"/>
      <c r="AR556" s="22"/>
      <c r="AS556" s="22"/>
      <c r="AT556" s="22"/>
      <c r="AU556" s="22"/>
      <c r="AV556" s="22"/>
      <c r="AW556" s="22"/>
      <c r="AX556" s="22"/>
      <c r="AY556" s="22"/>
      <c r="AZ556" s="22"/>
      <c r="BA556" s="22"/>
      <c r="BB556" s="22"/>
      <c r="BC556" s="22"/>
      <c r="BD556" s="22"/>
      <c r="BE556" s="22"/>
      <c r="BF556" s="22"/>
      <c r="BG556" s="22"/>
      <c r="BH556" s="22"/>
      <c r="BI556" s="22"/>
      <c r="BJ556" s="22"/>
      <c r="BK556" s="22"/>
      <c r="BL556" s="22"/>
      <c r="BM556" s="22"/>
      <c r="BN556" s="22"/>
      <c r="BO556" s="22"/>
      <c r="BP556" s="22"/>
      <c r="BQ556" s="22"/>
      <c r="BR556" s="22"/>
      <c r="BS556" s="22"/>
    </row>
    <row r="557" spans="27:71" x14ac:dyDescent="0.3">
      <c r="AA557" s="20"/>
      <c r="AB557" s="22"/>
      <c r="AC557" s="22"/>
      <c r="AD557" s="22" t="str">
        <f t="shared" si="28"/>
        <v/>
      </c>
      <c r="AE557" s="22" t="str">
        <f t="shared" si="29"/>
        <v/>
      </c>
      <c r="AF557" s="21" t="str">
        <f>IF(AE557="","","J"&amp;COUNTIF(AE$16:$AE557,AE557))</f>
        <v/>
      </c>
      <c r="AG557" s="22" t="str">
        <f>(IF(COUNTA($AG$335:$AG556)&lt;=$AB$336,$AA$336,IF(COUNTA($AG$335:$AG556)&lt;=$AB$337,$AA$337,IF(COUNTA($AG$335:$AG556)&lt;=$AB$338,$AA$338,IF(COUNTA($AG$335:$AG556)&lt;=$AB$339,$AA$339,IF(COUNTA($AG$335:$AG556)&lt;=$AB$340,$AA$340,IF(COUNTA($AG$335:$AG556)&lt;=$AB$341,$AA$341,IF(COUNTA($AG$335:$AG556)&lt;=$AB$342,$AA$342,IF(COUNTA($AG$335:$AG556)&lt;=$AB$343,$AA$343,IF(COUNTA($AG$335:$AG556)&lt;=$AB$344,$AA$344,IF(COUNTA($AG$335:$AG556)&lt;=$AB$345,$AA$345,IF(COUNTA($AG$335:$AG556)&lt;=$AB$346,$AA$346,IF(COUNTA($AG$335:$AG556)&lt;=$AB$347,$AA$347,IF(COUNTA($AG$335:$AG556)&lt;=$AB$348,$AA$348,IF(COUNTA($AG$335:$AG556)&lt;=$AB$349,$AA$349,IF(COUNTA($AG$335:$AG556)&lt;=$AB$350,$AA$350,IF(COUNTA($AG$335:$AG556)&lt;=$AB$351,$AA$351,IF(COUNTA($AG$335:$AG556)&lt;=$AB$352,$AA$352,IF(COUNTA($AG$335:$AG556)&lt;=$AB$353,$AA$353,IF(COUNTA($AG$335:$AG556)&lt;=$AB$354,$AA$354,IF(COUNTA($AG$335:$AG556)&lt;=$AB$355,$AA$355,IF(COUNTA($AG$335:$AG556)&lt;=$AB$356,$AA$356,IF(COUNTA($AG$335:$AG556)&lt;=$AB$357,$AA$357,"")))))))))))))))))))))))</f>
        <v/>
      </c>
      <c r="AH557" s="22" t="str">
        <f t="shared" si="30"/>
        <v/>
      </c>
      <c r="AI557" s="21" t="str">
        <f t="shared" si="31"/>
        <v>F</v>
      </c>
      <c r="AJ557" s="21"/>
      <c r="AK557" s="22"/>
      <c r="AL557" s="22"/>
      <c r="AM557" s="22"/>
      <c r="AN557" s="22"/>
      <c r="AO557" s="23"/>
      <c r="AP557" s="22"/>
      <c r="AQ557" s="22"/>
      <c r="AR557" s="22"/>
      <c r="AS557" s="22"/>
      <c r="AT557" s="22"/>
      <c r="AU557" s="22"/>
      <c r="AV557" s="22"/>
      <c r="AW557" s="22"/>
      <c r="AX557" s="22"/>
      <c r="AY557" s="22"/>
      <c r="AZ557" s="22"/>
      <c r="BA557" s="22"/>
      <c r="BB557" s="22"/>
      <c r="BC557" s="22"/>
      <c r="BD557" s="22"/>
      <c r="BE557" s="22"/>
      <c r="BF557" s="22"/>
      <c r="BG557" s="22"/>
      <c r="BH557" s="22"/>
      <c r="BI557" s="22"/>
      <c r="BJ557" s="22"/>
      <c r="BK557" s="22"/>
      <c r="BL557" s="22"/>
      <c r="BM557" s="22"/>
      <c r="BN557" s="22"/>
      <c r="BO557" s="22"/>
      <c r="BP557" s="22"/>
      <c r="BQ557" s="22"/>
      <c r="BR557" s="22"/>
      <c r="BS557" s="22"/>
    </row>
    <row r="558" spans="27:71" x14ac:dyDescent="0.3">
      <c r="AA558" s="20"/>
      <c r="AB558" s="22"/>
      <c r="AC558" s="22"/>
      <c r="AD558" s="22" t="str">
        <f t="shared" si="28"/>
        <v/>
      </c>
      <c r="AE558" s="22" t="str">
        <f t="shared" si="29"/>
        <v/>
      </c>
      <c r="AF558" s="21" t="str">
        <f>IF(AE558="","","J"&amp;COUNTIF(AE$16:$AE558,AE558))</f>
        <v/>
      </c>
      <c r="AG558" s="22" t="str">
        <f>(IF(COUNTA($AG$335:$AG557)&lt;=$AB$336,$AA$336,IF(COUNTA($AG$335:$AG557)&lt;=$AB$337,$AA$337,IF(COUNTA($AG$335:$AG557)&lt;=$AB$338,$AA$338,IF(COUNTA($AG$335:$AG557)&lt;=$AB$339,$AA$339,IF(COUNTA($AG$335:$AG557)&lt;=$AB$340,$AA$340,IF(COUNTA($AG$335:$AG557)&lt;=$AB$341,$AA$341,IF(COUNTA($AG$335:$AG557)&lt;=$AB$342,$AA$342,IF(COUNTA($AG$335:$AG557)&lt;=$AB$343,$AA$343,IF(COUNTA($AG$335:$AG557)&lt;=$AB$344,$AA$344,IF(COUNTA($AG$335:$AG557)&lt;=$AB$345,$AA$345,IF(COUNTA($AG$335:$AG557)&lt;=$AB$346,$AA$346,IF(COUNTA($AG$335:$AG557)&lt;=$AB$347,$AA$347,IF(COUNTA($AG$335:$AG557)&lt;=$AB$348,$AA$348,IF(COUNTA($AG$335:$AG557)&lt;=$AB$349,$AA$349,IF(COUNTA($AG$335:$AG557)&lt;=$AB$350,$AA$350,IF(COUNTA($AG$335:$AG557)&lt;=$AB$351,$AA$351,IF(COUNTA($AG$335:$AG557)&lt;=$AB$352,$AA$352,IF(COUNTA($AG$335:$AG557)&lt;=$AB$353,$AA$353,IF(COUNTA($AG$335:$AG557)&lt;=$AB$354,$AA$354,IF(COUNTA($AG$335:$AG557)&lt;=$AB$355,$AA$355,IF(COUNTA($AG$335:$AG557)&lt;=$AB$356,$AA$356,IF(COUNTA($AG$335:$AG557)&lt;=$AB$357,$AA$357,"")))))))))))))))))))))))</f>
        <v/>
      </c>
      <c r="AH558" s="22" t="str">
        <f t="shared" si="30"/>
        <v/>
      </c>
      <c r="AI558" s="21" t="str">
        <f t="shared" si="31"/>
        <v>C</v>
      </c>
      <c r="AJ558" s="21"/>
      <c r="AK558" s="22"/>
      <c r="AL558" s="22"/>
      <c r="AM558" s="22"/>
      <c r="AN558" s="22"/>
      <c r="AO558" s="23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</row>
    <row r="559" spans="27:71" x14ac:dyDescent="0.3">
      <c r="AA559" s="20"/>
      <c r="AB559" s="22"/>
      <c r="AC559" s="22"/>
      <c r="AD559" s="22" t="str">
        <f t="shared" si="28"/>
        <v/>
      </c>
      <c r="AE559" s="22" t="str">
        <f t="shared" si="29"/>
        <v/>
      </c>
      <c r="AF559" s="21" t="str">
        <f>IF(AE559="","","J"&amp;COUNTIF(AE$16:$AE559,AE559))</f>
        <v/>
      </c>
      <c r="AG559" s="22" t="str">
        <f>(IF(COUNTA($AG$335:$AG558)&lt;=$AB$336,$AA$336,IF(COUNTA($AG$335:$AG558)&lt;=$AB$337,$AA$337,IF(COUNTA($AG$335:$AG558)&lt;=$AB$338,$AA$338,IF(COUNTA($AG$335:$AG558)&lt;=$AB$339,$AA$339,IF(COUNTA($AG$335:$AG558)&lt;=$AB$340,$AA$340,IF(COUNTA($AG$335:$AG558)&lt;=$AB$341,$AA$341,IF(COUNTA($AG$335:$AG558)&lt;=$AB$342,$AA$342,IF(COUNTA($AG$335:$AG558)&lt;=$AB$343,$AA$343,IF(COUNTA($AG$335:$AG558)&lt;=$AB$344,$AA$344,IF(COUNTA($AG$335:$AG558)&lt;=$AB$345,$AA$345,IF(COUNTA($AG$335:$AG558)&lt;=$AB$346,$AA$346,IF(COUNTA($AG$335:$AG558)&lt;=$AB$347,$AA$347,IF(COUNTA($AG$335:$AG558)&lt;=$AB$348,$AA$348,IF(COUNTA($AG$335:$AG558)&lt;=$AB$349,$AA$349,IF(COUNTA($AG$335:$AG558)&lt;=$AB$350,$AA$350,IF(COUNTA($AG$335:$AG558)&lt;=$AB$351,$AA$351,IF(COUNTA($AG$335:$AG558)&lt;=$AB$352,$AA$352,IF(COUNTA($AG$335:$AG558)&lt;=$AB$353,$AA$353,IF(COUNTA($AG$335:$AG558)&lt;=$AB$354,$AA$354,IF(COUNTA($AG$335:$AG558)&lt;=$AB$355,$AA$355,IF(COUNTA($AG$335:$AG558)&lt;=$AB$356,$AA$356,IF(COUNTA($AG$335:$AG558)&lt;=$AB$357,$AA$357,"")))))))))))))))))))))))</f>
        <v/>
      </c>
      <c r="AH559" s="22" t="str">
        <f t="shared" si="30"/>
        <v/>
      </c>
      <c r="AI559" s="21" t="str">
        <f t="shared" si="31"/>
        <v>F</v>
      </c>
      <c r="AJ559" s="21"/>
      <c r="AK559" s="22"/>
      <c r="AL559" s="22"/>
      <c r="AM559" s="22"/>
      <c r="AN559" s="22"/>
      <c r="AO559" s="23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  <c r="BC559" s="22"/>
      <c r="BD559" s="22"/>
      <c r="BE559" s="22"/>
      <c r="BF559" s="22"/>
      <c r="BG559" s="22"/>
      <c r="BH559" s="22"/>
      <c r="BI559" s="22"/>
      <c r="BJ559" s="22"/>
      <c r="BK559" s="22"/>
      <c r="BL559" s="22"/>
      <c r="BM559" s="22"/>
      <c r="BN559" s="22"/>
      <c r="BO559" s="22"/>
      <c r="BP559" s="22"/>
      <c r="BQ559" s="22"/>
      <c r="BR559" s="22"/>
      <c r="BS559" s="22"/>
    </row>
    <row r="560" spans="27:71" x14ac:dyDescent="0.3">
      <c r="AA560" s="20"/>
      <c r="AB560" s="22"/>
      <c r="AC560" s="22"/>
      <c r="AD560" s="22" t="str">
        <f t="shared" si="28"/>
        <v/>
      </c>
      <c r="AE560" s="22" t="str">
        <f t="shared" si="29"/>
        <v/>
      </c>
      <c r="AF560" s="21" t="str">
        <f>IF(AE560="","","J"&amp;COUNTIF(AE$16:$AE560,AE560))</f>
        <v/>
      </c>
      <c r="AG560" s="22" t="str">
        <f>(IF(COUNTA($AG$335:$AG559)&lt;=$AB$336,$AA$336,IF(COUNTA($AG$335:$AG559)&lt;=$AB$337,$AA$337,IF(COUNTA($AG$335:$AG559)&lt;=$AB$338,$AA$338,IF(COUNTA($AG$335:$AG559)&lt;=$AB$339,$AA$339,IF(COUNTA($AG$335:$AG559)&lt;=$AB$340,$AA$340,IF(COUNTA($AG$335:$AG559)&lt;=$AB$341,$AA$341,IF(COUNTA($AG$335:$AG559)&lt;=$AB$342,$AA$342,IF(COUNTA($AG$335:$AG559)&lt;=$AB$343,$AA$343,IF(COUNTA($AG$335:$AG559)&lt;=$AB$344,$AA$344,IF(COUNTA($AG$335:$AG559)&lt;=$AB$345,$AA$345,IF(COUNTA($AG$335:$AG559)&lt;=$AB$346,$AA$346,IF(COUNTA($AG$335:$AG559)&lt;=$AB$347,$AA$347,IF(COUNTA($AG$335:$AG559)&lt;=$AB$348,$AA$348,IF(COUNTA($AG$335:$AG559)&lt;=$AB$349,$AA$349,IF(COUNTA($AG$335:$AG559)&lt;=$AB$350,$AA$350,IF(COUNTA($AG$335:$AG559)&lt;=$AB$351,$AA$351,IF(COUNTA($AG$335:$AG559)&lt;=$AB$352,$AA$352,IF(COUNTA($AG$335:$AG559)&lt;=$AB$353,$AA$353,IF(COUNTA($AG$335:$AG559)&lt;=$AB$354,$AA$354,IF(COUNTA($AG$335:$AG559)&lt;=$AB$355,$AA$355,IF(COUNTA($AG$335:$AG559)&lt;=$AB$356,$AA$356,IF(COUNTA($AG$335:$AG559)&lt;=$AB$357,$AA$357,"")))))))))))))))))))))))</f>
        <v/>
      </c>
      <c r="AH560" s="22" t="str">
        <f t="shared" si="30"/>
        <v/>
      </c>
      <c r="AI560" s="21" t="str">
        <f t="shared" si="31"/>
        <v>C</v>
      </c>
      <c r="AJ560" s="21"/>
      <c r="AK560" s="22"/>
      <c r="AL560" s="22"/>
      <c r="AM560" s="22"/>
      <c r="AN560" s="22"/>
      <c r="AO560" s="23"/>
      <c r="AP560" s="22"/>
      <c r="AQ560" s="22"/>
      <c r="AR560" s="22"/>
      <c r="AS560" s="22"/>
      <c r="AT560" s="22"/>
      <c r="AU560" s="22"/>
      <c r="AV560" s="22"/>
      <c r="AW560" s="22"/>
      <c r="AX560" s="22"/>
      <c r="AY560" s="22"/>
      <c r="AZ560" s="22"/>
      <c r="BA560" s="22"/>
      <c r="BB560" s="22"/>
      <c r="BC560" s="22"/>
      <c r="BD560" s="22"/>
      <c r="BE560" s="22"/>
      <c r="BF560" s="22"/>
      <c r="BG560" s="22"/>
      <c r="BH560" s="22"/>
      <c r="BI560" s="22"/>
      <c r="BJ560" s="22"/>
      <c r="BK560" s="22"/>
      <c r="BL560" s="22"/>
      <c r="BM560" s="22"/>
      <c r="BN560" s="22"/>
      <c r="BO560" s="22"/>
      <c r="BP560" s="22"/>
      <c r="BQ560" s="22"/>
      <c r="BR560" s="22"/>
      <c r="BS560" s="22"/>
    </row>
    <row r="561" spans="27:71" x14ac:dyDescent="0.3">
      <c r="AA561" s="20"/>
      <c r="AB561" s="22"/>
      <c r="AC561" s="22"/>
      <c r="AD561" s="22" t="str">
        <f t="shared" si="28"/>
        <v/>
      </c>
      <c r="AE561" s="22" t="str">
        <f t="shared" si="29"/>
        <v/>
      </c>
      <c r="AF561" s="21" t="str">
        <f>IF(AE561="","","J"&amp;COUNTIF(AE$16:$AE561,AE561))</f>
        <v/>
      </c>
      <c r="AG561" s="22" t="str">
        <f>(IF(COUNTA($AG$335:$AG560)&lt;=$AB$336,$AA$336,IF(COUNTA($AG$335:$AG560)&lt;=$AB$337,$AA$337,IF(COUNTA($AG$335:$AG560)&lt;=$AB$338,$AA$338,IF(COUNTA($AG$335:$AG560)&lt;=$AB$339,$AA$339,IF(COUNTA($AG$335:$AG560)&lt;=$AB$340,$AA$340,IF(COUNTA($AG$335:$AG560)&lt;=$AB$341,$AA$341,IF(COUNTA($AG$335:$AG560)&lt;=$AB$342,$AA$342,IF(COUNTA($AG$335:$AG560)&lt;=$AB$343,$AA$343,IF(COUNTA($AG$335:$AG560)&lt;=$AB$344,$AA$344,IF(COUNTA($AG$335:$AG560)&lt;=$AB$345,$AA$345,IF(COUNTA($AG$335:$AG560)&lt;=$AB$346,$AA$346,IF(COUNTA($AG$335:$AG560)&lt;=$AB$347,$AA$347,IF(COUNTA($AG$335:$AG560)&lt;=$AB$348,$AA$348,IF(COUNTA($AG$335:$AG560)&lt;=$AB$349,$AA$349,IF(COUNTA($AG$335:$AG560)&lt;=$AB$350,$AA$350,IF(COUNTA($AG$335:$AG560)&lt;=$AB$351,$AA$351,IF(COUNTA($AG$335:$AG560)&lt;=$AB$352,$AA$352,IF(COUNTA($AG$335:$AG560)&lt;=$AB$353,$AA$353,IF(COUNTA($AG$335:$AG560)&lt;=$AB$354,$AA$354,IF(COUNTA($AG$335:$AG560)&lt;=$AB$355,$AA$355,IF(COUNTA($AG$335:$AG560)&lt;=$AB$356,$AA$356,IF(COUNTA($AG$335:$AG560)&lt;=$AB$357,$AA$357,"")))))))))))))))))))))))</f>
        <v/>
      </c>
      <c r="AH561" s="22" t="str">
        <f t="shared" si="30"/>
        <v/>
      </c>
      <c r="AI561" s="21" t="str">
        <f t="shared" si="31"/>
        <v>F</v>
      </c>
      <c r="AJ561" s="21"/>
      <c r="AK561" s="22"/>
      <c r="AL561" s="22"/>
      <c r="AM561" s="22"/>
      <c r="AN561" s="22"/>
      <c r="AO561" s="23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  <c r="BD561" s="22"/>
      <c r="BE561" s="22"/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</row>
    <row r="562" spans="27:71" x14ac:dyDescent="0.3">
      <c r="AA562" s="20"/>
      <c r="AB562" s="22"/>
      <c r="AC562" s="22"/>
      <c r="AD562" s="22" t="str">
        <f t="shared" si="28"/>
        <v/>
      </c>
      <c r="AE562" s="22" t="str">
        <f t="shared" si="29"/>
        <v/>
      </c>
      <c r="AF562" s="21" t="str">
        <f>IF(AE562="","","J"&amp;COUNTIF(AE$16:$AE562,AE562))</f>
        <v/>
      </c>
      <c r="AG562" s="22" t="str">
        <f>(IF(COUNTA($AG$335:$AG561)&lt;=$AB$336,$AA$336,IF(COUNTA($AG$335:$AG561)&lt;=$AB$337,$AA$337,IF(COUNTA($AG$335:$AG561)&lt;=$AB$338,$AA$338,IF(COUNTA($AG$335:$AG561)&lt;=$AB$339,$AA$339,IF(COUNTA($AG$335:$AG561)&lt;=$AB$340,$AA$340,IF(COUNTA($AG$335:$AG561)&lt;=$AB$341,$AA$341,IF(COUNTA($AG$335:$AG561)&lt;=$AB$342,$AA$342,IF(COUNTA($AG$335:$AG561)&lt;=$AB$343,$AA$343,IF(COUNTA($AG$335:$AG561)&lt;=$AB$344,$AA$344,IF(COUNTA($AG$335:$AG561)&lt;=$AB$345,$AA$345,IF(COUNTA($AG$335:$AG561)&lt;=$AB$346,$AA$346,IF(COUNTA($AG$335:$AG561)&lt;=$AB$347,$AA$347,IF(COUNTA($AG$335:$AG561)&lt;=$AB$348,$AA$348,IF(COUNTA($AG$335:$AG561)&lt;=$AB$349,$AA$349,IF(COUNTA($AG$335:$AG561)&lt;=$AB$350,$AA$350,IF(COUNTA($AG$335:$AG561)&lt;=$AB$351,$AA$351,IF(COUNTA($AG$335:$AG561)&lt;=$AB$352,$AA$352,IF(COUNTA($AG$335:$AG561)&lt;=$AB$353,$AA$353,IF(COUNTA($AG$335:$AG561)&lt;=$AB$354,$AA$354,IF(COUNTA($AG$335:$AG561)&lt;=$AB$355,$AA$355,IF(COUNTA($AG$335:$AG561)&lt;=$AB$356,$AA$356,IF(COUNTA($AG$335:$AG561)&lt;=$AB$357,$AA$357,"")))))))))))))))))))))))</f>
        <v/>
      </c>
      <c r="AH562" s="22" t="str">
        <f t="shared" si="30"/>
        <v/>
      </c>
      <c r="AI562" s="21" t="str">
        <f t="shared" si="31"/>
        <v>C</v>
      </c>
      <c r="AJ562" s="21"/>
      <c r="AK562" s="22"/>
      <c r="AL562" s="22"/>
      <c r="AM562" s="22"/>
      <c r="AN562" s="22"/>
      <c r="AO562" s="23"/>
      <c r="AP562" s="22"/>
      <c r="AQ562" s="22"/>
      <c r="AR562" s="22"/>
      <c r="AS562" s="22"/>
      <c r="AT562" s="22"/>
      <c r="AU562" s="22"/>
      <c r="AV562" s="22"/>
      <c r="AW562" s="22"/>
      <c r="AX562" s="22"/>
      <c r="AY562" s="22"/>
      <c r="AZ562" s="22"/>
      <c r="BA562" s="22"/>
      <c r="BB562" s="22"/>
      <c r="BC562" s="22"/>
      <c r="BD562" s="22"/>
      <c r="BE562" s="22"/>
      <c r="BF562" s="22"/>
      <c r="BG562" s="22"/>
      <c r="BH562" s="22"/>
      <c r="BI562" s="22"/>
      <c r="BJ562" s="22"/>
      <c r="BK562" s="22"/>
      <c r="BL562" s="22"/>
      <c r="BM562" s="22"/>
      <c r="BN562" s="22"/>
      <c r="BO562" s="22"/>
      <c r="BP562" s="22"/>
      <c r="BQ562" s="22"/>
      <c r="BR562" s="22"/>
      <c r="BS562" s="22"/>
    </row>
    <row r="563" spans="27:71" x14ac:dyDescent="0.3">
      <c r="AA563" s="20"/>
      <c r="AB563" s="22"/>
      <c r="AC563" s="22"/>
      <c r="AD563" s="22" t="str">
        <f t="shared" si="28"/>
        <v/>
      </c>
      <c r="AE563" s="22" t="str">
        <f t="shared" si="29"/>
        <v/>
      </c>
      <c r="AF563" s="21" t="str">
        <f>IF(AE563="","","J"&amp;COUNTIF(AE$16:$AE563,AE563))</f>
        <v/>
      </c>
      <c r="AG563" s="22" t="str">
        <f>(IF(COUNTA($AG$335:$AG562)&lt;=$AB$336,$AA$336,IF(COUNTA($AG$335:$AG562)&lt;=$AB$337,$AA$337,IF(COUNTA($AG$335:$AG562)&lt;=$AB$338,$AA$338,IF(COUNTA($AG$335:$AG562)&lt;=$AB$339,$AA$339,IF(COUNTA($AG$335:$AG562)&lt;=$AB$340,$AA$340,IF(COUNTA($AG$335:$AG562)&lt;=$AB$341,$AA$341,IF(COUNTA($AG$335:$AG562)&lt;=$AB$342,$AA$342,IF(COUNTA($AG$335:$AG562)&lt;=$AB$343,$AA$343,IF(COUNTA($AG$335:$AG562)&lt;=$AB$344,$AA$344,IF(COUNTA($AG$335:$AG562)&lt;=$AB$345,$AA$345,IF(COUNTA($AG$335:$AG562)&lt;=$AB$346,$AA$346,IF(COUNTA($AG$335:$AG562)&lt;=$AB$347,$AA$347,IF(COUNTA($AG$335:$AG562)&lt;=$AB$348,$AA$348,IF(COUNTA($AG$335:$AG562)&lt;=$AB$349,$AA$349,IF(COUNTA($AG$335:$AG562)&lt;=$AB$350,$AA$350,IF(COUNTA($AG$335:$AG562)&lt;=$AB$351,$AA$351,IF(COUNTA($AG$335:$AG562)&lt;=$AB$352,$AA$352,IF(COUNTA($AG$335:$AG562)&lt;=$AB$353,$AA$353,IF(COUNTA($AG$335:$AG562)&lt;=$AB$354,$AA$354,IF(COUNTA($AG$335:$AG562)&lt;=$AB$355,$AA$355,IF(COUNTA($AG$335:$AG562)&lt;=$AB$356,$AA$356,IF(COUNTA($AG$335:$AG562)&lt;=$AB$357,$AA$357,"")))))))))))))))))))))))</f>
        <v/>
      </c>
      <c r="AH563" s="22" t="str">
        <f t="shared" si="30"/>
        <v/>
      </c>
      <c r="AI563" s="21" t="str">
        <f t="shared" si="31"/>
        <v>F</v>
      </c>
      <c r="AJ563" s="21"/>
      <c r="AK563" s="22"/>
      <c r="AL563" s="22"/>
      <c r="AM563" s="22"/>
      <c r="AN563" s="22"/>
      <c r="AO563" s="23"/>
      <c r="AP563" s="22"/>
      <c r="AQ563" s="22"/>
      <c r="AR563" s="22"/>
      <c r="AS563" s="22"/>
      <c r="AT563" s="22"/>
      <c r="AU563" s="22"/>
      <c r="AV563" s="22"/>
      <c r="AW563" s="22"/>
      <c r="AX563" s="22"/>
      <c r="AY563" s="22"/>
      <c r="AZ563" s="22"/>
      <c r="BA563" s="22"/>
      <c r="BB563" s="22"/>
      <c r="BC563" s="22"/>
      <c r="BD563" s="22"/>
      <c r="BE563" s="22"/>
      <c r="BF563" s="22"/>
      <c r="BG563" s="22"/>
      <c r="BH563" s="22"/>
      <c r="BI563" s="22"/>
      <c r="BJ563" s="22"/>
      <c r="BK563" s="22"/>
      <c r="BL563" s="22"/>
      <c r="BM563" s="22"/>
      <c r="BN563" s="22"/>
      <c r="BO563" s="22"/>
      <c r="BP563" s="22"/>
      <c r="BQ563" s="22"/>
      <c r="BR563" s="22"/>
      <c r="BS563" s="22"/>
    </row>
    <row r="564" spans="27:71" x14ac:dyDescent="0.3">
      <c r="AA564" s="20"/>
      <c r="AB564" s="22"/>
      <c r="AC564" s="22"/>
      <c r="AD564" s="22" t="str">
        <f t="shared" si="28"/>
        <v/>
      </c>
      <c r="AE564" s="22" t="str">
        <f t="shared" si="29"/>
        <v/>
      </c>
      <c r="AF564" s="21" t="str">
        <f>IF(AE564="","","J"&amp;COUNTIF(AE$16:$AE564,AE564))</f>
        <v/>
      </c>
      <c r="AG564" s="22" t="str">
        <f>(IF(COUNTA($AG$335:$AG563)&lt;=$AB$336,$AA$336,IF(COUNTA($AG$335:$AG563)&lt;=$AB$337,$AA$337,IF(COUNTA($AG$335:$AG563)&lt;=$AB$338,$AA$338,IF(COUNTA($AG$335:$AG563)&lt;=$AB$339,$AA$339,IF(COUNTA($AG$335:$AG563)&lt;=$AB$340,$AA$340,IF(COUNTA($AG$335:$AG563)&lt;=$AB$341,$AA$341,IF(COUNTA($AG$335:$AG563)&lt;=$AB$342,$AA$342,IF(COUNTA($AG$335:$AG563)&lt;=$AB$343,$AA$343,IF(COUNTA($AG$335:$AG563)&lt;=$AB$344,$AA$344,IF(COUNTA($AG$335:$AG563)&lt;=$AB$345,$AA$345,IF(COUNTA($AG$335:$AG563)&lt;=$AB$346,$AA$346,IF(COUNTA($AG$335:$AG563)&lt;=$AB$347,$AA$347,IF(COUNTA($AG$335:$AG563)&lt;=$AB$348,$AA$348,IF(COUNTA($AG$335:$AG563)&lt;=$AB$349,$AA$349,IF(COUNTA($AG$335:$AG563)&lt;=$AB$350,$AA$350,IF(COUNTA($AG$335:$AG563)&lt;=$AB$351,$AA$351,IF(COUNTA($AG$335:$AG563)&lt;=$AB$352,$AA$352,IF(COUNTA($AG$335:$AG563)&lt;=$AB$353,$AA$353,IF(COUNTA($AG$335:$AG563)&lt;=$AB$354,$AA$354,IF(COUNTA($AG$335:$AG563)&lt;=$AB$355,$AA$355,IF(COUNTA($AG$335:$AG563)&lt;=$AB$356,$AA$356,IF(COUNTA($AG$335:$AG563)&lt;=$AB$357,$AA$357,"")))))))))))))))))))))))</f>
        <v/>
      </c>
      <c r="AH564" s="22" t="str">
        <f t="shared" si="30"/>
        <v/>
      </c>
      <c r="AI564" s="21" t="str">
        <f t="shared" si="31"/>
        <v>C</v>
      </c>
      <c r="AJ564" s="21"/>
      <c r="AK564" s="22"/>
      <c r="AL564" s="22"/>
      <c r="AM564" s="22"/>
      <c r="AN564" s="22"/>
      <c r="AO564" s="23"/>
      <c r="AP564" s="22"/>
      <c r="AQ564" s="22"/>
      <c r="AR564" s="22"/>
      <c r="AS564" s="22"/>
      <c r="AT564" s="22"/>
      <c r="AU564" s="22"/>
      <c r="AV564" s="22"/>
      <c r="AW564" s="22"/>
      <c r="AX564" s="22"/>
      <c r="AY564" s="22"/>
      <c r="AZ564" s="22"/>
      <c r="BA564" s="22"/>
      <c r="BB564" s="22"/>
      <c r="BC564" s="22"/>
      <c r="BD564" s="22"/>
      <c r="BE564" s="22"/>
      <c r="BF564" s="22"/>
      <c r="BG564" s="22"/>
      <c r="BH564" s="22"/>
      <c r="BI564" s="22"/>
      <c r="BJ564" s="22"/>
      <c r="BK564" s="22"/>
      <c r="BL564" s="22"/>
      <c r="BM564" s="22"/>
      <c r="BN564" s="22"/>
      <c r="BO564" s="22"/>
      <c r="BP564" s="22"/>
      <c r="BQ564" s="22"/>
      <c r="BR564" s="22"/>
      <c r="BS564" s="22"/>
    </row>
    <row r="565" spans="27:71" x14ac:dyDescent="0.3">
      <c r="AA565" s="20"/>
      <c r="AB565" s="22"/>
      <c r="AC565" s="22"/>
      <c r="AD565" s="22" t="str">
        <f t="shared" si="28"/>
        <v/>
      </c>
      <c r="AE565" s="22" t="str">
        <f t="shared" si="29"/>
        <v/>
      </c>
      <c r="AF565" s="21" t="str">
        <f>IF(AE565="","","J"&amp;COUNTIF(AE$16:$AE565,AE565))</f>
        <v/>
      </c>
      <c r="AG565" s="22" t="str">
        <f>(IF(COUNTA($AG$335:$AG564)&lt;=$AB$336,$AA$336,IF(COUNTA($AG$335:$AG564)&lt;=$AB$337,$AA$337,IF(COUNTA($AG$335:$AG564)&lt;=$AB$338,$AA$338,IF(COUNTA($AG$335:$AG564)&lt;=$AB$339,$AA$339,IF(COUNTA($AG$335:$AG564)&lt;=$AB$340,$AA$340,IF(COUNTA($AG$335:$AG564)&lt;=$AB$341,$AA$341,IF(COUNTA($AG$335:$AG564)&lt;=$AB$342,$AA$342,IF(COUNTA($AG$335:$AG564)&lt;=$AB$343,$AA$343,IF(COUNTA($AG$335:$AG564)&lt;=$AB$344,$AA$344,IF(COUNTA($AG$335:$AG564)&lt;=$AB$345,$AA$345,IF(COUNTA($AG$335:$AG564)&lt;=$AB$346,$AA$346,IF(COUNTA($AG$335:$AG564)&lt;=$AB$347,$AA$347,IF(COUNTA($AG$335:$AG564)&lt;=$AB$348,$AA$348,IF(COUNTA($AG$335:$AG564)&lt;=$AB$349,$AA$349,IF(COUNTA($AG$335:$AG564)&lt;=$AB$350,$AA$350,IF(COUNTA($AG$335:$AG564)&lt;=$AB$351,$AA$351,IF(COUNTA($AG$335:$AG564)&lt;=$AB$352,$AA$352,IF(COUNTA($AG$335:$AG564)&lt;=$AB$353,$AA$353,IF(COUNTA($AG$335:$AG564)&lt;=$AB$354,$AA$354,IF(COUNTA($AG$335:$AG564)&lt;=$AB$355,$AA$355,IF(COUNTA($AG$335:$AG564)&lt;=$AB$356,$AA$356,IF(COUNTA($AG$335:$AG564)&lt;=$AB$357,$AA$357,"")))))))))))))))))))))))</f>
        <v/>
      </c>
      <c r="AH565" s="22" t="str">
        <f t="shared" si="30"/>
        <v/>
      </c>
      <c r="AI565" s="21" t="str">
        <f t="shared" si="31"/>
        <v>F</v>
      </c>
      <c r="AJ565" s="21"/>
      <c r="AK565" s="22"/>
      <c r="AL565" s="22"/>
      <c r="AM565" s="22"/>
      <c r="AN565" s="22"/>
      <c r="AO565" s="23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  <c r="BD565" s="22"/>
      <c r="BE565" s="22"/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</row>
    <row r="566" spans="27:71" x14ac:dyDescent="0.3">
      <c r="AA566" s="20"/>
      <c r="AB566" s="22"/>
      <c r="AC566" s="22"/>
      <c r="AD566" s="22" t="str">
        <f t="shared" si="28"/>
        <v/>
      </c>
      <c r="AE566" s="22" t="str">
        <f t="shared" si="29"/>
        <v/>
      </c>
      <c r="AF566" s="21" t="str">
        <f>IF(AE566="","","J"&amp;COUNTIF(AE$16:$AE566,AE566))</f>
        <v/>
      </c>
      <c r="AG566" s="22" t="str">
        <f>(IF(COUNTA($AG$335:$AG565)&lt;=$AB$336,$AA$336,IF(COUNTA($AG$335:$AG565)&lt;=$AB$337,$AA$337,IF(COUNTA($AG$335:$AG565)&lt;=$AB$338,$AA$338,IF(COUNTA($AG$335:$AG565)&lt;=$AB$339,$AA$339,IF(COUNTA($AG$335:$AG565)&lt;=$AB$340,$AA$340,IF(COUNTA($AG$335:$AG565)&lt;=$AB$341,$AA$341,IF(COUNTA($AG$335:$AG565)&lt;=$AB$342,$AA$342,IF(COUNTA($AG$335:$AG565)&lt;=$AB$343,$AA$343,IF(COUNTA($AG$335:$AG565)&lt;=$AB$344,$AA$344,IF(COUNTA($AG$335:$AG565)&lt;=$AB$345,$AA$345,IF(COUNTA($AG$335:$AG565)&lt;=$AB$346,$AA$346,IF(COUNTA($AG$335:$AG565)&lt;=$AB$347,$AA$347,IF(COUNTA($AG$335:$AG565)&lt;=$AB$348,$AA$348,IF(COUNTA($AG$335:$AG565)&lt;=$AB$349,$AA$349,IF(COUNTA($AG$335:$AG565)&lt;=$AB$350,$AA$350,IF(COUNTA($AG$335:$AG565)&lt;=$AB$351,$AA$351,IF(COUNTA($AG$335:$AG565)&lt;=$AB$352,$AA$352,IF(COUNTA($AG$335:$AG565)&lt;=$AB$353,$AA$353,IF(COUNTA($AG$335:$AG565)&lt;=$AB$354,$AA$354,IF(COUNTA($AG$335:$AG565)&lt;=$AB$355,$AA$355,IF(COUNTA($AG$335:$AG565)&lt;=$AB$356,$AA$356,IF(COUNTA($AG$335:$AG565)&lt;=$AB$357,$AA$357,"")))))))))))))))))))))))</f>
        <v/>
      </c>
      <c r="AH566" s="22" t="str">
        <f t="shared" si="30"/>
        <v/>
      </c>
      <c r="AI566" s="21" t="str">
        <f t="shared" si="31"/>
        <v>C</v>
      </c>
      <c r="AJ566" s="21"/>
      <c r="AK566" s="22"/>
      <c r="AL566" s="22"/>
      <c r="AM566" s="22"/>
      <c r="AN566" s="22"/>
      <c r="AO566" s="23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  <c r="BD566" s="22"/>
      <c r="BE566" s="22"/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</row>
    <row r="567" spans="27:71" x14ac:dyDescent="0.3">
      <c r="AA567" s="20"/>
      <c r="AB567" s="22"/>
      <c r="AC567" s="22"/>
      <c r="AD567" s="22"/>
      <c r="AE567" s="22"/>
      <c r="AF567" s="21"/>
      <c r="AG567" s="22"/>
      <c r="AH567" s="22"/>
      <c r="AI567" s="21"/>
      <c r="AJ567" s="21"/>
      <c r="AK567" s="22"/>
      <c r="AL567" s="22"/>
      <c r="AM567" s="22"/>
      <c r="AN567" s="22"/>
      <c r="AO567" s="23"/>
      <c r="AP567" s="22"/>
      <c r="AQ567" s="22"/>
      <c r="AR567" s="22"/>
      <c r="AS567" s="22"/>
      <c r="AT567" s="22"/>
      <c r="AU567" s="22"/>
      <c r="AV567" s="22"/>
      <c r="AW567" s="22"/>
      <c r="AX567" s="22"/>
      <c r="AY567" s="22"/>
      <c r="AZ567" s="22"/>
      <c r="BA567" s="22"/>
      <c r="BB567" s="22"/>
      <c r="BC567" s="22"/>
      <c r="BD567" s="22"/>
      <c r="BE567" s="22"/>
      <c r="BF567" s="22"/>
      <c r="BG567" s="22"/>
      <c r="BH567" s="22"/>
      <c r="BI567" s="22"/>
      <c r="BJ567" s="22"/>
      <c r="BK567" s="22"/>
      <c r="BL567" s="22"/>
      <c r="BM567" s="22"/>
      <c r="BN567" s="22"/>
      <c r="BO567" s="22"/>
      <c r="BP567" s="22"/>
      <c r="BQ567" s="22"/>
      <c r="BR567" s="22"/>
      <c r="BS567" s="22"/>
    </row>
    <row r="568" spans="27:71" x14ac:dyDescent="0.3">
      <c r="AA568" s="20"/>
      <c r="AB568" s="22"/>
      <c r="AC568" s="22"/>
      <c r="AD568" s="22"/>
      <c r="AE568" s="22"/>
      <c r="AF568" s="21"/>
      <c r="AG568" s="22"/>
      <c r="AH568" s="22"/>
      <c r="AI568" s="21"/>
      <c r="AJ568" s="21"/>
      <c r="AK568" s="22"/>
      <c r="AL568" s="22"/>
      <c r="AM568" s="22"/>
      <c r="AN568" s="22"/>
      <c r="AO568" s="23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  <c r="BD568" s="22"/>
      <c r="BE568" s="22"/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</row>
    <row r="569" spans="27:71" x14ac:dyDescent="0.3">
      <c r="AA569" s="20"/>
      <c r="AB569" s="22"/>
      <c r="AC569" s="22"/>
      <c r="AD569" s="22"/>
      <c r="AE569" s="22"/>
      <c r="AF569" s="21"/>
      <c r="AG569" s="22"/>
      <c r="AH569" s="22"/>
      <c r="AI569" s="21"/>
      <c r="AJ569" s="21"/>
      <c r="AK569" s="22"/>
      <c r="AL569" s="22"/>
      <c r="AM569" s="22"/>
      <c r="AN569" s="22"/>
      <c r="AO569" s="23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  <c r="BD569" s="22"/>
      <c r="BE569" s="22"/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</row>
    <row r="570" spans="27:71" x14ac:dyDescent="0.3">
      <c r="AA570" s="20"/>
      <c r="AB570" s="22"/>
      <c r="AC570" s="22"/>
      <c r="AD570" s="22"/>
      <c r="AE570" s="22"/>
      <c r="AF570" s="21"/>
      <c r="AG570" s="22"/>
      <c r="AH570" s="22"/>
      <c r="AI570" s="21"/>
      <c r="AJ570" s="21"/>
      <c r="AK570" s="22"/>
      <c r="AL570" s="22"/>
      <c r="AM570" s="22"/>
      <c r="AN570" s="22"/>
      <c r="AO570" s="23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  <c r="BD570" s="22"/>
      <c r="BE570" s="22"/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</row>
    <row r="571" spans="27:71" x14ac:dyDescent="0.3">
      <c r="AA571" s="20"/>
      <c r="AB571" s="22"/>
      <c r="AC571" s="22"/>
      <c r="AD571" s="22"/>
      <c r="AE571" s="22"/>
      <c r="AF571" s="21"/>
      <c r="AG571" s="22"/>
      <c r="AH571" s="22"/>
      <c r="AI571" s="21"/>
      <c r="AJ571" s="21"/>
      <c r="AK571" s="22"/>
      <c r="AL571" s="22"/>
      <c r="AM571" s="22"/>
      <c r="AN571" s="22"/>
      <c r="AO571" s="23"/>
      <c r="AP571" s="22"/>
      <c r="AQ571" s="22"/>
      <c r="AR571" s="22"/>
      <c r="AS571" s="22"/>
      <c r="AT571" s="22"/>
      <c r="AU571" s="22"/>
      <c r="AV571" s="22"/>
      <c r="AW571" s="22"/>
      <c r="AX571" s="22"/>
      <c r="AY571" s="22"/>
      <c r="AZ571" s="22"/>
      <c r="BA571" s="22"/>
      <c r="BB571" s="22"/>
      <c r="BC571" s="22"/>
      <c r="BD571" s="22"/>
      <c r="BE571" s="22"/>
      <c r="BF571" s="22"/>
      <c r="BG571" s="22"/>
      <c r="BH571" s="22"/>
      <c r="BI571" s="22"/>
      <c r="BJ571" s="22"/>
      <c r="BK571" s="22"/>
      <c r="BL571" s="22"/>
      <c r="BM571" s="22"/>
      <c r="BN571" s="22"/>
      <c r="BO571" s="22"/>
      <c r="BP571" s="22"/>
      <c r="BQ571" s="22"/>
      <c r="BR571" s="22"/>
      <c r="BS571" s="22"/>
    </row>
    <row r="572" spans="27:71" x14ac:dyDescent="0.3">
      <c r="AA572" s="20"/>
      <c r="AB572" s="22"/>
      <c r="AC572" s="22"/>
      <c r="AD572" s="22"/>
      <c r="AE572" s="22"/>
      <c r="AF572" s="21"/>
      <c r="AG572" s="22"/>
      <c r="AH572" s="22"/>
      <c r="AI572" s="21"/>
      <c r="AJ572" s="21"/>
      <c r="AK572" s="22"/>
      <c r="AL572" s="22"/>
      <c r="AM572" s="22"/>
      <c r="AN572" s="22"/>
      <c r="AO572" s="23"/>
      <c r="AP572" s="22"/>
      <c r="AQ572" s="22"/>
      <c r="AR572" s="22"/>
      <c r="AS572" s="22"/>
      <c r="AT572" s="22"/>
      <c r="AU572" s="22"/>
      <c r="AV572" s="22"/>
      <c r="AW572" s="22"/>
      <c r="AX572" s="22"/>
      <c r="AY572" s="22"/>
      <c r="AZ572" s="22"/>
      <c r="BA572" s="22"/>
      <c r="BB572" s="22"/>
      <c r="BC572" s="22"/>
      <c r="BD572" s="22"/>
      <c r="BE572" s="22"/>
      <c r="BF572" s="22"/>
      <c r="BG572" s="22"/>
      <c r="BH572" s="22"/>
      <c r="BI572" s="22"/>
      <c r="BJ572" s="22"/>
      <c r="BK572" s="22"/>
      <c r="BL572" s="22"/>
      <c r="BM572" s="22"/>
      <c r="BN572" s="22"/>
      <c r="BO572" s="22"/>
      <c r="BP572" s="22"/>
      <c r="BQ572" s="22"/>
      <c r="BR572" s="22"/>
      <c r="BS572" s="22"/>
    </row>
    <row r="573" spans="27:71" x14ac:dyDescent="0.3">
      <c r="AA573" s="20"/>
      <c r="AB573" s="22"/>
      <c r="AC573" s="22"/>
      <c r="AD573" s="22"/>
      <c r="AE573" s="22"/>
      <c r="AF573" s="21"/>
      <c r="AG573" s="22"/>
      <c r="AH573" s="22"/>
      <c r="AI573" s="21"/>
      <c r="AJ573" s="21"/>
      <c r="AK573" s="22"/>
      <c r="AL573" s="22"/>
      <c r="AM573" s="22"/>
      <c r="AN573" s="22"/>
      <c r="AO573" s="23"/>
      <c r="AP573" s="22"/>
      <c r="AQ573" s="22"/>
      <c r="AR573" s="22"/>
      <c r="AS573" s="22"/>
      <c r="AT573" s="22"/>
      <c r="AU573" s="22"/>
      <c r="AV573" s="22"/>
      <c r="AW573" s="22"/>
      <c r="AX573" s="22"/>
      <c r="AY573" s="22"/>
      <c r="AZ573" s="22"/>
      <c r="BA573" s="22"/>
      <c r="BB573" s="22"/>
      <c r="BC573" s="22"/>
      <c r="BD573" s="22"/>
      <c r="BE573" s="22"/>
      <c r="BF573" s="22"/>
      <c r="BG573" s="22"/>
      <c r="BH573" s="22"/>
      <c r="BI573" s="22"/>
      <c r="BJ573" s="22"/>
      <c r="BK573" s="22"/>
      <c r="BL573" s="22"/>
      <c r="BM573" s="22"/>
      <c r="BN573" s="22"/>
      <c r="BO573" s="22"/>
      <c r="BP573" s="22"/>
      <c r="BQ573" s="22"/>
      <c r="BR573" s="22"/>
      <c r="BS573" s="22"/>
    </row>
    <row r="574" spans="27:71" x14ac:dyDescent="0.3">
      <c r="AA574" s="20"/>
      <c r="AB574" s="22"/>
      <c r="AC574" s="22"/>
      <c r="AD574" s="22"/>
      <c r="AE574" s="22"/>
      <c r="AF574" s="21"/>
      <c r="AG574" s="22"/>
      <c r="AH574" s="22"/>
      <c r="AI574" s="21"/>
      <c r="AJ574" s="21"/>
      <c r="AK574" s="22"/>
      <c r="AL574" s="22"/>
      <c r="AM574" s="22"/>
      <c r="AN574" s="22"/>
      <c r="AO574" s="23"/>
      <c r="AP574" s="22"/>
      <c r="AQ574" s="22"/>
      <c r="AR574" s="22"/>
      <c r="AS574" s="22"/>
      <c r="AT574" s="22"/>
      <c r="AU574" s="22"/>
      <c r="AV574" s="22"/>
      <c r="AW574" s="22"/>
      <c r="AX574" s="22"/>
      <c r="AY574" s="22"/>
      <c r="AZ574" s="22"/>
      <c r="BA574" s="22"/>
      <c r="BB574" s="22"/>
      <c r="BC574" s="22"/>
      <c r="BD574" s="22"/>
      <c r="BE574" s="22"/>
      <c r="BF574" s="22"/>
      <c r="BG574" s="22"/>
      <c r="BH574" s="22"/>
      <c r="BI574" s="22"/>
      <c r="BJ574" s="22"/>
      <c r="BK574" s="22"/>
      <c r="BL574" s="22"/>
      <c r="BM574" s="22"/>
      <c r="BN574" s="22"/>
      <c r="BO574" s="22"/>
      <c r="BP574" s="22"/>
      <c r="BQ574" s="22"/>
      <c r="BR574" s="22"/>
      <c r="BS574" s="22"/>
    </row>
    <row r="575" spans="27:71" x14ac:dyDescent="0.3">
      <c r="AA575" s="20"/>
      <c r="AB575" s="22"/>
      <c r="AC575" s="22"/>
      <c r="AD575" s="22"/>
      <c r="AE575" s="22"/>
      <c r="AF575" s="21"/>
      <c r="AG575" s="22"/>
      <c r="AH575" s="22"/>
      <c r="AI575" s="21"/>
      <c r="AJ575" s="21"/>
      <c r="AK575" s="22"/>
      <c r="AL575" s="22"/>
      <c r="AM575" s="22"/>
      <c r="AN575" s="22"/>
      <c r="AO575" s="23"/>
      <c r="AP575" s="22"/>
      <c r="AQ575" s="22"/>
      <c r="AR575" s="22"/>
      <c r="AS575" s="22"/>
      <c r="AT575" s="22"/>
      <c r="AU575" s="22"/>
      <c r="AV575" s="22"/>
      <c r="AW575" s="22"/>
      <c r="AX575" s="22"/>
      <c r="AY575" s="22"/>
      <c r="AZ575" s="22"/>
      <c r="BA575" s="22"/>
      <c r="BB575" s="22"/>
      <c r="BC575" s="22"/>
      <c r="BD575" s="22"/>
      <c r="BE575" s="22"/>
      <c r="BF575" s="22"/>
      <c r="BG575" s="22"/>
      <c r="BH575" s="22"/>
      <c r="BI575" s="22"/>
      <c r="BJ575" s="22"/>
      <c r="BK575" s="22"/>
      <c r="BL575" s="22"/>
      <c r="BM575" s="22"/>
      <c r="BN575" s="22"/>
      <c r="BO575" s="22"/>
      <c r="BP575" s="22"/>
      <c r="BQ575" s="22"/>
      <c r="BR575" s="22"/>
      <c r="BS575" s="22"/>
    </row>
    <row r="576" spans="27:71" x14ac:dyDescent="0.3">
      <c r="AA576" s="20"/>
      <c r="AB576" s="22"/>
      <c r="AC576" s="22"/>
      <c r="AD576" s="22"/>
      <c r="AE576" s="22"/>
      <c r="AF576" s="21"/>
      <c r="AG576" s="22"/>
      <c r="AH576" s="22"/>
      <c r="AI576" s="21"/>
      <c r="AJ576" s="21"/>
      <c r="AK576" s="22"/>
      <c r="AL576" s="22"/>
      <c r="AM576" s="22"/>
      <c r="AN576" s="22"/>
      <c r="AO576" s="23"/>
      <c r="AP576" s="22"/>
      <c r="AQ576" s="22"/>
      <c r="AR576" s="22"/>
      <c r="AS576" s="22"/>
      <c r="AT576" s="22"/>
      <c r="AU576" s="22"/>
      <c r="AV576" s="22"/>
      <c r="AW576" s="22"/>
      <c r="AX576" s="22"/>
      <c r="AY576" s="22"/>
      <c r="AZ576" s="22"/>
      <c r="BA576" s="22"/>
      <c r="BB576" s="22"/>
      <c r="BC576" s="22"/>
      <c r="BD576" s="22"/>
      <c r="BE576" s="22"/>
      <c r="BF576" s="22"/>
      <c r="BG576" s="22"/>
      <c r="BH576" s="22"/>
      <c r="BI576" s="22"/>
      <c r="BJ576" s="22"/>
      <c r="BK576" s="22"/>
      <c r="BL576" s="22"/>
      <c r="BM576" s="22"/>
      <c r="BN576" s="22"/>
      <c r="BO576" s="22"/>
      <c r="BP576" s="22"/>
      <c r="BQ576" s="22"/>
      <c r="BR576" s="22"/>
      <c r="BS576" s="22"/>
    </row>
    <row r="577" spans="27:71" x14ac:dyDescent="0.3">
      <c r="AA577" s="20"/>
      <c r="AB577" s="22"/>
      <c r="AC577" s="22"/>
      <c r="AD577" s="22"/>
      <c r="AE577" s="22"/>
      <c r="AF577" s="21"/>
      <c r="AG577" s="22"/>
      <c r="AH577" s="22"/>
      <c r="AI577" s="21"/>
      <c r="AJ577" s="21"/>
      <c r="AK577" s="22"/>
      <c r="AL577" s="22"/>
      <c r="AM577" s="22"/>
      <c r="AN577" s="22"/>
      <c r="AO577" s="23"/>
      <c r="AP577" s="22"/>
      <c r="AQ577" s="22"/>
      <c r="AR577" s="22"/>
      <c r="AS577" s="22"/>
      <c r="AT577" s="22"/>
      <c r="AU577" s="22"/>
      <c r="AV577" s="22"/>
      <c r="AW577" s="22"/>
      <c r="AX577" s="22"/>
      <c r="AY577" s="22"/>
      <c r="AZ577" s="22"/>
      <c r="BA577" s="22"/>
      <c r="BB577" s="22"/>
      <c r="BC577" s="22"/>
      <c r="BD577" s="22"/>
      <c r="BE577" s="22"/>
      <c r="BF577" s="22"/>
      <c r="BG577" s="22"/>
      <c r="BH577" s="22"/>
      <c r="BI577" s="22"/>
      <c r="BJ577" s="22"/>
      <c r="BK577" s="22"/>
      <c r="BL577" s="22"/>
      <c r="BM577" s="22"/>
      <c r="BN577" s="22"/>
      <c r="BO577" s="22"/>
      <c r="BP577" s="22"/>
      <c r="BQ577" s="22"/>
      <c r="BR577" s="22"/>
      <c r="BS577" s="22"/>
    </row>
    <row r="578" spans="27:71" x14ac:dyDescent="0.3">
      <c r="AA578" s="20"/>
      <c r="AB578" s="22"/>
      <c r="AC578" s="22"/>
      <c r="AD578" s="22"/>
      <c r="AE578" s="22"/>
      <c r="AF578" s="21"/>
      <c r="AG578" s="22"/>
      <c r="AH578" s="22"/>
      <c r="AI578" s="21"/>
      <c r="AJ578" s="21"/>
      <c r="AK578" s="22"/>
      <c r="AL578" s="22"/>
      <c r="AM578" s="22"/>
      <c r="AN578" s="22"/>
      <c r="AO578" s="23"/>
      <c r="AP578" s="22"/>
      <c r="AQ578" s="22"/>
      <c r="AR578" s="22"/>
      <c r="AS578" s="22"/>
      <c r="AT578" s="22"/>
      <c r="AU578" s="22"/>
      <c r="AV578" s="22"/>
      <c r="AW578" s="22"/>
      <c r="AX578" s="22"/>
      <c r="AY578" s="22"/>
      <c r="AZ578" s="22"/>
      <c r="BA578" s="22"/>
      <c r="BB578" s="22"/>
      <c r="BC578" s="22"/>
      <c r="BD578" s="22"/>
      <c r="BE578" s="22"/>
      <c r="BF578" s="22"/>
      <c r="BG578" s="22"/>
      <c r="BH578" s="22"/>
      <c r="BI578" s="22"/>
      <c r="BJ578" s="22"/>
      <c r="BK578" s="22"/>
      <c r="BL578" s="22"/>
      <c r="BM578" s="22"/>
      <c r="BN578" s="22"/>
      <c r="BO578" s="22"/>
      <c r="BP578" s="22"/>
      <c r="BQ578" s="22"/>
      <c r="BR578" s="22"/>
      <c r="BS578" s="22"/>
    </row>
    <row r="579" spans="27:71" x14ac:dyDescent="0.3">
      <c r="AA579" s="20"/>
      <c r="AB579" s="22"/>
      <c r="AC579" s="22"/>
      <c r="AD579" s="22"/>
      <c r="AE579" s="22"/>
      <c r="AF579" s="21"/>
      <c r="AG579" s="22"/>
      <c r="AH579" s="22"/>
      <c r="AI579" s="21"/>
      <c r="AJ579" s="21"/>
      <c r="AK579" s="22"/>
      <c r="AL579" s="22"/>
      <c r="AM579" s="22"/>
      <c r="AN579" s="22"/>
      <c r="AO579" s="23"/>
      <c r="AP579" s="22"/>
      <c r="AQ579" s="22"/>
      <c r="AR579" s="22"/>
      <c r="AS579" s="22"/>
      <c r="AT579" s="22"/>
      <c r="AU579" s="22"/>
      <c r="AV579" s="22"/>
      <c r="AW579" s="22"/>
      <c r="AX579" s="22"/>
      <c r="AY579" s="22"/>
      <c r="AZ579" s="22"/>
      <c r="BA579" s="22"/>
      <c r="BB579" s="22"/>
      <c r="BC579" s="22"/>
      <c r="BD579" s="22"/>
      <c r="BE579" s="22"/>
      <c r="BF579" s="22"/>
      <c r="BG579" s="22"/>
      <c r="BH579" s="22"/>
      <c r="BI579" s="22"/>
      <c r="BJ579" s="22"/>
      <c r="BK579" s="22"/>
      <c r="BL579" s="22"/>
      <c r="BM579" s="22"/>
      <c r="BN579" s="22"/>
      <c r="BO579" s="22"/>
      <c r="BP579" s="22"/>
      <c r="BQ579" s="22"/>
      <c r="BR579" s="22"/>
      <c r="BS579" s="22"/>
    </row>
    <row r="580" spans="27:71" x14ac:dyDescent="0.3">
      <c r="AA580" s="20"/>
      <c r="AB580" s="22"/>
      <c r="AC580" s="22"/>
      <c r="AD580" s="22"/>
      <c r="AE580" s="22"/>
      <c r="AF580" s="21"/>
      <c r="AG580" s="22"/>
      <c r="AH580" s="22"/>
      <c r="AI580" s="21"/>
      <c r="AJ580" s="21"/>
      <c r="AK580" s="22"/>
      <c r="AL580" s="22"/>
      <c r="AM580" s="22"/>
      <c r="AN580" s="22"/>
      <c r="AO580" s="23"/>
      <c r="AP580" s="22"/>
      <c r="AQ580" s="22"/>
      <c r="AR580" s="22"/>
      <c r="AS580" s="22"/>
      <c r="AT580" s="22"/>
      <c r="AU580" s="22"/>
      <c r="AV580" s="22"/>
      <c r="AW580" s="22"/>
      <c r="AX580" s="22"/>
      <c r="AY580" s="22"/>
      <c r="AZ580" s="22"/>
      <c r="BA580" s="22"/>
      <c r="BB580" s="22"/>
      <c r="BC580" s="22"/>
      <c r="BD580" s="22"/>
      <c r="BE580" s="22"/>
      <c r="BF580" s="22"/>
      <c r="BG580" s="22"/>
      <c r="BH580" s="22"/>
      <c r="BI580" s="22"/>
      <c r="BJ580" s="22"/>
      <c r="BK580" s="22"/>
      <c r="BL580" s="22"/>
      <c r="BM580" s="22"/>
      <c r="BN580" s="22"/>
      <c r="BO580" s="22"/>
      <c r="BP580" s="22"/>
      <c r="BQ580" s="22"/>
      <c r="BR580" s="22"/>
      <c r="BS580" s="22"/>
    </row>
    <row r="581" spans="27:71" x14ac:dyDescent="0.3">
      <c r="AA581" s="20"/>
      <c r="AB581" s="22"/>
      <c r="AC581" s="22"/>
      <c r="AD581" s="22"/>
      <c r="AE581" s="22"/>
      <c r="AF581" s="21"/>
      <c r="AG581" s="22"/>
      <c r="AH581" s="22"/>
      <c r="AI581" s="21"/>
      <c r="AJ581" s="21"/>
      <c r="AK581" s="22"/>
      <c r="AL581" s="22"/>
      <c r="AM581" s="22"/>
      <c r="AN581" s="22"/>
      <c r="AO581" s="23"/>
      <c r="AP581" s="22"/>
      <c r="AQ581" s="22"/>
      <c r="AR581" s="22"/>
      <c r="AS581" s="22"/>
      <c r="AT581" s="22"/>
      <c r="AU581" s="22"/>
      <c r="AV581" s="22"/>
      <c r="AW581" s="22"/>
      <c r="AX581" s="22"/>
      <c r="AY581" s="22"/>
      <c r="AZ581" s="22"/>
      <c r="BA581" s="22"/>
      <c r="BB581" s="22"/>
      <c r="BC581" s="22"/>
      <c r="BD581" s="22"/>
      <c r="BE581" s="22"/>
      <c r="BF581" s="22"/>
      <c r="BG581" s="22"/>
      <c r="BH581" s="22"/>
      <c r="BI581" s="22"/>
      <c r="BJ581" s="22"/>
      <c r="BK581" s="22"/>
      <c r="BL581" s="22"/>
      <c r="BM581" s="22"/>
      <c r="BN581" s="22"/>
      <c r="BO581" s="22"/>
      <c r="BP581" s="22"/>
      <c r="BQ581" s="22"/>
      <c r="BR581" s="22"/>
      <c r="BS581" s="22"/>
    </row>
    <row r="582" spans="27:71" x14ac:dyDescent="0.3">
      <c r="AA582" s="20"/>
      <c r="AB582" s="22"/>
      <c r="AC582" s="22"/>
      <c r="AD582" s="22"/>
      <c r="AE582" s="22"/>
      <c r="AF582" s="21"/>
      <c r="AG582" s="22"/>
      <c r="AH582" s="22"/>
      <c r="AI582" s="21"/>
      <c r="AJ582" s="21"/>
      <c r="AK582" s="22"/>
      <c r="AL582" s="22"/>
      <c r="AM582" s="22"/>
      <c r="AN582" s="22"/>
      <c r="AO582" s="23"/>
      <c r="AP582" s="22"/>
      <c r="AQ582" s="22"/>
      <c r="AR582" s="22"/>
      <c r="AS582" s="22"/>
      <c r="AT582" s="22"/>
      <c r="AU582" s="22"/>
      <c r="AV582" s="22"/>
      <c r="AW582" s="22"/>
      <c r="AX582" s="22"/>
      <c r="AY582" s="22"/>
      <c r="AZ582" s="22"/>
      <c r="BA582" s="22"/>
      <c r="BB582" s="22"/>
      <c r="BC582" s="22"/>
      <c r="BD582" s="22"/>
      <c r="BE582" s="22"/>
      <c r="BF582" s="22"/>
      <c r="BG582" s="22"/>
      <c r="BH582" s="22"/>
      <c r="BI582" s="22"/>
      <c r="BJ582" s="22"/>
      <c r="BK582" s="22"/>
      <c r="BL582" s="22"/>
      <c r="BM582" s="22"/>
      <c r="BN582" s="22"/>
      <c r="BO582" s="22"/>
      <c r="BP582" s="22"/>
      <c r="BQ582" s="22"/>
      <c r="BR582" s="22"/>
      <c r="BS582" s="22"/>
    </row>
    <row r="583" spans="27:71" x14ac:dyDescent="0.3">
      <c r="AA583" s="20"/>
      <c r="AB583" s="22"/>
      <c r="AC583" s="22"/>
      <c r="AD583" s="22"/>
      <c r="AE583" s="22"/>
      <c r="AF583" s="21"/>
      <c r="AG583" s="22"/>
      <c r="AH583" s="22"/>
      <c r="AI583" s="21"/>
      <c r="AJ583" s="21"/>
      <c r="AK583" s="22"/>
      <c r="AL583" s="22"/>
      <c r="AM583" s="22"/>
      <c r="AN583" s="22"/>
      <c r="AO583" s="23"/>
      <c r="AP583" s="22"/>
      <c r="AQ583" s="22"/>
      <c r="AR583" s="22"/>
      <c r="AS583" s="22"/>
      <c r="AT583" s="22"/>
      <c r="AU583" s="22"/>
      <c r="AV583" s="22"/>
      <c r="AW583" s="22"/>
      <c r="AX583" s="22"/>
      <c r="AY583" s="22"/>
      <c r="AZ583" s="22"/>
      <c r="BA583" s="22"/>
      <c r="BB583" s="22"/>
      <c r="BC583" s="22"/>
      <c r="BD583" s="22"/>
      <c r="BE583" s="22"/>
      <c r="BF583" s="22"/>
      <c r="BG583" s="22"/>
      <c r="BH583" s="22"/>
      <c r="BI583" s="22"/>
      <c r="BJ583" s="22"/>
      <c r="BK583" s="22"/>
      <c r="BL583" s="22"/>
      <c r="BM583" s="22"/>
      <c r="BN583" s="22"/>
      <c r="BO583" s="22"/>
      <c r="BP583" s="22"/>
      <c r="BQ583" s="22"/>
      <c r="BR583" s="22"/>
      <c r="BS583" s="22"/>
    </row>
    <row r="584" spans="27:71" x14ac:dyDescent="0.3">
      <c r="AA584" s="20"/>
      <c r="AB584" s="22"/>
      <c r="AC584" s="22"/>
      <c r="AD584" s="22"/>
      <c r="AE584" s="22"/>
      <c r="AF584" s="21"/>
      <c r="AG584" s="22"/>
      <c r="AH584" s="22"/>
      <c r="AI584" s="21"/>
      <c r="AJ584" s="21"/>
      <c r="AK584" s="22"/>
      <c r="AL584" s="22"/>
      <c r="AM584" s="22"/>
      <c r="AN584" s="22"/>
      <c r="AO584" s="23"/>
      <c r="AP584" s="22"/>
      <c r="AQ584" s="22"/>
      <c r="AR584" s="22"/>
      <c r="AS584" s="22"/>
      <c r="AT584" s="22"/>
      <c r="AU584" s="22"/>
      <c r="AV584" s="22"/>
      <c r="AW584" s="22"/>
      <c r="AX584" s="22"/>
      <c r="AY584" s="22"/>
      <c r="AZ584" s="22"/>
      <c r="BA584" s="22"/>
      <c r="BB584" s="22"/>
      <c r="BC584" s="22"/>
      <c r="BD584" s="22"/>
      <c r="BE584" s="22"/>
      <c r="BF584" s="22"/>
      <c r="BG584" s="22"/>
      <c r="BH584" s="22"/>
      <c r="BI584" s="22"/>
      <c r="BJ584" s="22"/>
      <c r="BK584" s="22"/>
      <c r="BL584" s="22"/>
      <c r="BM584" s="22"/>
      <c r="BN584" s="22"/>
      <c r="BO584" s="22"/>
      <c r="BP584" s="22"/>
      <c r="BQ584" s="22"/>
      <c r="BR584" s="22"/>
      <c r="BS584" s="22"/>
    </row>
    <row r="585" spans="27:71" x14ac:dyDescent="0.3">
      <c r="AA585" s="20"/>
      <c r="AB585" s="22"/>
      <c r="AC585" s="22"/>
      <c r="AD585" s="22"/>
      <c r="AE585" s="22"/>
      <c r="AF585" s="21"/>
      <c r="AG585" s="22"/>
      <c r="AH585" s="22"/>
      <c r="AI585" s="21"/>
      <c r="AJ585" s="21"/>
      <c r="AK585" s="22"/>
      <c r="AL585" s="22"/>
      <c r="AM585" s="22"/>
      <c r="AN585" s="22"/>
      <c r="AO585" s="23"/>
      <c r="AP585" s="22"/>
      <c r="AQ585" s="22"/>
      <c r="AR585" s="22"/>
      <c r="AS585" s="22"/>
      <c r="AT585" s="22"/>
      <c r="AU585" s="22"/>
      <c r="AV585" s="22"/>
      <c r="AW585" s="22"/>
      <c r="AX585" s="22"/>
      <c r="AY585" s="22"/>
      <c r="AZ585" s="22"/>
      <c r="BA585" s="22"/>
      <c r="BB585" s="22"/>
      <c r="BC585" s="22"/>
      <c r="BD585" s="22"/>
      <c r="BE585" s="22"/>
      <c r="BF585" s="22"/>
      <c r="BG585" s="22"/>
      <c r="BH585" s="22"/>
      <c r="BI585" s="22"/>
      <c r="BJ585" s="22"/>
      <c r="BK585" s="22"/>
      <c r="BL585" s="22"/>
      <c r="BM585" s="22"/>
      <c r="BN585" s="22"/>
      <c r="BO585" s="22"/>
      <c r="BP585" s="22"/>
      <c r="BQ585" s="22"/>
      <c r="BR585" s="22"/>
      <c r="BS585" s="22"/>
    </row>
    <row r="586" spans="27:71" x14ac:dyDescent="0.3">
      <c r="AA586" s="20"/>
      <c r="AB586" s="22"/>
      <c r="AC586" s="22"/>
      <c r="AD586" s="22"/>
      <c r="AE586" s="22"/>
      <c r="AF586" s="21"/>
      <c r="AG586" s="22"/>
      <c r="AH586" s="22"/>
      <c r="AI586" s="21"/>
      <c r="AJ586" s="21"/>
      <c r="AK586" s="22"/>
      <c r="AL586" s="22"/>
      <c r="AM586" s="22"/>
      <c r="AN586" s="22"/>
      <c r="AO586" s="23"/>
      <c r="AP586" s="22"/>
      <c r="AQ586" s="22"/>
      <c r="AR586" s="22"/>
      <c r="AS586" s="22"/>
      <c r="AT586" s="22"/>
      <c r="AU586" s="22"/>
      <c r="AV586" s="22"/>
      <c r="AW586" s="22"/>
      <c r="AX586" s="22"/>
      <c r="AY586" s="22"/>
      <c r="AZ586" s="22"/>
      <c r="BA586" s="22"/>
      <c r="BB586" s="22"/>
      <c r="BC586" s="22"/>
      <c r="BD586" s="22"/>
      <c r="BE586" s="22"/>
      <c r="BF586" s="22"/>
      <c r="BG586" s="22"/>
      <c r="BH586" s="22"/>
      <c r="BI586" s="22"/>
      <c r="BJ586" s="22"/>
      <c r="BK586" s="22"/>
      <c r="BL586" s="22"/>
      <c r="BM586" s="22"/>
      <c r="BN586" s="22"/>
      <c r="BO586" s="22"/>
      <c r="BP586" s="22"/>
      <c r="BQ586" s="22"/>
      <c r="BR586" s="22"/>
      <c r="BS586" s="22"/>
    </row>
    <row r="587" spans="27:71" x14ac:dyDescent="0.3">
      <c r="AA587" s="20"/>
      <c r="AB587" s="22"/>
      <c r="AC587" s="22"/>
      <c r="AD587" s="22"/>
      <c r="AE587" s="22"/>
      <c r="AF587" s="21"/>
      <c r="AG587" s="22"/>
      <c r="AH587" s="22"/>
      <c r="AI587" s="21"/>
      <c r="AJ587" s="21"/>
      <c r="AK587" s="22"/>
      <c r="AL587" s="22"/>
      <c r="AM587" s="22"/>
      <c r="AN587" s="22"/>
      <c r="AO587" s="23"/>
      <c r="AP587" s="22"/>
      <c r="AQ587" s="22"/>
      <c r="AR587" s="22"/>
      <c r="AS587" s="22"/>
      <c r="AT587" s="22"/>
      <c r="AU587" s="22"/>
      <c r="AV587" s="22"/>
      <c r="AW587" s="22"/>
      <c r="AX587" s="22"/>
      <c r="AY587" s="22"/>
      <c r="AZ587" s="22"/>
      <c r="BA587" s="22"/>
      <c r="BB587" s="22"/>
      <c r="BC587" s="22"/>
      <c r="BD587" s="22"/>
      <c r="BE587" s="22"/>
      <c r="BF587" s="22"/>
      <c r="BG587" s="22"/>
      <c r="BH587" s="22"/>
      <c r="BI587" s="22"/>
      <c r="BJ587" s="22"/>
      <c r="BK587" s="22"/>
      <c r="BL587" s="22"/>
      <c r="BM587" s="22"/>
      <c r="BN587" s="22"/>
      <c r="BO587" s="22"/>
      <c r="BP587" s="22"/>
      <c r="BQ587" s="22"/>
      <c r="BR587" s="22"/>
      <c r="BS587" s="22"/>
    </row>
    <row r="588" spans="27:71" x14ac:dyDescent="0.3">
      <c r="AA588" s="20"/>
      <c r="AB588" s="22"/>
      <c r="AC588" s="22"/>
      <c r="AD588" s="22"/>
      <c r="AE588" s="22"/>
      <c r="AF588" s="21"/>
      <c r="AG588" s="22"/>
      <c r="AH588" s="22"/>
      <c r="AI588" s="21"/>
      <c r="AJ588" s="21"/>
      <c r="AK588" s="22"/>
      <c r="AL588" s="22"/>
      <c r="AM588" s="22"/>
      <c r="AN588" s="22"/>
      <c r="AO588" s="23"/>
      <c r="AP588" s="22"/>
      <c r="AQ588" s="22"/>
      <c r="AR588" s="22"/>
      <c r="AS588" s="22"/>
      <c r="AT588" s="22"/>
      <c r="AU588" s="22"/>
      <c r="AV588" s="22"/>
      <c r="AW588" s="22"/>
      <c r="AX588" s="22"/>
      <c r="AY588" s="22"/>
      <c r="AZ588" s="22"/>
      <c r="BA588" s="22"/>
      <c r="BB588" s="22"/>
      <c r="BC588" s="22"/>
      <c r="BD588" s="22"/>
      <c r="BE588" s="22"/>
      <c r="BF588" s="22"/>
      <c r="BG588" s="22"/>
      <c r="BH588" s="22"/>
      <c r="BI588" s="22"/>
      <c r="BJ588" s="22"/>
      <c r="BK588" s="22"/>
      <c r="BL588" s="22"/>
      <c r="BM588" s="22"/>
      <c r="BN588" s="22"/>
      <c r="BO588" s="22"/>
      <c r="BP588" s="22"/>
      <c r="BQ588" s="22"/>
      <c r="BR588" s="22"/>
      <c r="BS588" s="22"/>
    </row>
    <row r="589" spans="27:71" x14ac:dyDescent="0.3">
      <c r="AA589" s="20"/>
      <c r="AB589" s="22"/>
      <c r="AC589" s="22"/>
      <c r="AD589" s="22"/>
      <c r="AE589" s="22"/>
      <c r="AF589" s="21"/>
      <c r="AG589" s="22"/>
      <c r="AH589" s="22"/>
      <c r="AI589" s="21"/>
      <c r="AJ589" s="21"/>
      <c r="AK589" s="22"/>
      <c r="AL589" s="22"/>
      <c r="AM589" s="22"/>
      <c r="AN589" s="22"/>
      <c r="AO589" s="23"/>
      <c r="AP589" s="22"/>
      <c r="AQ589" s="22"/>
      <c r="AR589" s="22"/>
      <c r="AS589" s="22"/>
      <c r="AT589" s="22"/>
      <c r="AU589" s="22"/>
      <c r="AV589" s="22"/>
      <c r="AW589" s="22"/>
      <c r="AX589" s="22"/>
      <c r="AY589" s="22"/>
      <c r="AZ589" s="22"/>
      <c r="BA589" s="22"/>
      <c r="BB589" s="22"/>
      <c r="BC589" s="22"/>
      <c r="BD589" s="22"/>
      <c r="BE589" s="22"/>
      <c r="BF589" s="22"/>
      <c r="BG589" s="22"/>
      <c r="BH589" s="22"/>
      <c r="BI589" s="22"/>
      <c r="BJ589" s="22"/>
      <c r="BK589" s="22"/>
      <c r="BL589" s="22"/>
      <c r="BM589" s="22"/>
      <c r="BN589" s="22"/>
      <c r="BO589" s="22"/>
      <c r="BP589" s="22"/>
      <c r="BQ589" s="22"/>
      <c r="BR589" s="22"/>
      <c r="BS589" s="22"/>
    </row>
    <row r="590" spans="27:71" x14ac:dyDescent="0.3">
      <c r="AA590" s="20"/>
      <c r="AB590" s="22"/>
      <c r="AC590" s="22"/>
      <c r="AD590" s="22"/>
      <c r="AE590" s="22"/>
      <c r="AF590" s="21"/>
      <c r="AG590" s="22"/>
      <c r="AH590" s="22"/>
      <c r="AI590" s="21"/>
      <c r="AJ590" s="21"/>
      <c r="AK590" s="22"/>
      <c r="AL590" s="22"/>
      <c r="AM590" s="22"/>
      <c r="AN590" s="22"/>
      <c r="AO590" s="23"/>
      <c r="AP590" s="22"/>
      <c r="AQ590" s="22"/>
      <c r="AR590" s="22"/>
      <c r="AS590" s="22"/>
      <c r="AT590" s="22"/>
      <c r="AU590" s="22"/>
      <c r="AV590" s="22"/>
      <c r="AW590" s="22"/>
      <c r="AX590" s="22"/>
      <c r="AY590" s="22"/>
      <c r="AZ590" s="22"/>
      <c r="BA590" s="22"/>
      <c r="BB590" s="22"/>
      <c r="BC590" s="22"/>
      <c r="BD590" s="22"/>
      <c r="BE590" s="22"/>
      <c r="BF590" s="22"/>
      <c r="BG590" s="22"/>
      <c r="BH590" s="22"/>
      <c r="BI590" s="22"/>
      <c r="BJ590" s="22"/>
      <c r="BK590" s="22"/>
      <c r="BL590" s="22"/>
      <c r="BM590" s="22"/>
      <c r="BN590" s="22"/>
      <c r="BO590" s="22"/>
      <c r="BP590" s="22"/>
      <c r="BQ590" s="22"/>
      <c r="BR590" s="22"/>
      <c r="BS590" s="22"/>
    </row>
    <row r="591" spans="27:71" x14ac:dyDescent="0.3">
      <c r="AA591" s="20"/>
      <c r="AB591" s="22"/>
      <c r="AC591" s="22"/>
      <c r="AD591" s="22"/>
      <c r="AE591" s="22"/>
      <c r="AF591" s="21"/>
      <c r="AG591" s="22"/>
      <c r="AH591" s="22"/>
      <c r="AI591" s="21"/>
      <c r="AJ591" s="21"/>
      <c r="AK591" s="22"/>
      <c r="AL591" s="22"/>
      <c r="AM591" s="22"/>
      <c r="AN591" s="22"/>
      <c r="AO591" s="23"/>
      <c r="AP591" s="22"/>
      <c r="AQ591" s="22"/>
      <c r="AR591" s="22"/>
      <c r="AS591" s="22"/>
      <c r="AT591" s="22"/>
      <c r="AU591" s="22"/>
      <c r="AV591" s="22"/>
      <c r="AW591" s="22"/>
      <c r="AX591" s="22"/>
      <c r="AY591" s="22"/>
      <c r="AZ591" s="22"/>
      <c r="BA591" s="22"/>
      <c r="BB591" s="22"/>
      <c r="BC591" s="22"/>
      <c r="BD591" s="22"/>
      <c r="BE591" s="22"/>
      <c r="BF591" s="22"/>
      <c r="BG591" s="22"/>
      <c r="BH591" s="22"/>
      <c r="BI591" s="22"/>
      <c r="BJ591" s="22"/>
      <c r="BK591" s="22"/>
      <c r="BL591" s="22"/>
      <c r="BM591" s="22"/>
      <c r="BN591" s="22"/>
      <c r="BO591" s="22"/>
      <c r="BP591" s="22"/>
      <c r="BQ591" s="22"/>
      <c r="BR591" s="22"/>
      <c r="BS591" s="22"/>
    </row>
    <row r="592" spans="27:71" x14ac:dyDescent="0.3">
      <c r="AA592" s="20"/>
      <c r="AB592" s="22"/>
      <c r="AC592" s="22"/>
      <c r="AD592" s="22"/>
      <c r="AE592" s="22"/>
      <c r="AF592" s="21"/>
      <c r="AG592" s="22"/>
      <c r="AH592" s="22"/>
      <c r="AI592" s="21"/>
      <c r="AJ592" s="21"/>
      <c r="AK592" s="22"/>
      <c r="AL592" s="22"/>
      <c r="AM592" s="22"/>
      <c r="AN592" s="22"/>
      <c r="AO592" s="23"/>
      <c r="AP592" s="22"/>
      <c r="AQ592" s="22"/>
      <c r="AR592" s="22"/>
      <c r="AS592" s="22"/>
      <c r="AT592" s="22"/>
      <c r="AU592" s="22"/>
      <c r="AV592" s="22"/>
      <c r="AW592" s="22"/>
      <c r="AX592" s="22"/>
      <c r="AY592" s="22"/>
      <c r="AZ592" s="22"/>
      <c r="BA592" s="22"/>
      <c r="BB592" s="22"/>
      <c r="BC592" s="22"/>
      <c r="BD592" s="22"/>
      <c r="BE592" s="22"/>
      <c r="BF592" s="22"/>
      <c r="BG592" s="22"/>
      <c r="BH592" s="22"/>
      <c r="BI592" s="22"/>
      <c r="BJ592" s="22"/>
      <c r="BK592" s="22"/>
      <c r="BL592" s="22"/>
      <c r="BM592" s="22"/>
      <c r="BN592" s="22"/>
      <c r="BO592" s="22"/>
      <c r="BP592" s="22"/>
      <c r="BQ592" s="22"/>
      <c r="BR592" s="22"/>
      <c r="BS592" s="22"/>
    </row>
    <row r="593" spans="27:71" x14ac:dyDescent="0.3">
      <c r="AA593" s="20"/>
      <c r="AB593" s="22"/>
      <c r="AC593" s="22"/>
      <c r="AD593" s="22"/>
      <c r="AE593" s="22"/>
      <c r="AF593" s="21"/>
      <c r="AG593" s="22"/>
      <c r="AH593" s="22"/>
      <c r="AI593" s="21"/>
      <c r="AJ593" s="21"/>
      <c r="AK593" s="22"/>
      <c r="AL593" s="22"/>
      <c r="AM593" s="22"/>
      <c r="AN593" s="22"/>
      <c r="AO593" s="23"/>
      <c r="AP593" s="22"/>
      <c r="AQ593" s="22"/>
      <c r="AR593" s="22"/>
      <c r="AS593" s="22"/>
      <c r="AT593" s="22"/>
      <c r="AU593" s="22"/>
      <c r="AV593" s="22"/>
      <c r="AW593" s="22"/>
      <c r="AX593" s="22"/>
      <c r="AY593" s="22"/>
      <c r="AZ593" s="22"/>
      <c r="BA593" s="22"/>
      <c r="BB593" s="22"/>
      <c r="BC593" s="22"/>
      <c r="BD593" s="22"/>
      <c r="BE593" s="22"/>
      <c r="BF593" s="22"/>
      <c r="BG593" s="22"/>
      <c r="BH593" s="22"/>
      <c r="BI593" s="22"/>
      <c r="BJ593" s="22"/>
      <c r="BK593" s="22"/>
      <c r="BL593" s="22"/>
      <c r="BM593" s="22"/>
      <c r="BN593" s="22"/>
      <c r="BO593" s="22"/>
      <c r="BP593" s="22"/>
      <c r="BQ593" s="22"/>
      <c r="BR593" s="22"/>
      <c r="BS593" s="22"/>
    </row>
    <row r="594" spans="27:71" x14ac:dyDescent="0.3">
      <c r="AA594" s="20"/>
      <c r="AB594" s="22"/>
      <c r="AC594" s="22"/>
      <c r="AD594" s="22"/>
      <c r="AE594" s="22"/>
      <c r="AF594" s="21"/>
      <c r="AG594" s="22"/>
      <c r="AH594" s="22"/>
      <c r="AI594" s="21"/>
      <c r="AJ594" s="21"/>
      <c r="AK594" s="22"/>
      <c r="AL594" s="22"/>
      <c r="AM594" s="22"/>
      <c r="AN594" s="22"/>
      <c r="AO594" s="23"/>
      <c r="AP594" s="22"/>
      <c r="AQ594" s="22"/>
      <c r="AR594" s="22"/>
      <c r="AS594" s="22"/>
      <c r="AT594" s="22"/>
      <c r="AU594" s="22"/>
      <c r="AV594" s="22"/>
      <c r="AW594" s="22"/>
      <c r="AX594" s="22"/>
      <c r="AY594" s="22"/>
      <c r="AZ594" s="22"/>
      <c r="BA594" s="22"/>
      <c r="BB594" s="22"/>
      <c r="BC594" s="22"/>
      <c r="BD594" s="22"/>
      <c r="BE594" s="22"/>
      <c r="BF594" s="22"/>
      <c r="BG594" s="22"/>
      <c r="BH594" s="22"/>
      <c r="BI594" s="22"/>
      <c r="BJ594" s="22"/>
      <c r="BK594" s="22"/>
      <c r="BL594" s="22"/>
      <c r="BM594" s="22"/>
      <c r="BN594" s="22"/>
      <c r="BO594" s="22"/>
      <c r="BP594" s="22"/>
      <c r="BQ594" s="22"/>
      <c r="BR594" s="22"/>
      <c r="BS594" s="22"/>
    </row>
    <row r="595" spans="27:71" x14ac:dyDescent="0.3">
      <c r="AA595" s="20"/>
      <c r="AB595" s="22"/>
      <c r="AC595" s="22"/>
      <c r="AD595" s="22"/>
      <c r="AE595" s="22"/>
      <c r="AF595" s="21"/>
      <c r="AG595" s="22"/>
      <c r="AH595" s="22"/>
      <c r="AI595" s="21"/>
      <c r="AJ595" s="21"/>
      <c r="AK595" s="22"/>
      <c r="AL595" s="22"/>
      <c r="AM595" s="22"/>
      <c r="AN595" s="22"/>
      <c r="AO595" s="23"/>
      <c r="AP595" s="22"/>
      <c r="AQ595" s="22"/>
      <c r="AR595" s="22"/>
      <c r="AS595" s="22"/>
      <c r="AT595" s="22"/>
      <c r="AU595" s="22"/>
      <c r="AV595" s="22"/>
      <c r="AW595" s="22"/>
      <c r="AX595" s="22"/>
      <c r="AY595" s="22"/>
      <c r="AZ595" s="22"/>
      <c r="BA595" s="22"/>
      <c r="BB595" s="22"/>
      <c r="BC595" s="22"/>
      <c r="BD595" s="22"/>
      <c r="BE595" s="22"/>
      <c r="BF595" s="22"/>
      <c r="BG595" s="22"/>
      <c r="BH595" s="22"/>
      <c r="BI595" s="22"/>
      <c r="BJ595" s="22"/>
      <c r="BK595" s="22"/>
      <c r="BL595" s="22"/>
      <c r="BM595" s="22"/>
      <c r="BN595" s="22"/>
      <c r="BO595" s="22"/>
      <c r="BP595" s="22"/>
      <c r="BQ595" s="22"/>
      <c r="BR595" s="22"/>
      <c r="BS595" s="22"/>
    </row>
    <row r="596" spans="27:71" x14ac:dyDescent="0.3">
      <c r="AA596" s="20"/>
      <c r="AB596" s="22"/>
      <c r="AC596" s="22"/>
      <c r="AD596" s="22"/>
      <c r="AE596" s="22"/>
      <c r="AF596" s="21"/>
      <c r="AG596" s="22"/>
      <c r="AH596" s="22"/>
      <c r="AI596" s="21"/>
      <c r="AJ596" s="21"/>
      <c r="AK596" s="22"/>
      <c r="AL596" s="22"/>
      <c r="AM596" s="22"/>
      <c r="AN596" s="22"/>
      <c r="AO596" s="23"/>
      <c r="AP596" s="22"/>
      <c r="AQ596" s="22"/>
      <c r="AR596" s="22"/>
      <c r="AS596" s="22"/>
      <c r="AT596" s="22"/>
      <c r="AU596" s="22"/>
      <c r="AV596" s="22"/>
      <c r="AW596" s="22"/>
      <c r="AX596" s="22"/>
      <c r="AY596" s="22"/>
      <c r="AZ596" s="22"/>
      <c r="BA596" s="22"/>
      <c r="BB596" s="22"/>
      <c r="BC596" s="22"/>
      <c r="BD596" s="22"/>
      <c r="BE596" s="22"/>
      <c r="BF596" s="22"/>
      <c r="BG596" s="22"/>
      <c r="BH596" s="22"/>
      <c r="BI596" s="22"/>
      <c r="BJ596" s="22"/>
      <c r="BK596" s="22"/>
      <c r="BL596" s="22"/>
      <c r="BM596" s="22"/>
      <c r="BN596" s="22"/>
      <c r="BO596" s="22"/>
      <c r="BP596" s="22"/>
      <c r="BQ596" s="22"/>
      <c r="BR596" s="22"/>
      <c r="BS596" s="22"/>
    </row>
    <row r="597" spans="27:71" x14ac:dyDescent="0.3">
      <c r="AA597" s="20"/>
      <c r="AB597" s="22"/>
      <c r="AC597" s="22"/>
      <c r="AD597" s="22"/>
      <c r="AE597" s="22"/>
      <c r="AF597" s="21"/>
      <c r="AG597" s="22"/>
      <c r="AH597" s="22"/>
      <c r="AI597" s="21"/>
      <c r="AJ597" s="21"/>
      <c r="AK597" s="22"/>
      <c r="AL597" s="22"/>
      <c r="AM597" s="22"/>
      <c r="AN597" s="22"/>
      <c r="AO597" s="23"/>
      <c r="AP597" s="22"/>
      <c r="AQ597" s="22"/>
      <c r="AR597" s="22"/>
      <c r="AS597" s="22"/>
      <c r="AT597" s="22"/>
      <c r="AU597" s="22"/>
      <c r="AV597" s="22"/>
      <c r="AW597" s="22"/>
      <c r="AX597" s="22"/>
      <c r="AY597" s="22"/>
      <c r="AZ597" s="22"/>
      <c r="BA597" s="22"/>
      <c r="BB597" s="22"/>
      <c r="BC597" s="22"/>
      <c r="BD597" s="22"/>
      <c r="BE597" s="22"/>
      <c r="BF597" s="22"/>
      <c r="BG597" s="22"/>
      <c r="BH597" s="22"/>
      <c r="BI597" s="22"/>
      <c r="BJ597" s="22"/>
      <c r="BK597" s="22"/>
      <c r="BL597" s="22"/>
      <c r="BM597" s="22"/>
      <c r="BN597" s="22"/>
      <c r="BO597" s="22"/>
      <c r="BP597" s="22"/>
      <c r="BQ597" s="22"/>
      <c r="BR597" s="22"/>
      <c r="BS597" s="22"/>
    </row>
    <row r="598" spans="27:71" x14ac:dyDescent="0.3">
      <c r="AA598" s="20"/>
      <c r="AB598" s="22"/>
      <c r="AC598" s="22"/>
      <c r="AD598" s="22"/>
      <c r="AE598" s="22"/>
      <c r="AF598" s="21"/>
      <c r="AG598" s="22"/>
      <c r="AH598" s="22"/>
      <c r="AI598" s="21"/>
      <c r="AJ598" s="21"/>
      <c r="AK598" s="22"/>
      <c r="AL598" s="22"/>
      <c r="AM598" s="22"/>
      <c r="AN598" s="22"/>
      <c r="AO598" s="23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  <c r="BD598" s="22"/>
      <c r="BE598" s="22"/>
      <c r="BF598" s="22"/>
      <c r="BG598" s="22"/>
      <c r="BH598" s="22"/>
      <c r="BI598" s="22"/>
      <c r="BJ598" s="22"/>
      <c r="BK598" s="22"/>
      <c r="BL598" s="22"/>
      <c r="BM598" s="22"/>
      <c r="BN598" s="22"/>
      <c r="BO598" s="22"/>
      <c r="BP598" s="22"/>
      <c r="BQ598" s="22"/>
      <c r="BR598" s="22"/>
      <c r="BS598" s="22"/>
    </row>
    <row r="599" spans="27:71" x14ac:dyDescent="0.3">
      <c r="AA599" s="20"/>
      <c r="AB599" s="22"/>
      <c r="AC599" s="22"/>
      <c r="AD599" s="22"/>
      <c r="AE599" s="22"/>
      <c r="AF599" s="21"/>
      <c r="AG599" s="22"/>
      <c r="AH599" s="22"/>
      <c r="AI599" s="21"/>
      <c r="AJ599" s="21"/>
      <c r="AK599" s="22"/>
      <c r="AL599" s="22"/>
      <c r="AM599" s="22"/>
      <c r="AN599" s="22"/>
      <c r="AO599" s="23"/>
      <c r="AP599" s="22"/>
      <c r="AQ599" s="22"/>
      <c r="AR599" s="22"/>
      <c r="AS599" s="22"/>
      <c r="AT599" s="22"/>
      <c r="AU599" s="22"/>
      <c r="AV599" s="22"/>
      <c r="AW599" s="22"/>
      <c r="AX599" s="22"/>
      <c r="AY599" s="22"/>
      <c r="AZ599" s="22"/>
      <c r="BA599" s="22"/>
      <c r="BB599" s="22"/>
      <c r="BC599" s="22"/>
      <c r="BD599" s="22"/>
      <c r="BE599" s="22"/>
      <c r="BF599" s="22"/>
      <c r="BG599" s="22"/>
      <c r="BH599" s="22"/>
      <c r="BI599" s="22"/>
      <c r="BJ599" s="22"/>
      <c r="BK599" s="22"/>
      <c r="BL599" s="22"/>
      <c r="BM599" s="22"/>
      <c r="BN599" s="22"/>
      <c r="BO599" s="22"/>
      <c r="BP599" s="22"/>
      <c r="BQ599" s="22"/>
      <c r="BR599" s="22"/>
      <c r="BS599" s="22"/>
    </row>
    <row r="600" spans="27:71" x14ac:dyDescent="0.3">
      <c r="AA600" s="20"/>
      <c r="AB600" s="22"/>
      <c r="AC600" s="22"/>
      <c r="AD600" s="22"/>
      <c r="AE600" s="22"/>
      <c r="AF600" s="21"/>
      <c r="AG600" s="22"/>
      <c r="AH600" s="22"/>
      <c r="AI600" s="21"/>
      <c r="AJ600" s="21"/>
      <c r="AK600" s="22"/>
      <c r="AL600" s="22"/>
      <c r="AM600" s="22"/>
      <c r="AN600" s="22"/>
      <c r="AO600" s="23"/>
      <c r="AP600" s="22"/>
      <c r="AQ600" s="22"/>
      <c r="AR600" s="22"/>
      <c r="AS600" s="22"/>
      <c r="AT600" s="22"/>
      <c r="AU600" s="22"/>
      <c r="AV600" s="22"/>
      <c r="AW600" s="22"/>
      <c r="AX600" s="22"/>
      <c r="AY600" s="22"/>
      <c r="AZ600" s="22"/>
      <c r="BA600" s="22"/>
      <c r="BB600" s="22"/>
      <c r="BC600" s="22"/>
      <c r="BD600" s="22"/>
      <c r="BE600" s="22"/>
      <c r="BF600" s="22"/>
      <c r="BG600" s="22"/>
      <c r="BH600" s="22"/>
      <c r="BI600" s="22"/>
      <c r="BJ600" s="22"/>
      <c r="BK600" s="22"/>
      <c r="BL600" s="22"/>
      <c r="BM600" s="22"/>
      <c r="BN600" s="22"/>
      <c r="BO600" s="22"/>
      <c r="BP600" s="22"/>
      <c r="BQ600" s="22"/>
      <c r="BR600" s="22"/>
      <c r="BS600" s="22"/>
    </row>
    <row r="601" spans="27:71" x14ac:dyDescent="0.3">
      <c r="AA601" s="20"/>
      <c r="AB601" s="22"/>
      <c r="AC601" s="22"/>
      <c r="AD601" s="22"/>
      <c r="AE601" s="22"/>
      <c r="AF601" s="21"/>
      <c r="AG601" s="22"/>
      <c r="AH601" s="22"/>
      <c r="AI601" s="21"/>
      <c r="AJ601" s="21"/>
      <c r="AK601" s="22"/>
      <c r="AL601" s="22"/>
      <c r="AM601" s="22"/>
      <c r="AN601" s="22"/>
      <c r="AO601" s="23"/>
      <c r="AP601" s="22"/>
      <c r="AQ601" s="22"/>
      <c r="AR601" s="22"/>
      <c r="AS601" s="22"/>
      <c r="AT601" s="22"/>
      <c r="AU601" s="22"/>
      <c r="AV601" s="22"/>
      <c r="AW601" s="22"/>
      <c r="AX601" s="22"/>
      <c r="AY601" s="22"/>
      <c r="AZ601" s="22"/>
      <c r="BA601" s="22"/>
      <c r="BB601" s="22"/>
      <c r="BC601" s="22"/>
      <c r="BD601" s="22"/>
      <c r="BE601" s="22"/>
      <c r="BF601" s="22"/>
      <c r="BG601" s="22"/>
      <c r="BH601" s="22"/>
      <c r="BI601" s="22"/>
      <c r="BJ601" s="22"/>
      <c r="BK601" s="22"/>
      <c r="BL601" s="22"/>
      <c r="BM601" s="22"/>
      <c r="BN601" s="22"/>
      <c r="BO601" s="22"/>
      <c r="BP601" s="22"/>
      <c r="BQ601" s="22"/>
      <c r="BR601" s="22"/>
      <c r="BS601" s="22"/>
    </row>
    <row r="602" spans="27:71" x14ac:dyDescent="0.3">
      <c r="AA602" s="20"/>
      <c r="AB602" s="22"/>
      <c r="AC602" s="22"/>
      <c r="AD602" s="22"/>
      <c r="AE602" s="22"/>
      <c r="AF602" s="21"/>
      <c r="AG602" s="22"/>
      <c r="AH602" s="22"/>
      <c r="AI602" s="21"/>
      <c r="AJ602" s="21"/>
      <c r="AK602" s="22"/>
      <c r="AL602" s="22"/>
      <c r="AM602" s="22"/>
      <c r="AN602" s="22"/>
      <c r="AO602" s="23"/>
      <c r="AP602" s="22"/>
      <c r="AQ602" s="22"/>
      <c r="AR602" s="22"/>
      <c r="AS602" s="22"/>
      <c r="AT602" s="22"/>
      <c r="AU602" s="22"/>
      <c r="AV602" s="22"/>
      <c r="AW602" s="22"/>
      <c r="AX602" s="22"/>
      <c r="AY602" s="22"/>
      <c r="AZ602" s="22"/>
      <c r="BA602" s="22"/>
      <c r="BB602" s="22"/>
      <c r="BC602" s="22"/>
      <c r="BD602" s="22"/>
      <c r="BE602" s="22"/>
      <c r="BF602" s="22"/>
      <c r="BG602" s="22"/>
      <c r="BH602" s="22"/>
      <c r="BI602" s="22"/>
      <c r="BJ602" s="22"/>
      <c r="BK602" s="22"/>
      <c r="BL602" s="22"/>
      <c r="BM602" s="22"/>
      <c r="BN602" s="22"/>
      <c r="BO602" s="22"/>
      <c r="BP602" s="22"/>
      <c r="BQ602" s="22"/>
      <c r="BR602" s="22"/>
      <c r="BS602" s="22"/>
    </row>
    <row r="603" spans="27:71" x14ac:dyDescent="0.3">
      <c r="AA603" s="20"/>
      <c r="AB603" s="22"/>
      <c r="AC603" s="22"/>
      <c r="AD603" s="22"/>
      <c r="AE603" s="22"/>
      <c r="AF603" s="21"/>
      <c r="AG603" s="22"/>
      <c r="AH603" s="22"/>
      <c r="AI603" s="21"/>
      <c r="AJ603" s="21"/>
      <c r="AK603" s="22"/>
      <c r="AL603" s="22"/>
      <c r="AM603" s="22"/>
      <c r="AN603" s="22"/>
      <c r="AO603" s="23"/>
      <c r="AP603" s="22"/>
      <c r="AQ603" s="22"/>
      <c r="AR603" s="22"/>
      <c r="AS603" s="22"/>
      <c r="AT603" s="22"/>
      <c r="AU603" s="22"/>
      <c r="AV603" s="22"/>
      <c r="AW603" s="22"/>
      <c r="AX603" s="22"/>
      <c r="AY603" s="22"/>
      <c r="AZ603" s="22"/>
      <c r="BA603" s="22"/>
      <c r="BB603" s="22"/>
      <c r="BC603" s="22"/>
      <c r="BD603" s="22"/>
      <c r="BE603" s="22"/>
      <c r="BF603" s="22"/>
      <c r="BG603" s="22"/>
      <c r="BH603" s="22"/>
      <c r="BI603" s="22"/>
      <c r="BJ603" s="22"/>
      <c r="BK603" s="22"/>
      <c r="BL603" s="22"/>
      <c r="BM603" s="22"/>
      <c r="BN603" s="22"/>
      <c r="BO603" s="22"/>
      <c r="BP603" s="22"/>
      <c r="BQ603" s="22"/>
      <c r="BR603" s="22"/>
      <c r="BS603" s="22"/>
    </row>
    <row r="604" spans="27:71" x14ac:dyDescent="0.3">
      <c r="AA604" s="20"/>
      <c r="AB604" s="22"/>
      <c r="AC604" s="22"/>
      <c r="AD604" s="22"/>
      <c r="AE604" s="22"/>
      <c r="AF604" s="21"/>
      <c r="AG604" s="22"/>
      <c r="AH604" s="22"/>
      <c r="AI604" s="21"/>
      <c r="AJ604" s="21"/>
      <c r="AK604" s="22"/>
      <c r="AL604" s="22"/>
      <c r="AM604" s="22"/>
      <c r="AN604" s="22"/>
      <c r="AO604" s="23"/>
      <c r="AP604" s="22"/>
      <c r="AQ604" s="22"/>
      <c r="AR604" s="22"/>
      <c r="AS604" s="22"/>
      <c r="AT604" s="22"/>
      <c r="AU604" s="22"/>
      <c r="AV604" s="22"/>
      <c r="AW604" s="22"/>
      <c r="AX604" s="22"/>
      <c r="AY604" s="22"/>
      <c r="AZ604" s="22"/>
      <c r="BA604" s="22"/>
      <c r="BB604" s="22"/>
      <c r="BC604" s="22"/>
      <c r="BD604" s="22"/>
      <c r="BE604" s="22"/>
      <c r="BF604" s="22"/>
      <c r="BG604" s="22"/>
      <c r="BH604" s="22"/>
      <c r="BI604" s="22"/>
      <c r="BJ604" s="22"/>
      <c r="BK604" s="22"/>
      <c r="BL604" s="22"/>
      <c r="BM604" s="22"/>
      <c r="BN604" s="22"/>
      <c r="BO604" s="22"/>
      <c r="BP604" s="22"/>
      <c r="BQ604" s="22"/>
      <c r="BR604" s="22"/>
      <c r="BS604" s="22"/>
    </row>
    <row r="605" spans="27:71" x14ac:dyDescent="0.3">
      <c r="AA605" s="20"/>
      <c r="AB605" s="22"/>
      <c r="AC605" s="22"/>
      <c r="AD605" s="22"/>
      <c r="AE605" s="22"/>
      <c r="AF605" s="21"/>
      <c r="AG605" s="22"/>
      <c r="AH605" s="22"/>
      <c r="AI605" s="21"/>
      <c r="AJ605" s="21"/>
      <c r="AK605" s="22"/>
      <c r="AL605" s="22"/>
      <c r="AM605" s="22"/>
      <c r="AN605" s="22"/>
      <c r="AO605" s="23"/>
      <c r="AP605" s="22"/>
      <c r="AQ605" s="22"/>
      <c r="AR605" s="22"/>
      <c r="AS605" s="22"/>
      <c r="AT605" s="22"/>
      <c r="AU605" s="22"/>
      <c r="AV605" s="22"/>
      <c r="AW605" s="22"/>
      <c r="AX605" s="22"/>
      <c r="AY605" s="22"/>
      <c r="AZ605" s="22"/>
      <c r="BA605" s="22"/>
      <c r="BB605" s="22"/>
      <c r="BC605" s="22"/>
      <c r="BD605" s="22"/>
      <c r="BE605" s="22"/>
      <c r="BF605" s="22"/>
      <c r="BG605" s="22"/>
      <c r="BH605" s="22"/>
      <c r="BI605" s="22"/>
      <c r="BJ605" s="22"/>
      <c r="BK605" s="22"/>
      <c r="BL605" s="22"/>
      <c r="BM605" s="22"/>
      <c r="BN605" s="22"/>
      <c r="BO605" s="22"/>
      <c r="BP605" s="22"/>
      <c r="BQ605" s="22"/>
      <c r="BR605" s="22"/>
      <c r="BS605" s="22"/>
    </row>
    <row r="606" spans="27:71" x14ac:dyDescent="0.3">
      <c r="AA606" s="20"/>
      <c r="AB606" s="22"/>
      <c r="AC606" s="22"/>
      <c r="AD606" s="22"/>
      <c r="AE606" s="22"/>
      <c r="AF606" s="21"/>
      <c r="AG606" s="22"/>
      <c r="AH606" s="22"/>
      <c r="AI606" s="21"/>
      <c r="AJ606" s="21"/>
      <c r="AK606" s="22"/>
      <c r="AL606" s="22"/>
      <c r="AM606" s="22"/>
      <c r="AN606" s="22"/>
      <c r="AO606" s="23"/>
      <c r="AP606" s="22"/>
      <c r="AQ606" s="22"/>
      <c r="AR606" s="22"/>
      <c r="AS606" s="22"/>
      <c r="AT606" s="22"/>
      <c r="AU606" s="22"/>
      <c r="AV606" s="22"/>
      <c r="AW606" s="22"/>
      <c r="AX606" s="22"/>
      <c r="AY606" s="22"/>
      <c r="AZ606" s="22"/>
      <c r="BA606" s="22"/>
      <c r="BB606" s="22"/>
      <c r="BC606" s="22"/>
      <c r="BD606" s="22"/>
      <c r="BE606" s="22"/>
      <c r="BF606" s="22"/>
      <c r="BG606" s="22"/>
      <c r="BH606" s="22"/>
      <c r="BI606" s="22"/>
      <c r="BJ606" s="22"/>
      <c r="BK606" s="22"/>
      <c r="BL606" s="22"/>
      <c r="BM606" s="22"/>
      <c r="BN606" s="22"/>
      <c r="BO606" s="22"/>
      <c r="BP606" s="22"/>
      <c r="BQ606" s="22"/>
      <c r="BR606" s="22"/>
      <c r="BS606" s="22"/>
    </row>
    <row r="607" spans="27:71" x14ac:dyDescent="0.3">
      <c r="AA607" s="20"/>
      <c r="AB607" s="22"/>
      <c r="AC607" s="22"/>
      <c r="AD607" s="22"/>
      <c r="AE607" s="22"/>
      <c r="AF607" s="21"/>
      <c r="AG607" s="22"/>
      <c r="AH607" s="22"/>
      <c r="AI607" s="21"/>
      <c r="AJ607" s="21"/>
      <c r="AK607" s="22"/>
      <c r="AL607" s="22"/>
      <c r="AM607" s="22"/>
      <c r="AN607" s="22"/>
      <c r="AO607" s="23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  <c r="BD607" s="22"/>
      <c r="BE607" s="22"/>
      <c r="BF607" s="22"/>
      <c r="BG607" s="22"/>
      <c r="BH607" s="22"/>
      <c r="BI607" s="22"/>
      <c r="BJ607" s="22"/>
      <c r="BK607" s="22"/>
      <c r="BL607" s="22"/>
      <c r="BM607" s="22"/>
      <c r="BN607" s="22"/>
      <c r="BO607" s="22"/>
      <c r="BP607" s="22"/>
      <c r="BQ607" s="22"/>
      <c r="BR607" s="22"/>
      <c r="BS607" s="22"/>
    </row>
    <row r="608" spans="27:71" x14ac:dyDescent="0.3">
      <c r="AA608" s="20"/>
      <c r="AB608" s="22"/>
      <c r="AC608" s="22"/>
      <c r="AD608" s="22"/>
      <c r="AE608" s="22"/>
      <c r="AF608" s="21"/>
      <c r="AG608" s="22"/>
      <c r="AH608" s="22"/>
      <c r="AI608" s="21"/>
      <c r="AJ608" s="21"/>
      <c r="AK608" s="22"/>
      <c r="AL608" s="22"/>
      <c r="AM608" s="22"/>
      <c r="AN608" s="22"/>
      <c r="AO608" s="23"/>
      <c r="AP608" s="22"/>
      <c r="AQ608" s="22"/>
      <c r="AR608" s="22"/>
      <c r="AS608" s="22"/>
      <c r="AT608" s="22"/>
      <c r="AU608" s="22"/>
      <c r="AV608" s="22"/>
      <c r="AW608" s="22"/>
      <c r="AX608" s="22"/>
      <c r="AY608" s="22"/>
      <c r="AZ608" s="22"/>
      <c r="BA608" s="22"/>
      <c r="BB608" s="22"/>
      <c r="BC608" s="22"/>
      <c r="BD608" s="22"/>
      <c r="BE608" s="22"/>
      <c r="BF608" s="22"/>
      <c r="BG608" s="22"/>
      <c r="BH608" s="22"/>
      <c r="BI608" s="22"/>
      <c r="BJ608" s="22"/>
      <c r="BK608" s="22"/>
      <c r="BL608" s="22"/>
      <c r="BM608" s="22"/>
      <c r="BN608" s="22"/>
      <c r="BO608" s="22"/>
      <c r="BP608" s="22"/>
      <c r="BQ608" s="22"/>
      <c r="BR608" s="22"/>
      <c r="BS608" s="22"/>
    </row>
    <row r="609" spans="27:71" x14ac:dyDescent="0.3">
      <c r="AA609" s="20"/>
      <c r="AB609" s="22"/>
      <c r="AC609" s="22"/>
      <c r="AD609" s="22"/>
      <c r="AE609" s="22"/>
      <c r="AF609" s="21"/>
      <c r="AG609" s="22"/>
      <c r="AH609" s="22"/>
      <c r="AI609" s="21"/>
      <c r="AJ609" s="21"/>
      <c r="AK609" s="22"/>
      <c r="AL609" s="22"/>
      <c r="AM609" s="22"/>
      <c r="AN609" s="22"/>
      <c r="AO609" s="23"/>
      <c r="AP609" s="22"/>
      <c r="AQ609" s="22"/>
      <c r="AR609" s="22"/>
      <c r="AS609" s="22"/>
      <c r="AT609" s="22"/>
      <c r="AU609" s="22"/>
      <c r="AV609" s="22"/>
      <c r="AW609" s="22"/>
      <c r="AX609" s="22"/>
      <c r="AY609" s="22"/>
      <c r="AZ609" s="22"/>
      <c r="BA609" s="22"/>
      <c r="BB609" s="22"/>
      <c r="BC609" s="22"/>
      <c r="BD609" s="22"/>
      <c r="BE609" s="22"/>
      <c r="BF609" s="22"/>
      <c r="BG609" s="22"/>
      <c r="BH609" s="22"/>
      <c r="BI609" s="22"/>
      <c r="BJ609" s="22"/>
      <c r="BK609" s="22"/>
      <c r="BL609" s="22"/>
      <c r="BM609" s="22"/>
      <c r="BN609" s="22"/>
      <c r="BO609" s="22"/>
      <c r="BP609" s="22"/>
      <c r="BQ609" s="22"/>
      <c r="BR609" s="22"/>
      <c r="BS609" s="22"/>
    </row>
    <row r="610" spans="27:71" x14ac:dyDescent="0.3">
      <c r="AA610" s="20"/>
      <c r="AB610" s="22"/>
      <c r="AC610" s="22"/>
      <c r="AD610" s="22"/>
      <c r="AE610" s="22"/>
      <c r="AF610" s="21"/>
      <c r="AG610" s="22"/>
      <c r="AH610" s="22"/>
      <c r="AI610" s="21"/>
      <c r="AJ610" s="21"/>
      <c r="AK610" s="22"/>
      <c r="AL610" s="22"/>
      <c r="AM610" s="22"/>
      <c r="AN610" s="22"/>
      <c r="AO610" s="23"/>
      <c r="AP610" s="22"/>
      <c r="AQ610" s="22"/>
      <c r="AR610" s="22"/>
      <c r="AS610" s="22"/>
      <c r="AT610" s="22"/>
      <c r="AU610" s="22"/>
      <c r="AV610" s="22"/>
      <c r="AW610" s="22"/>
      <c r="AX610" s="22"/>
      <c r="AY610" s="22"/>
      <c r="AZ610" s="22"/>
      <c r="BA610" s="22"/>
      <c r="BB610" s="22"/>
      <c r="BC610" s="22"/>
      <c r="BD610" s="22"/>
      <c r="BE610" s="22"/>
      <c r="BF610" s="22"/>
      <c r="BG610" s="22"/>
      <c r="BH610" s="22"/>
      <c r="BI610" s="22"/>
      <c r="BJ610" s="22"/>
      <c r="BK610" s="22"/>
      <c r="BL610" s="22"/>
      <c r="BM610" s="22"/>
      <c r="BN610" s="22"/>
      <c r="BO610" s="22"/>
      <c r="BP610" s="22"/>
      <c r="BQ610" s="22"/>
      <c r="BR610" s="22"/>
      <c r="BS610" s="22"/>
    </row>
    <row r="611" spans="27:71" x14ac:dyDescent="0.3">
      <c r="AA611" s="20"/>
      <c r="AB611" s="22"/>
      <c r="AC611" s="22"/>
      <c r="AD611" s="22"/>
      <c r="AE611" s="22"/>
      <c r="AF611" s="21"/>
      <c r="AG611" s="22"/>
      <c r="AH611" s="22"/>
      <c r="AI611" s="21"/>
      <c r="AJ611" s="21"/>
      <c r="AK611" s="22"/>
      <c r="AL611" s="22"/>
      <c r="AM611" s="22"/>
      <c r="AN611" s="22"/>
      <c r="AO611" s="23"/>
      <c r="AP611" s="22"/>
      <c r="AQ611" s="22"/>
      <c r="AR611" s="22"/>
      <c r="AS611" s="22"/>
      <c r="AT611" s="22"/>
      <c r="AU611" s="22"/>
      <c r="AV611" s="22"/>
      <c r="AW611" s="22"/>
      <c r="AX611" s="22"/>
      <c r="AY611" s="22"/>
      <c r="AZ611" s="22"/>
      <c r="BA611" s="22"/>
      <c r="BB611" s="22"/>
      <c r="BC611" s="22"/>
      <c r="BD611" s="22"/>
      <c r="BE611" s="22"/>
      <c r="BF611" s="22"/>
      <c r="BG611" s="22"/>
      <c r="BH611" s="22"/>
      <c r="BI611" s="22"/>
      <c r="BJ611" s="22"/>
      <c r="BK611" s="22"/>
      <c r="BL611" s="22"/>
      <c r="BM611" s="22"/>
      <c r="BN611" s="22"/>
      <c r="BO611" s="22"/>
      <c r="BP611" s="22"/>
      <c r="BQ611" s="22"/>
      <c r="BR611" s="22"/>
      <c r="BS611" s="22"/>
    </row>
    <row r="612" spans="27:71" x14ac:dyDescent="0.3">
      <c r="AA612" s="20"/>
      <c r="AB612" s="22"/>
      <c r="AC612" s="22"/>
      <c r="AD612" s="22"/>
      <c r="AE612" s="22"/>
      <c r="AF612" s="21"/>
      <c r="AG612" s="22"/>
      <c r="AH612" s="22"/>
      <c r="AI612" s="21"/>
      <c r="AJ612" s="21"/>
      <c r="AK612" s="22"/>
      <c r="AL612" s="22"/>
      <c r="AM612" s="22"/>
      <c r="AN612" s="22"/>
      <c r="AO612" s="23"/>
      <c r="AP612" s="22"/>
      <c r="AQ612" s="22"/>
      <c r="AR612" s="22"/>
      <c r="AS612" s="22"/>
      <c r="AT612" s="22"/>
      <c r="AU612" s="22"/>
      <c r="AV612" s="22"/>
      <c r="AW612" s="22"/>
      <c r="AX612" s="22"/>
      <c r="AY612" s="22"/>
      <c r="AZ612" s="22"/>
      <c r="BA612" s="22"/>
      <c r="BB612" s="22"/>
      <c r="BC612" s="22"/>
      <c r="BD612" s="22"/>
      <c r="BE612" s="22"/>
      <c r="BF612" s="22"/>
      <c r="BG612" s="22"/>
      <c r="BH612" s="22"/>
      <c r="BI612" s="22"/>
      <c r="BJ612" s="22"/>
      <c r="BK612" s="22"/>
      <c r="BL612" s="22"/>
      <c r="BM612" s="22"/>
      <c r="BN612" s="22"/>
      <c r="BO612" s="22"/>
      <c r="BP612" s="22"/>
      <c r="BQ612" s="22"/>
      <c r="BR612" s="22"/>
      <c r="BS612" s="22"/>
    </row>
    <row r="613" spans="27:71" x14ac:dyDescent="0.3">
      <c r="AA613" s="20"/>
      <c r="AB613" s="22"/>
      <c r="AC613" s="22"/>
      <c r="AD613" s="22"/>
      <c r="AE613" s="22"/>
      <c r="AF613" s="21"/>
      <c r="AG613" s="22"/>
      <c r="AH613" s="22"/>
      <c r="AI613" s="21"/>
      <c r="AJ613" s="21"/>
      <c r="AK613" s="22"/>
      <c r="AL613" s="22"/>
      <c r="AM613" s="22"/>
      <c r="AN613" s="22"/>
      <c r="AO613" s="23"/>
      <c r="AP613" s="22"/>
      <c r="AQ613" s="22"/>
      <c r="AR613" s="22"/>
      <c r="AS613" s="22"/>
      <c r="AT613" s="22"/>
      <c r="AU613" s="22"/>
      <c r="AV613" s="22"/>
      <c r="AW613" s="22"/>
      <c r="AX613" s="22"/>
      <c r="AY613" s="22"/>
      <c r="AZ613" s="22"/>
      <c r="BA613" s="22"/>
      <c r="BB613" s="22"/>
      <c r="BC613" s="22"/>
      <c r="BD613" s="22"/>
      <c r="BE613" s="22"/>
      <c r="BF613" s="22"/>
      <c r="BG613" s="22"/>
      <c r="BH613" s="22"/>
      <c r="BI613" s="22"/>
      <c r="BJ613" s="22"/>
      <c r="BK613" s="22"/>
      <c r="BL613" s="22"/>
      <c r="BM613" s="22"/>
      <c r="BN613" s="22"/>
      <c r="BO613" s="22"/>
      <c r="BP613" s="22"/>
      <c r="BQ613" s="22"/>
      <c r="BR613" s="22"/>
      <c r="BS613" s="22"/>
    </row>
    <row r="614" spans="27:71" x14ac:dyDescent="0.3">
      <c r="AA614" s="20"/>
      <c r="AB614" s="22"/>
      <c r="AC614" s="22"/>
      <c r="AD614" s="22"/>
      <c r="AE614" s="22"/>
      <c r="AF614" s="21"/>
      <c r="AG614" s="22"/>
      <c r="AH614" s="22"/>
      <c r="AI614" s="21"/>
      <c r="AJ614" s="21"/>
      <c r="AK614" s="22"/>
      <c r="AL614" s="22"/>
      <c r="AM614" s="22"/>
      <c r="AN614" s="22"/>
      <c r="AO614" s="23"/>
      <c r="AP614" s="22"/>
      <c r="AQ614" s="22"/>
      <c r="AR614" s="22"/>
      <c r="AS614" s="22"/>
      <c r="AT614" s="22"/>
      <c r="AU614" s="22"/>
      <c r="AV614" s="22"/>
      <c r="AW614" s="22"/>
      <c r="AX614" s="22"/>
      <c r="AY614" s="22"/>
      <c r="AZ614" s="22"/>
      <c r="BA614" s="22"/>
      <c r="BB614" s="22"/>
      <c r="BC614" s="22"/>
      <c r="BD614" s="22"/>
      <c r="BE614" s="22"/>
      <c r="BF614" s="22"/>
      <c r="BG614" s="22"/>
      <c r="BH614" s="22"/>
      <c r="BI614" s="22"/>
      <c r="BJ614" s="22"/>
      <c r="BK614" s="22"/>
      <c r="BL614" s="22"/>
      <c r="BM614" s="22"/>
      <c r="BN614" s="22"/>
      <c r="BO614" s="22"/>
      <c r="BP614" s="22"/>
      <c r="BQ614" s="22"/>
      <c r="BR614" s="22"/>
      <c r="BS614" s="22"/>
    </row>
    <row r="615" spans="27:71" x14ac:dyDescent="0.3">
      <c r="AA615" s="20"/>
      <c r="AB615" s="22"/>
      <c r="AC615" s="22"/>
      <c r="AD615" s="22"/>
      <c r="AE615" s="22"/>
      <c r="AF615" s="21"/>
      <c r="AG615" s="22"/>
      <c r="AH615" s="22"/>
      <c r="AI615" s="21"/>
      <c r="AJ615" s="21"/>
      <c r="AK615" s="22"/>
      <c r="AL615" s="22"/>
      <c r="AM615" s="22"/>
      <c r="AN615" s="22"/>
      <c r="AO615" s="23"/>
      <c r="AP615" s="22"/>
      <c r="AQ615" s="22"/>
      <c r="AR615" s="22"/>
      <c r="AS615" s="22"/>
      <c r="AT615" s="22"/>
      <c r="AU615" s="22"/>
      <c r="AV615" s="22"/>
      <c r="AW615" s="22"/>
      <c r="AX615" s="22"/>
      <c r="AY615" s="22"/>
      <c r="AZ615" s="22"/>
      <c r="BA615" s="22"/>
      <c r="BB615" s="22"/>
      <c r="BC615" s="22"/>
      <c r="BD615" s="22"/>
      <c r="BE615" s="22"/>
      <c r="BF615" s="22"/>
      <c r="BG615" s="22"/>
      <c r="BH615" s="22"/>
      <c r="BI615" s="22"/>
      <c r="BJ615" s="22"/>
      <c r="BK615" s="22"/>
      <c r="BL615" s="22"/>
      <c r="BM615" s="22"/>
      <c r="BN615" s="22"/>
      <c r="BO615" s="22"/>
      <c r="BP615" s="22"/>
      <c r="BQ615" s="22"/>
      <c r="BR615" s="22"/>
      <c r="BS615" s="22"/>
    </row>
    <row r="616" spans="27:71" x14ac:dyDescent="0.3">
      <c r="AA616" s="20"/>
      <c r="AB616" s="22"/>
      <c r="AC616" s="22"/>
      <c r="AD616" s="22"/>
      <c r="AE616" s="22"/>
      <c r="AF616" s="21"/>
      <c r="AG616" s="22"/>
      <c r="AH616" s="22"/>
      <c r="AI616" s="21"/>
      <c r="AJ616" s="21"/>
      <c r="AK616" s="22"/>
      <c r="AL616" s="22"/>
      <c r="AM616" s="22"/>
      <c r="AN616" s="22"/>
      <c r="AO616" s="23"/>
      <c r="AP616" s="22"/>
      <c r="AQ616" s="22"/>
      <c r="AR616" s="22"/>
      <c r="AS616" s="22"/>
      <c r="AT616" s="22"/>
      <c r="AU616" s="22"/>
      <c r="AV616" s="22"/>
      <c r="AW616" s="22"/>
      <c r="AX616" s="22"/>
      <c r="AY616" s="22"/>
      <c r="AZ616" s="22"/>
      <c r="BA616" s="22"/>
      <c r="BB616" s="22"/>
      <c r="BC616" s="22"/>
      <c r="BD616" s="22"/>
      <c r="BE616" s="22"/>
      <c r="BF616" s="22"/>
      <c r="BG616" s="22"/>
      <c r="BH616" s="22"/>
      <c r="BI616" s="22"/>
      <c r="BJ616" s="22"/>
      <c r="BK616" s="22"/>
      <c r="BL616" s="22"/>
      <c r="BM616" s="22"/>
      <c r="BN616" s="22"/>
      <c r="BO616" s="22"/>
      <c r="BP616" s="22"/>
      <c r="BQ616" s="22"/>
      <c r="BR616" s="22"/>
      <c r="BS616" s="22"/>
    </row>
    <row r="617" spans="27:71" x14ac:dyDescent="0.3">
      <c r="AA617" s="20"/>
      <c r="AB617" s="22"/>
      <c r="AC617" s="22"/>
      <c r="AD617" s="22"/>
      <c r="AE617" s="22"/>
      <c r="AF617" s="21"/>
      <c r="AG617" s="22"/>
      <c r="AH617" s="22"/>
      <c r="AI617" s="21"/>
      <c r="AJ617" s="21"/>
      <c r="AK617" s="22"/>
      <c r="AL617" s="22"/>
      <c r="AM617" s="22"/>
      <c r="AN617" s="22"/>
      <c r="AO617" s="23"/>
      <c r="AP617" s="22"/>
      <c r="AQ617" s="22"/>
      <c r="AR617" s="22"/>
      <c r="AS617" s="22"/>
      <c r="AT617" s="22"/>
      <c r="AU617" s="22"/>
      <c r="AV617" s="22"/>
      <c r="AW617" s="22"/>
      <c r="AX617" s="22"/>
      <c r="AY617" s="22"/>
      <c r="AZ617" s="22"/>
      <c r="BA617" s="22"/>
      <c r="BB617" s="22"/>
      <c r="BC617" s="22"/>
      <c r="BD617" s="22"/>
      <c r="BE617" s="22"/>
      <c r="BF617" s="22"/>
      <c r="BG617" s="22"/>
      <c r="BH617" s="22"/>
      <c r="BI617" s="22"/>
      <c r="BJ617" s="22"/>
      <c r="BK617" s="22"/>
      <c r="BL617" s="22"/>
      <c r="BM617" s="22"/>
      <c r="BN617" s="22"/>
      <c r="BO617" s="22"/>
      <c r="BP617" s="22"/>
      <c r="BQ617" s="22"/>
      <c r="BR617" s="22"/>
      <c r="BS617" s="22"/>
    </row>
    <row r="618" spans="27:71" x14ac:dyDescent="0.3">
      <c r="AA618" s="20"/>
      <c r="AB618" s="22"/>
      <c r="AC618" s="22"/>
      <c r="AD618" s="22"/>
      <c r="AE618" s="22"/>
      <c r="AF618" s="21"/>
      <c r="AG618" s="22"/>
      <c r="AH618" s="22"/>
      <c r="AI618" s="21"/>
      <c r="AJ618" s="21"/>
      <c r="AK618" s="22"/>
      <c r="AL618" s="22"/>
      <c r="AM618" s="22"/>
      <c r="AN618" s="22"/>
      <c r="AO618" s="23"/>
      <c r="AP618" s="22"/>
      <c r="AQ618" s="22"/>
      <c r="AR618" s="22"/>
      <c r="AS618" s="22"/>
      <c r="AT618" s="22"/>
      <c r="AU618" s="22"/>
      <c r="AV618" s="22"/>
      <c r="AW618" s="22"/>
      <c r="AX618" s="22"/>
      <c r="AY618" s="22"/>
      <c r="AZ618" s="22"/>
      <c r="BA618" s="22"/>
      <c r="BB618" s="22"/>
      <c r="BC618" s="22"/>
      <c r="BD618" s="22"/>
      <c r="BE618" s="22"/>
      <c r="BF618" s="22"/>
      <c r="BG618" s="22"/>
      <c r="BH618" s="22"/>
      <c r="BI618" s="22"/>
      <c r="BJ618" s="22"/>
      <c r="BK618" s="22"/>
      <c r="BL618" s="22"/>
      <c r="BM618" s="22"/>
      <c r="BN618" s="22"/>
      <c r="BO618" s="22"/>
      <c r="BP618" s="22"/>
      <c r="BQ618" s="22"/>
      <c r="BR618" s="22"/>
      <c r="BS618" s="22"/>
    </row>
    <row r="619" spans="27:71" x14ac:dyDescent="0.3">
      <c r="AA619" s="20"/>
      <c r="AB619" s="22"/>
      <c r="AC619" s="22"/>
      <c r="AD619" s="22"/>
      <c r="AE619" s="22"/>
      <c r="AF619" s="21"/>
      <c r="AG619" s="22"/>
      <c r="AH619" s="22"/>
      <c r="AI619" s="21"/>
      <c r="AJ619" s="21"/>
      <c r="AK619" s="22"/>
      <c r="AL619" s="22"/>
      <c r="AM619" s="22"/>
      <c r="AN619" s="22"/>
      <c r="AO619" s="23"/>
      <c r="AP619" s="22"/>
      <c r="AQ619" s="22"/>
      <c r="AR619" s="22"/>
      <c r="AS619" s="22"/>
      <c r="AT619" s="22"/>
      <c r="AU619" s="22"/>
      <c r="AV619" s="22"/>
      <c r="AW619" s="22"/>
      <c r="AX619" s="22"/>
      <c r="AY619" s="22"/>
      <c r="AZ619" s="22"/>
      <c r="BA619" s="22"/>
      <c r="BB619" s="22"/>
      <c r="BC619" s="22"/>
      <c r="BD619" s="22"/>
      <c r="BE619" s="22"/>
      <c r="BF619" s="22"/>
      <c r="BG619" s="22"/>
      <c r="BH619" s="22"/>
      <c r="BI619" s="22"/>
      <c r="BJ619" s="22"/>
      <c r="BK619" s="22"/>
      <c r="BL619" s="22"/>
      <c r="BM619" s="22"/>
      <c r="BN619" s="22"/>
      <c r="BO619" s="22"/>
      <c r="BP619" s="22"/>
      <c r="BQ619" s="22"/>
      <c r="BR619" s="22"/>
      <c r="BS619" s="22"/>
    </row>
    <row r="620" spans="27:71" x14ac:dyDescent="0.3">
      <c r="AA620" s="20"/>
      <c r="AB620" s="22"/>
      <c r="AC620" s="22"/>
      <c r="AD620" s="22"/>
      <c r="AE620" s="22"/>
      <c r="AF620" s="21"/>
      <c r="AG620" s="22"/>
      <c r="AH620" s="22"/>
      <c r="AI620" s="21"/>
      <c r="AJ620" s="21"/>
      <c r="AK620" s="22"/>
      <c r="AL620" s="22"/>
      <c r="AM620" s="22"/>
      <c r="AN620" s="22"/>
      <c r="AO620" s="23"/>
      <c r="AP620" s="22"/>
      <c r="AQ620" s="22"/>
      <c r="AR620" s="22"/>
      <c r="AS620" s="22"/>
      <c r="AT620" s="22"/>
      <c r="AU620" s="22"/>
      <c r="AV620" s="22"/>
      <c r="AW620" s="22"/>
      <c r="AX620" s="22"/>
      <c r="AY620" s="22"/>
      <c r="AZ620" s="22"/>
      <c r="BA620" s="22"/>
      <c r="BB620" s="22"/>
      <c r="BC620" s="22"/>
      <c r="BD620" s="22"/>
      <c r="BE620" s="22"/>
      <c r="BF620" s="22"/>
      <c r="BG620" s="22"/>
      <c r="BH620" s="22"/>
      <c r="BI620" s="22"/>
      <c r="BJ620" s="22"/>
      <c r="BK620" s="22"/>
      <c r="BL620" s="22"/>
      <c r="BM620" s="22"/>
      <c r="BN620" s="22"/>
      <c r="BO620" s="22"/>
      <c r="BP620" s="22"/>
      <c r="BQ620" s="22"/>
      <c r="BR620" s="22"/>
      <c r="BS620" s="22"/>
    </row>
    <row r="621" spans="27:71" x14ac:dyDescent="0.3">
      <c r="AA621" s="20"/>
      <c r="AB621" s="22"/>
      <c r="AC621" s="22"/>
      <c r="AD621" s="22"/>
      <c r="AE621" s="22"/>
      <c r="AF621" s="21"/>
      <c r="AG621" s="22"/>
      <c r="AH621" s="22"/>
      <c r="AI621" s="21"/>
      <c r="AJ621" s="21"/>
      <c r="AK621" s="22"/>
      <c r="AL621" s="22"/>
      <c r="AM621" s="22"/>
      <c r="AN621" s="22"/>
      <c r="AO621" s="23"/>
      <c r="AP621" s="22"/>
      <c r="AQ621" s="22"/>
      <c r="AR621" s="22"/>
      <c r="AS621" s="22"/>
      <c r="AT621" s="22"/>
      <c r="AU621" s="22"/>
      <c r="AV621" s="22"/>
      <c r="AW621" s="22"/>
      <c r="AX621" s="22"/>
      <c r="AY621" s="22"/>
      <c r="AZ621" s="22"/>
      <c r="BA621" s="22"/>
      <c r="BB621" s="22"/>
      <c r="BC621" s="22"/>
      <c r="BD621" s="22"/>
      <c r="BE621" s="22"/>
      <c r="BF621" s="22"/>
      <c r="BG621" s="22"/>
      <c r="BH621" s="22"/>
      <c r="BI621" s="22"/>
      <c r="BJ621" s="22"/>
      <c r="BK621" s="22"/>
      <c r="BL621" s="22"/>
      <c r="BM621" s="22"/>
      <c r="BN621" s="22"/>
      <c r="BO621" s="22"/>
      <c r="BP621" s="22"/>
      <c r="BQ621" s="22"/>
      <c r="BR621" s="22"/>
      <c r="BS621" s="22"/>
    </row>
    <row r="622" spans="27:71" x14ac:dyDescent="0.3">
      <c r="AA622" s="20"/>
      <c r="AB622" s="22"/>
      <c r="AC622" s="22"/>
      <c r="AD622" s="22"/>
      <c r="AE622" s="22"/>
      <c r="AF622" s="21"/>
      <c r="AG622" s="22"/>
      <c r="AH622" s="22"/>
      <c r="AI622" s="21"/>
      <c r="AJ622" s="21"/>
      <c r="AK622" s="22"/>
      <c r="AL622" s="22"/>
      <c r="AM622" s="22"/>
      <c r="AN622" s="22"/>
      <c r="AO622" s="23"/>
      <c r="AP622" s="22"/>
      <c r="AQ622" s="22"/>
      <c r="AR622" s="22"/>
      <c r="AS622" s="22"/>
      <c r="AT622" s="22"/>
      <c r="AU622" s="22"/>
      <c r="AV622" s="22"/>
      <c r="AW622" s="22"/>
      <c r="AX622" s="22"/>
      <c r="AY622" s="22"/>
      <c r="AZ622" s="22"/>
      <c r="BA622" s="22"/>
      <c r="BB622" s="22"/>
      <c r="BC622" s="22"/>
      <c r="BD622" s="22"/>
      <c r="BE622" s="22"/>
      <c r="BF622" s="22"/>
      <c r="BG622" s="22"/>
      <c r="BH622" s="22"/>
      <c r="BI622" s="22"/>
      <c r="BJ622" s="22"/>
      <c r="BK622" s="22"/>
      <c r="BL622" s="22"/>
      <c r="BM622" s="22"/>
      <c r="BN622" s="22"/>
      <c r="BO622" s="22"/>
      <c r="BP622" s="22"/>
      <c r="BQ622" s="22"/>
      <c r="BR622" s="22"/>
      <c r="BS622" s="22"/>
    </row>
    <row r="623" spans="27:71" x14ac:dyDescent="0.3">
      <c r="AA623" s="20"/>
      <c r="AB623" s="22"/>
      <c r="AC623" s="22"/>
      <c r="AD623" s="22"/>
      <c r="AE623" s="22"/>
      <c r="AF623" s="21"/>
      <c r="AG623" s="22"/>
      <c r="AH623" s="22"/>
      <c r="AI623" s="21"/>
      <c r="AJ623" s="21"/>
      <c r="AK623" s="22"/>
      <c r="AL623" s="22"/>
      <c r="AM623" s="22"/>
      <c r="AN623" s="22"/>
      <c r="AO623" s="23"/>
      <c r="AP623" s="22"/>
      <c r="AQ623" s="22"/>
      <c r="AR623" s="22"/>
      <c r="AS623" s="22"/>
      <c r="AT623" s="22"/>
      <c r="AU623" s="22"/>
      <c r="AV623" s="22"/>
      <c r="AW623" s="22"/>
      <c r="AX623" s="22"/>
      <c r="AY623" s="22"/>
      <c r="AZ623" s="22"/>
      <c r="BA623" s="22"/>
      <c r="BB623" s="22"/>
      <c r="BC623" s="22"/>
      <c r="BD623" s="22"/>
      <c r="BE623" s="22"/>
      <c r="BF623" s="22"/>
      <c r="BG623" s="22"/>
      <c r="BH623" s="22"/>
      <c r="BI623" s="22"/>
      <c r="BJ623" s="22"/>
      <c r="BK623" s="22"/>
      <c r="BL623" s="22"/>
      <c r="BM623" s="22"/>
      <c r="BN623" s="22"/>
      <c r="BO623" s="22"/>
      <c r="BP623" s="22"/>
      <c r="BQ623" s="22"/>
      <c r="BR623" s="22"/>
      <c r="BS623" s="22"/>
    </row>
    <row r="624" spans="27:71" x14ac:dyDescent="0.3">
      <c r="AA624" s="20"/>
      <c r="AB624" s="22"/>
      <c r="AC624" s="22"/>
      <c r="AD624" s="22"/>
      <c r="AE624" s="22"/>
      <c r="AF624" s="21"/>
      <c r="AG624" s="22"/>
      <c r="AH624" s="22"/>
      <c r="AI624" s="21"/>
      <c r="AJ624" s="21"/>
      <c r="AK624" s="22"/>
      <c r="AL624" s="22"/>
      <c r="AM624" s="22"/>
      <c r="AN624" s="22"/>
      <c r="AO624" s="23"/>
      <c r="AP624" s="22"/>
      <c r="AQ624" s="22"/>
      <c r="AR624" s="22"/>
      <c r="AS624" s="22"/>
      <c r="AT624" s="22"/>
      <c r="AU624" s="22"/>
      <c r="AV624" s="22"/>
      <c r="AW624" s="22"/>
      <c r="AX624" s="22"/>
      <c r="AY624" s="22"/>
      <c r="AZ624" s="22"/>
      <c r="BA624" s="22"/>
      <c r="BB624" s="22"/>
      <c r="BC624" s="22"/>
      <c r="BD624" s="22"/>
      <c r="BE624" s="22"/>
      <c r="BF624" s="22"/>
      <c r="BG624" s="22"/>
      <c r="BH624" s="22"/>
      <c r="BI624" s="22"/>
      <c r="BJ624" s="22"/>
      <c r="BK624" s="22"/>
      <c r="BL624" s="22"/>
      <c r="BM624" s="22"/>
      <c r="BN624" s="22"/>
      <c r="BO624" s="22"/>
      <c r="BP624" s="22"/>
      <c r="BQ624" s="22"/>
      <c r="BR624" s="22"/>
      <c r="BS624" s="22"/>
    </row>
    <row r="625" spans="27:71" x14ac:dyDescent="0.3">
      <c r="AA625" s="20"/>
      <c r="AB625" s="22"/>
      <c r="AC625" s="22"/>
      <c r="AD625" s="22"/>
      <c r="AE625" s="22"/>
      <c r="AF625" s="21"/>
      <c r="AG625" s="22"/>
      <c r="AH625" s="22"/>
      <c r="AI625" s="21"/>
      <c r="AJ625" s="21"/>
      <c r="AK625" s="22"/>
      <c r="AL625" s="22"/>
      <c r="AM625" s="22"/>
      <c r="AN625" s="22"/>
      <c r="AO625" s="23"/>
      <c r="AP625" s="22"/>
      <c r="AQ625" s="22"/>
      <c r="AR625" s="22"/>
      <c r="AS625" s="22"/>
      <c r="AT625" s="22"/>
      <c r="AU625" s="22"/>
      <c r="AV625" s="22"/>
      <c r="AW625" s="22"/>
      <c r="AX625" s="22"/>
      <c r="AY625" s="22"/>
      <c r="AZ625" s="22"/>
      <c r="BA625" s="22"/>
      <c r="BB625" s="22"/>
      <c r="BC625" s="22"/>
      <c r="BD625" s="22"/>
      <c r="BE625" s="22"/>
      <c r="BF625" s="22"/>
      <c r="BG625" s="22"/>
      <c r="BH625" s="22"/>
      <c r="BI625" s="22"/>
      <c r="BJ625" s="22"/>
      <c r="BK625" s="22"/>
      <c r="BL625" s="22"/>
      <c r="BM625" s="22"/>
      <c r="BN625" s="22"/>
      <c r="BO625" s="22"/>
      <c r="BP625" s="22"/>
      <c r="BQ625" s="22"/>
      <c r="BR625" s="22"/>
      <c r="BS625" s="22"/>
    </row>
    <row r="626" spans="27:71" x14ac:dyDescent="0.3">
      <c r="AA626" s="20"/>
      <c r="AB626" s="22"/>
      <c r="AC626" s="22"/>
      <c r="AD626" s="22"/>
      <c r="AE626" s="22"/>
      <c r="AF626" s="21"/>
      <c r="AG626" s="22"/>
      <c r="AH626" s="22"/>
      <c r="AI626" s="21"/>
      <c r="AJ626" s="21"/>
      <c r="AK626" s="22"/>
      <c r="AL626" s="22"/>
      <c r="AM626" s="22"/>
      <c r="AN626" s="22"/>
      <c r="AO626" s="23"/>
      <c r="AP626" s="22"/>
      <c r="AQ626" s="22"/>
      <c r="AR626" s="22"/>
      <c r="AS626" s="22"/>
      <c r="AT626" s="22"/>
      <c r="AU626" s="22"/>
      <c r="AV626" s="22"/>
      <c r="AW626" s="22"/>
      <c r="AX626" s="22"/>
      <c r="AY626" s="22"/>
      <c r="AZ626" s="22"/>
      <c r="BA626" s="22"/>
      <c r="BB626" s="22"/>
      <c r="BC626" s="22"/>
      <c r="BD626" s="22"/>
      <c r="BE626" s="22"/>
      <c r="BF626" s="22"/>
      <c r="BG626" s="22"/>
      <c r="BH626" s="22"/>
      <c r="BI626" s="22"/>
      <c r="BJ626" s="22"/>
      <c r="BK626" s="22"/>
      <c r="BL626" s="22"/>
      <c r="BM626" s="22"/>
      <c r="BN626" s="22"/>
      <c r="BO626" s="22"/>
      <c r="BP626" s="22"/>
      <c r="BQ626" s="22"/>
      <c r="BR626" s="22"/>
      <c r="BS626" s="22"/>
    </row>
    <row r="627" spans="27:71" x14ac:dyDescent="0.3">
      <c r="AA627" s="20"/>
      <c r="AB627" s="22"/>
      <c r="AC627" s="22"/>
      <c r="AD627" s="22"/>
      <c r="AE627" s="22"/>
      <c r="AF627" s="21"/>
      <c r="AG627" s="22"/>
      <c r="AH627" s="22"/>
      <c r="AI627" s="21"/>
      <c r="AJ627" s="21"/>
      <c r="AK627" s="22"/>
      <c r="AL627" s="22"/>
      <c r="AM627" s="22"/>
      <c r="AN627" s="22"/>
      <c r="AO627" s="23"/>
      <c r="AP627" s="22"/>
      <c r="AQ627" s="22"/>
      <c r="AR627" s="22"/>
      <c r="AS627" s="22"/>
      <c r="AT627" s="22"/>
      <c r="AU627" s="22"/>
      <c r="AV627" s="22"/>
      <c r="AW627" s="22"/>
      <c r="AX627" s="22"/>
      <c r="AY627" s="22"/>
      <c r="AZ627" s="22"/>
      <c r="BA627" s="22"/>
      <c r="BB627" s="22"/>
      <c r="BC627" s="22"/>
      <c r="BD627" s="22"/>
      <c r="BE627" s="22"/>
      <c r="BF627" s="22"/>
      <c r="BG627" s="22"/>
      <c r="BH627" s="22"/>
      <c r="BI627" s="22"/>
      <c r="BJ627" s="22"/>
      <c r="BK627" s="22"/>
      <c r="BL627" s="22"/>
      <c r="BM627" s="22"/>
      <c r="BN627" s="22"/>
      <c r="BO627" s="22"/>
      <c r="BP627" s="22"/>
      <c r="BQ627" s="22"/>
      <c r="BR627" s="22"/>
      <c r="BS627" s="22"/>
    </row>
    <row r="628" spans="27:71" x14ac:dyDescent="0.3">
      <c r="AA628" s="20"/>
      <c r="AB628" s="22"/>
      <c r="AC628" s="22"/>
      <c r="AD628" s="22"/>
      <c r="AE628" s="22"/>
      <c r="AF628" s="21"/>
      <c r="AG628" s="22"/>
      <c r="AH628" s="22"/>
      <c r="AI628" s="21"/>
      <c r="AJ628" s="21"/>
      <c r="AK628" s="22"/>
      <c r="AL628" s="22"/>
      <c r="AM628" s="22"/>
      <c r="AN628" s="22"/>
      <c r="AO628" s="23"/>
      <c r="AP628" s="22"/>
      <c r="AQ628" s="22"/>
      <c r="AR628" s="22"/>
      <c r="AS628" s="22"/>
      <c r="AT628" s="22"/>
      <c r="AU628" s="22"/>
      <c r="AV628" s="22"/>
      <c r="AW628" s="22"/>
      <c r="AX628" s="22"/>
      <c r="AY628" s="22"/>
      <c r="AZ628" s="22"/>
      <c r="BA628" s="22"/>
      <c r="BB628" s="22"/>
      <c r="BC628" s="22"/>
      <c r="BD628" s="22"/>
      <c r="BE628" s="22"/>
      <c r="BF628" s="22"/>
      <c r="BG628" s="22"/>
      <c r="BH628" s="22"/>
      <c r="BI628" s="22"/>
      <c r="BJ628" s="22"/>
      <c r="BK628" s="22"/>
      <c r="BL628" s="22"/>
      <c r="BM628" s="22"/>
      <c r="BN628" s="22"/>
      <c r="BO628" s="22"/>
      <c r="BP628" s="22"/>
      <c r="BQ628" s="22"/>
      <c r="BR628" s="22"/>
      <c r="BS628" s="22"/>
    </row>
    <row r="629" spans="27:71" x14ac:dyDescent="0.3">
      <c r="AA629" s="20"/>
      <c r="AB629" s="22"/>
      <c r="AC629" s="22"/>
      <c r="AD629" s="22"/>
      <c r="AE629" s="22"/>
      <c r="AF629" s="21"/>
      <c r="AG629" s="22"/>
      <c r="AH629" s="22"/>
      <c r="AI629" s="21"/>
      <c r="AJ629" s="21"/>
      <c r="AK629" s="22"/>
      <c r="AL629" s="22"/>
      <c r="AM629" s="22"/>
      <c r="AN629" s="22"/>
      <c r="AO629" s="23"/>
      <c r="AP629" s="22"/>
      <c r="AQ629" s="22"/>
      <c r="AR629" s="22"/>
      <c r="AS629" s="22"/>
      <c r="AT629" s="22"/>
      <c r="AU629" s="22"/>
      <c r="AV629" s="22"/>
      <c r="AW629" s="22"/>
      <c r="AX629" s="22"/>
      <c r="AY629" s="22"/>
      <c r="AZ629" s="22"/>
      <c r="BA629" s="22"/>
      <c r="BB629" s="22"/>
      <c r="BC629" s="22"/>
      <c r="BD629" s="22"/>
      <c r="BE629" s="22"/>
      <c r="BF629" s="22"/>
      <c r="BG629" s="22"/>
      <c r="BH629" s="22"/>
      <c r="BI629" s="22"/>
      <c r="BJ629" s="22"/>
      <c r="BK629" s="22"/>
      <c r="BL629" s="22"/>
      <c r="BM629" s="22"/>
      <c r="BN629" s="22"/>
      <c r="BO629" s="22"/>
      <c r="BP629" s="22"/>
      <c r="BQ629" s="22"/>
      <c r="BR629" s="22"/>
      <c r="BS629" s="22"/>
    </row>
    <row r="630" spans="27:71" x14ac:dyDescent="0.3">
      <c r="AA630" s="20"/>
      <c r="AB630" s="22"/>
      <c r="AC630" s="22"/>
      <c r="AD630" s="22"/>
      <c r="AE630" s="22"/>
      <c r="AF630" s="21"/>
      <c r="AG630" s="22"/>
      <c r="AH630" s="22"/>
      <c r="AI630" s="21"/>
      <c r="AJ630" s="21"/>
      <c r="AK630" s="22"/>
      <c r="AL630" s="22"/>
      <c r="AM630" s="22"/>
      <c r="AN630" s="22"/>
      <c r="AO630" s="23"/>
      <c r="AP630" s="22"/>
      <c r="AQ630" s="22"/>
      <c r="AR630" s="22"/>
      <c r="AS630" s="22"/>
      <c r="AT630" s="22"/>
      <c r="AU630" s="22"/>
      <c r="AV630" s="22"/>
      <c r="AW630" s="22"/>
      <c r="AX630" s="22"/>
      <c r="AY630" s="22"/>
      <c r="AZ630" s="22"/>
      <c r="BA630" s="22"/>
      <c r="BB630" s="22"/>
      <c r="BC630" s="22"/>
      <c r="BD630" s="22"/>
      <c r="BE630" s="22"/>
      <c r="BF630" s="22"/>
      <c r="BG630" s="22"/>
      <c r="BH630" s="22"/>
      <c r="BI630" s="22"/>
      <c r="BJ630" s="22"/>
      <c r="BK630" s="22"/>
      <c r="BL630" s="22"/>
      <c r="BM630" s="22"/>
      <c r="BN630" s="22"/>
      <c r="BO630" s="22"/>
      <c r="BP630" s="22"/>
      <c r="BQ630" s="22"/>
      <c r="BR630" s="22"/>
      <c r="BS630" s="22"/>
    </row>
    <row r="631" spans="27:71" x14ac:dyDescent="0.3">
      <c r="AA631" s="20"/>
      <c r="AB631" s="22"/>
      <c r="AC631" s="22"/>
      <c r="AD631" s="22"/>
      <c r="AE631" s="22"/>
      <c r="AF631" s="21"/>
      <c r="AG631" s="22"/>
      <c r="AH631" s="22"/>
      <c r="AI631" s="21"/>
      <c r="AJ631" s="21"/>
      <c r="AK631" s="22"/>
      <c r="AL631" s="22"/>
      <c r="AM631" s="22"/>
      <c r="AN631" s="22"/>
      <c r="AO631" s="23"/>
      <c r="AP631" s="22"/>
      <c r="AQ631" s="22"/>
      <c r="AR631" s="22"/>
      <c r="AS631" s="22"/>
      <c r="AT631" s="22"/>
      <c r="AU631" s="22"/>
      <c r="AV631" s="22"/>
      <c r="AW631" s="22"/>
      <c r="AX631" s="22"/>
      <c r="AY631" s="22"/>
      <c r="AZ631" s="22"/>
      <c r="BA631" s="22"/>
      <c r="BB631" s="22"/>
      <c r="BC631" s="22"/>
      <c r="BD631" s="22"/>
      <c r="BE631" s="22"/>
      <c r="BF631" s="22"/>
      <c r="BG631" s="22"/>
      <c r="BH631" s="22"/>
      <c r="BI631" s="22"/>
      <c r="BJ631" s="22"/>
      <c r="BK631" s="22"/>
      <c r="BL631" s="22"/>
      <c r="BM631" s="22"/>
      <c r="BN631" s="22"/>
      <c r="BO631" s="22"/>
      <c r="BP631" s="22"/>
      <c r="BQ631" s="22"/>
      <c r="BR631" s="22"/>
      <c r="BS631" s="22"/>
    </row>
    <row r="632" spans="27:71" x14ac:dyDescent="0.3">
      <c r="AA632" s="20"/>
      <c r="AB632" s="22"/>
      <c r="AC632" s="22"/>
      <c r="AD632" s="22"/>
      <c r="AE632" s="22"/>
      <c r="AF632" s="21"/>
      <c r="AG632" s="22"/>
      <c r="AH632" s="22"/>
      <c r="AI632" s="21"/>
      <c r="AJ632" s="21"/>
      <c r="AK632" s="22"/>
      <c r="AL632" s="22"/>
      <c r="AM632" s="22"/>
      <c r="AN632" s="22"/>
      <c r="AO632" s="23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  <c r="BC632" s="22"/>
      <c r="BD632" s="22"/>
      <c r="BE632" s="22"/>
      <c r="BF632" s="22"/>
      <c r="BG632" s="22"/>
      <c r="BH632" s="22"/>
      <c r="BI632" s="22"/>
      <c r="BJ632" s="22"/>
      <c r="BK632" s="22"/>
      <c r="BL632" s="22"/>
      <c r="BM632" s="22"/>
      <c r="BN632" s="22"/>
      <c r="BO632" s="22"/>
      <c r="BP632" s="22"/>
      <c r="BQ632" s="22"/>
      <c r="BR632" s="22"/>
      <c r="BS632" s="22"/>
    </row>
    <row r="633" spans="27:71" x14ac:dyDescent="0.3">
      <c r="AA633" s="20"/>
      <c r="AB633" s="22"/>
      <c r="AC633" s="22"/>
      <c r="AD633" s="22"/>
      <c r="AE633" s="22"/>
      <c r="AF633" s="21"/>
      <c r="AG633" s="22"/>
      <c r="AH633" s="22"/>
      <c r="AI633" s="21"/>
      <c r="AJ633" s="21"/>
      <c r="AK633" s="22"/>
      <c r="AL633" s="22"/>
      <c r="AM633" s="22"/>
      <c r="AN633" s="22"/>
      <c r="AO633" s="23"/>
      <c r="AP633" s="22"/>
      <c r="AQ633" s="22"/>
      <c r="AR633" s="22"/>
      <c r="AS633" s="22"/>
      <c r="AT633" s="22"/>
      <c r="AU633" s="22"/>
      <c r="AV633" s="22"/>
      <c r="AW633" s="22"/>
      <c r="AX633" s="22"/>
      <c r="AY633" s="22"/>
      <c r="AZ633" s="22"/>
      <c r="BA633" s="22"/>
      <c r="BB633" s="22"/>
      <c r="BC633" s="22"/>
      <c r="BD633" s="22"/>
      <c r="BE633" s="22"/>
      <c r="BF633" s="22"/>
      <c r="BG633" s="22"/>
      <c r="BH633" s="22"/>
      <c r="BI633" s="22"/>
      <c r="BJ633" s="22"/>
      <c r="BK633" s="22"/>
      <c r="BL633" s="22"/>
      <c r="BM633" s="22"/>
      <c r="BN633" s="22"/>
      <c r="BO633" s="22"/>
      <c r="BP633" s="22"/>
      <c r="BQ633" s="22"/>
      <c r="BR633" s="22"/>
      <c r="BS633" s="22"/>
    </row>
    <row r="634" spans="27:71" x14ac:dyDescent="0.3">
      <c r="AA634" s="20"/>
      <c r="AB634" s="22"/>
      <c r="AC634" s="22"/>
      <c r="AD634" s="22"/>
      <c r="AE634" s="22"/>
      <c r="AF634" s="21"/>
      <c r="AG634" s="22"/>
      <c r="AH634" s="22"/>
      <c r="AI634" s="21"/>
      <c r="AJ634" s="21"/>
      <c r="AK634" s="22"/>
      <c r="AL634" s="22"/>
      <c r="AM634" s="22"/>
      <c r="AN634" s="22"/>
      <c r="AO634" s="23"/>
      <c r="AP634" s="22"/>
      <c r="AQ634" s="22"/>
      <c r="AR634" s="22"/>
      <c r="AS634" s="22"/>
      <c r="AT634" s="22"/>
      <c r="AU634" s="22"/>
      <c r="AV634" s="22"/>
      <c r="AW634" s="22"/>
      <c r="AX634" s="22"/>
      <c r="AY634" s="22"/>
      <c r="AZ634" s="22"/>
      <c r="BA634" s="22"/>
      <c r="BB634" s="22"/>
      <c r="BC634" s="22"/>
      <c r="BD634" s="22"/>
      <c r="BE634" s="22"/>
      <c r="BF634" s="22"/>
      <c r="BG634" s="22"/>
      <c r="BH634" s="22"/>
      <c r="BI634" s="22"/>
      <c r="BJ634" s="22"/>
      <c r="BK634" s="22"/>
      <c r="BL634" s="22"/>
      <c r="BM634" s="22"/>
      <c r="BN634" s="22"/>
      <c r="BO634" s="22"/>
      <c r="BP634" s="22"/>
      <c r="BQ634" s="22"/>
      <c r="BR634" s="22"/>
      <c r="BS634" s="22"/>
    </row>
    <row r="635" spans="27:71" x14ac:dyDescent="0.3">
      <c r="AA635" s="20"/>
      <c r="AB635" s="22"/>
      <c r="AC635" s="22"/>
      <c r="AD635" s="22"/>
      <c r="AE635" s="22"/>
      <c r="AF635" s="21"/>
      <c r="AG635" s="22"/>
      <c r="AH635" s="22"/>
      <c r="AI635" s="21"/>
      <c r="AJ635" s="21"/>
      <c r="AK635" s="22"/>
      <c r="AL635" s="22"/>
      <c r="AM635" s="22"/>
      <c r="AN635" s="22"/>
      <c r="AO635" s="23"/>
      <c r="AP635" s="22"/>
      <c r="AQ635" s="22"/>
      <c r="AR635" s="22"/>
      <c r="AS635" s="22"/>
      <c r="AT635" s="22"/>
      <c r="AU635" s="22"/>
      <c r="AV635" s="22"/>
      <c r="AW635" s="22"/>
      <c r="AX635" s="22"/>
      <c r="AY635" s="22"/>
      <c r="AZ635" s="22"/>
      <c r="BA635" s="22"/>
      <c r="BB635" s="22"/>
      <c r="BC635" s="22"/>
      <c r="BD635" s="22"/>
      <c r="BE635" s="22"/>
      <c r="BF635" s="22"/>
      <c r="BG635" s="22"/>
      <c r="BH635" s="22"/>
      <c r="BI635" s="22"/>
      <c r="BJ635" s="22"/>
      <c r="BK635" s="22"/>
      <c r="BL635" s="22"/>
      <c r="BM635" s="22"/>
      <c r="BN635" s="22"/>
      <c r="BO635" s="22"/>
      <c r="BP635" s="22"/>
      <c r="BQ635" s="22"/>
      <c r="BR635" s="22"/>
      <c r="BS635" s="22"/>
    </row>
    <row r="636" spans="27:71" x14ac:dyDescent="0.3">
      <c r="AA636" s="20"/>
      <c r="AB636" s="22"/>
      <c r="AC636" s="22"/>
      <c r="AD636" s="22"/>
      <c r="AE636" s="22"/>
      <c r="AF636" s="21"/>
      <c r="AG636" s="22"/>
      <c r="AH636" s="22"/>
      <c r="AI636" s="21"/>
      <c r="AJ636" s="21"/>
      <c r="AK636" s="22"/>
      <c r="AL636" s="22"/>
      <c r="AM636" s="22"/>
      <c r="AN636" s="22"/>
      <c r="AO636" s="23"/>
      <c r="AP636" s="22"/>
      <c r="AQ636" s="22"/>
      <c r="AR636" s="22"/>
      <c r="AS636" s="22"/>
      <c r="AT636" s="22"/>
      <c r="AU636" s="22"/>
      <c r="AV636" s="22"/>
      <c r="AW636" s="22"/>
      <c r="AX636" s="22"/>
      <c r="AY636" s="22"/>
      <c r="AZ636" s="22"/>
      <c r="BA636" s="22"/>
      <c r="BB636" s="22"/>
      <c r="BC636" s="22"/>
      <c r="BD636" s="22"/>
      <c r="BE636" s="22"/>
      <c r="BF636" s="22"/>
      <c r="BG636" s="22"/>
      <c r="BH636" s="22"/>
      <c r="BI636" s="22"/>
      <c r="BJ636" s="22"/>
      <c r="BK636" s="22"/>
      <c r="BL636" s="22"/>
      <c r="BM636" s="22"/>
      <c r="BN636" s="22"/>
      <c r="BO636" s="22"/>
      <c r="BP636" s="22"/>
      <c r="BQ636" s="22"/>
      <c r="BR636" s="22"/>
      <c r="BS636" s="22"/>
    </row>
    <row r="637" spans="27:71" x14ac:dyDescent="0.3">
      <c r="AA637" s="20"/>
      <c r="AB637" s="22"/>
      <c r="AC637" s="22"/>
      <c r="AD637" s="22"/>
      <c r="AE637" s="22"/>
      <c r="AF637" s="21"/>
      <c r="AG637" s="22"/>
      <c r="AH637" s="22"/>
      <c r="AI637" s="21"/>
      <c r="AJ637" s="21"/>
      <c r="AK637" s="22"/>
      <c r="AL637" s="22"/>
      <c r="AM637" s="22"/>
      <c r="AN637" s="22"/>
      <c r="AO637" s="23"/>
      <c r="AP637" s="22"/>
      <c r="AQ637" s="22"/>
      <c r="AR637" s="22"/>
      <c r="AS637" s="22"/>
      <c r="AT637" s="22"/>
      <c r="AU637" s="22"/>
      <c r="AV637" s="22"/>
      <c r="AW637" s="22"/>
      <c r="AX637" s="22"/>
      <c r="AY637" s="22"/>
      <c r="AZ637" s="22"/>
      <c r="BA637" s="22"/>
      <c r="BB637" s="22"/>
      <c r="BC637" s="22"/>
      <c r="BD637" s="22"/>
      <c r="BE637" s="22"/>
      <c r="BF637" s="22"/>
      <c r="BG637" s="22"/>
      <c r="BH637" s="22"/>
      <c r="BI637" s="22"/>
      <c r="BJ637" s="22"/>
      <c r="BK637" s="22"/>
      <c r="BL637" s="22"/>
      <c r="BM637" s="22"/>
      <c r="BN637" s="22"/>
      <c r="BO637" s="22"/>
      <c r="BP637" s="22"/>
      <c r="BQ637" s="22"/>
      <c r="BR637" s="22"/>
      <c r="BS637" s="22"/>
    </row>
    <row r="638" spans="27:71" x14ac:dyDescent="0.3">
      <c r="AA638" s="20"/>
      <c r="AB638" s="22"/>
      <c r="AC638" s="22"/>
      <c r="AD638" s="22"/>
      <c r="AE638" s="22"/>
      <c r="AF638" s="21"/>
      <c r="AG638" s="22"/>
      <c r="AH638" s="22"/>
      <c r="AI638" s="21"/>
      <c r="AJ638" s="21"/>
      <c r="AK638" s="22"/>
      <c r="AL638" s="22"/>
      <c r="AM638" s="22"/>
      <c r="AN638" s="22"/>
      <c r="AO638" s="23"/>
      <c r="AP638" s="22"/>
      <c r="AQ638" s="22"/>
      <c r="AR638" s="22"/>
      <c r="AS638" s="22"/>
      <c r="AT638" s="22"/>
      <c r="AU638" s="22"/>
      <c r="AV638" s="22"/>
      <c r="AW638" s="22"/>
      <c r="AX638" s="22"/>
      <c r="AY638" s="22"/>
      <c r="AZ638" s="22"/>
      <c r="BA638" s="22"/>
      <c r="BB638" s="22"/>
      <c r="BC638" s="22"/>
      <c r="BD638" s="22"/>
      <c r="BE638" s="22"/>
      <c r="BF638" s="22"/>
      <c r="BG638" s="22"/>
      <c r="BH638" s="22"/>
      <c r="BI638" s="22"/>
      <c r="BJ638" s="22"/>
      <c r="BK638" s="22"/>
      <c r="BL638" s="22"/>
      <c r="BM638" s="22"/>
      <c r="BN638" s="22"/>
      <c r="BO638" s="22"/>
      <c r="BP638" s="22"/>
      <c r="BQ638" s="22"/>
      <c r="BR638" s="22"/>
      <c r="BS638" s="22"/>
    </row>
    <row r="639" spans="27:71" x14ac:dyDescent="0.3">
      <c r="AA639" s="20"/>
      <c r="AB639" s="22"/>
      <c r="AC639" s="22"/>
      <c r="AD639" s="22"/>
      <c r="AE639" s="22"/>
      <c r="AF639" s="21"/>
      <c r="AG639" s="22"/>
      <c r="AH639" s="22"/>
      <c r="AI639" s="21"/>
      <c r="AJ639" s="21"/>
      <c r="AK639" s="22"/>
      <c r="AL639" s="22"/>
      <c r="AM639" s="22"/>
      <c r="AN639" s="22"/>
      <c r="AO639" s="23"/>
      <c r="AP639" s="22"/>
      <c r="AQ639" s="22"/>
      <c r="AR639" s="22"/>
      <c r="AS639" s="22"/>
      <c r="AT639" s="22"/>
      <c r="AU639" s="22"/>
      <c r="AV639" s="22"/>
      <c r="AW639" s="22"/>
      <c r="AX639" s="22"/>
      <c r="AY639" s="22"/>
      <c r="AZ639" s="22"/>
      <c r="BA639" s="22"/>
      <c r="BB639" s="22"/>
      <c r="BC639" s="22"/>
      <c r="BD639" s="22"/>
      <c r="BE639" s="22"/>
      <c r="BF639" s="22"/>
      <c r="BG639" s="22"/>
      <c r="BH639" s="22"/>
      <c r="BI639" s="22"/>
      <c r="BJ639" s="22"/>
      <c r="BK639" s="22"/>
      <c r="BL639" s="22"/>
      <c r="BM639" s="22"/>
      <c r="BN639" s="22"/>
      <c r="BO639" s="22"/>
      <c r="BP639" s="22"/>
      <c r="BQ639" s="22"/>
      <c r="BR639" s="22"/>
      <c r="BS639" s="22"/>
    </row>
    <row r="640" spans="27:71" x14ac:dyDescent="0.3">
      <c r="AA640" s="20"/>
      <c r="AB640" s="22"/>
      <c r="AC640" s="22"/>
      <c r="AD640" s="22"/>
      <c r="AE640" s="22"/>
      <c r="AF640" s="21"/>
      <c r="AG640" s="22"/>
      <c r="AH640" s="22"/>
      <c r="AI640" s="21"/>
      <c r="AJ640" s="21"/>
      <c r="AK640" s="22"/>
      <c r="AL640" s="22"/>
      <c r="AM640" s="22"/>
      <c r="AN640" s="22"/>
      <c r="AO640" s="23"/>
      <c r="AP640" s="22"/>
      <c r="AQ640" s="22"/>
      <c r="AR640" s="22"/>
      <c r="AS640" s="22"/>
      <c r="AT640" s="22"/>
      <c r="AU640" s="22"/>
      <c r="AV640" s="22"/>
      <c r="AW640" s="22"/>
      <c r="AX640" s="22"/>
      <c r="AY640" s="22"/>
      <c r="AZ640" s="22"/>
      <c r="BA640" s="22"/>
      <c r="BB640" s="22"/>
      <c r="BC640" s="22"/>
      <c r="BD640" s="22"/>
      <c r="BE640" s="22"/>
      <c r="BF640" s="22"/>
      <c r="BG640" s="22"/>
      <c r="BH640" s="22"/>
      <c r="BI640" s="22"/>
      <c r="BJ640" s="22"/>
      <c r="BK640" s="22"/>
      <c r="BL640" s="22"/>
      <c r="BM640" s="22"/>
      <c r="BN640" s="22"/>
      <c r="BO640" s="22"/>
      <c r="BP640" s="22"/>
      <c r="BQ640" s="22"/>
      <c r="BR640" s="22"/>
      <c r="BS640" s="22"/>
    </row>
    <row r="641" spans="27:71" x14ac:dyDescent="0.3">
      <c r="AA641" s="20"/>
      <c r="AB641" s="22"/>
      <c r="AC641" s="22"/>
      <c r="AD641" s="22"/>
      <c r="AE641" s="22"/>
      <c r="AF641" s="21"/>
      <c r="AG641" s="22"/>
      <c r="AH641" s="22"/>
      <c r="AI641" s="21"/>
      <c r="AJ641" s="21"/>
      <c r="AK641" s="22"/>
      <c r="AL641" s="22"/>
      <c r="AM641" s="22"/>
      <c r="AN641" s="22"/>
      <c r="AO641" s="23"/>
      <c r="AP641" s="22"/>
      <c r="AQ641" s="22"/>
      <c r="AR641" s="22"/>
      <c r="AS641" s="22"/>
      <c r="AT641" s="22"/>
      <c r="AU641" s="22"/>
      <c r="AV641" s="22"/>
      <c r="AW641" s="22"/>
      <c r="AX641" s="22"/>
      <c r="AY641" s="22"/>
      <c r="AZ641" s="22"/>
      <c r="BA641" s="22"/>
      <c r="BB641" s="22"/>
      <c r="BC641" s="22"/>
      <c r="BD641" s="22"/>
      <c r="BE641" s="22"/>
      <c r="BF641" s="22"/>
      <c r="BG641" s="22"/>
      <c r="BH641" s="22"/>
      <c r="BI641" s="22"/>
      <c r="BJ641" s="22"/>
      <c r="BK641" s="22"/>
      <c r="BL641" s="22"/>
      <c r="BM641" s="22"/>
      <c r="BN641" s="22"/>
      <c r="BO641" s="22"/>
      <c r="BP641" s="22"/>
      <c r="BQ641" s="22"/>
      <c r="BR641" s="22"/>
      <c r="BS641" s="22"/>
    </row>
    <row r="642" spans="27:71" x14ac:dyDescent="0.3">
      <c r="AA642" s="20"/>
      <c r="AB642" s="22"/>
      <c r="AC642" s="22"/>
      <c r="AD642" s="22"/>
      <c r="AE642" s="22"/>
      <c r="AF642" s="21"/>
      <c r="AG642" s="22"/>
      <c r="AH642" s="22"/>
      <c r="AI642" s="21"/>
      <c r="AJ642" s="21"/>
      <c r="AK642" s="22"/>
      <c r="AL642" s="22"/>
      <c r="AM642" s="22"/>
      <c r="AN642" s="22"/>
      <c r="AO642" s="23"/>
      <c r="AP642" s="22"/>
      <c r="AQ642" s="22"/>
      <c r="AR642" s="22"/>
      <c r="AS642" s="22"/>
      <c r="AT642" s="22"/>
      <c r="AU642" s="22"/>
      <c r="AV642" s="22"/>
      <c r="AW642" s="22"/>
      <c r="AX642" s="22"/>
      <c r="AY642" s="22"/>
      <c r="AZ642" s="22"/>
      <c r="BA642" s="22"/>
      <c r="BB642" s="22"/>
      <c r="BC642" s="22"/>
      <c r="BD642" s="22"/>
      <c r="BE642" s="22"/>
      <c r="BF642" s="22"/>
      <c r="BG642" s="22"/>
      <c r="BH642" s="22"/>
      <c r="BI642" s="22"/>
      <c r="BJ642" s="22"/>
      <c r="BK642" s="22"/>
      <c r="BL642" s="22"/>
      <c r="BM642" s="22"/>
      <c r="BN642" s="22"/>
      <c r="BO642" s="22"/>
      <c r="BP642" s="22"/>
      <c r="BQ642" s="22"/>
      <c r="BR642" s="22"/>
      <c r="BS642" s="22"/>
    </row>
    <row r="643" spans="27:71" x14ac:dyDescent="0.3">
      <c r="AA643" s="20"/>
      <c r="AB643" s="22"/>
      <c r="AC643" s="22"/>
      <c r="AD643" s="22"/>
      <c r="AE643" s="22"/>
      <c r="AF643" s="21"/>
      <c r="AG643" s="22"/>
      <c r="AH643" s="22"/>
      <c r="AI643" s="21"/>
      <c r="AJ643" s="21"/>
      <c r="AK643" s="22"/>
      <c r="AL643" s="22"/>
      <c r="AM643" s="22"/>
      <c r="AN643" s="22"/>
      <c r="AO643" s="23"/>
      <c r="AP643" s="22"/>
      <c r="AQ643" s="22"/>
      <c r="AR643" s="22"/>
      <c r="AS643" s="22"/>
      <c r="AT643" s="22"/>
      <c r="AU643" s="22"/>
      <c r="AV643" s="22"/>
      <c r="AW643" s="22"/>
      <c r="AX643" s="22"/>
      <c r="AY643" s="22"/>
      <c r="AZ643" s="22"/>
      <c r="BA643" s="22"/>
      <c r="BB643" s="22"/>
      <c r="BC643" s="22"/>
      <c r="BD643" s="22"/>
      <c r="BE643" s="22"/>
      <c r="BF643" s="22"/>
      <c r="BG643" s="22"/>
      <c r="BH643" s="22"/>
      <c r="BI643" s="22"/>
      <c r="BJ643" s="22"/>
      <c r="BK643" s="22"/>
      <c r="BL643" s="22"/>
      <c r="BM643" s="22"/>
      <c r="BN643" s="22"/>
      <c r="BO643" s="22"/>
      <c r="BP643" s="22"/>
      <c r="BQ643" s="22"/>
      <c r="BR643" s="22"/>
      <c r="BS643" s="22"/>
    </row>
    <row r="644" spans="27:71" x14ac:dyDescent="0.3">
      <c r="AA644" s="20"/>
      <c r="AB644" s="22"/>
      <c r="AC644" s="22"/>
      <c r="AD644" s="22"/>
      <c r="AE644" s="22"/>
      <c r="AF644" s="21"/>
      <c r="AG644" s="22"/>
      <c r="AH644" s="22"/>
      <c r="AI644" s="21"/>
      <c r="AJ644" s="21"/>
      <c r="AK644" s="22"/>
      <c r="AL644" s="22"/>
      <c r="AM644" s="22"/>
      <c r="AN644" s="22"/>
      <c r="AO644" s="23"/>
      <c r="AP644" s="22"/>
      <c r="AQ644" s="22"/>
      <c r="AR644" s="22"/>
      <c r="AS644" s="22"/>
      <c r="AT644" s="22"/>
      <c r="AU644" s="22"/>
      <c r="AV644" s="22"/>
      <c r="AW644" s="22"/>
      <c r="AX644" s="22"/>
      <c r="AY644" s="22"/>
      <c r="AZ644" s="22"/>
      <c r="BA644" s="22"/>
      <c r="BB644" s="22"/>
      <c r="BC644" s="22"/>
      <c r="BD644" s="22"/>
      <c r="BE644" s="22"/>
      <c r="BF644" s="22"/>
      <c r="BG644" s="22"/>
      <c r="BH644" s="22"/>
      <c r="BI644" s="22"/>
      <c r="BJ644" s="22"/>
      <c r="BK644" s="22"/>
      <c r="BL644" s="22"/>
      <c r="BM644" s="22"/>
      <c r="BN644" s="22"/>
      <c r="BO644" s="22"/>
      <c r="BP644" s="22"/>
      <c r="BQ644" s="22"/>
      <c r="BR644" s="22"/>
      <c r="BS644" s="22"/>
    </row>
    <row r="645" spans="27:71" x14ac:dyDescent="0.3">
      <c r="AA645" s="20"/>
      <c r="AB645" s="22"/>
      <c r="AC645" s="22"/>
      <c r="AD645" s="22"/>
      <c r="AE645" s="22"/>
      <c r="AF645" s="21"/>
      <c r="AG645" s="22"/>
      <c r="AH645" s="22"/>
      <c r="AI645" s="21"/>
      <c r="AJ645" s="21"/>
      <c r="AK645" s="22"/>
      <c r="AL645" s="22"/>
      <c r="AM645" s="22"/>
      <c r="AN645" s="22"/>
      <c r="AO645" s="23"/>
      <c r="AP645" s="22"/>
      <c r="AQ645" s="22"/>
      <c r="AR645" s="22"/>
      <c r="AS645" s="22"/>
      <c r="AT645" s="22"/>
      <c r="AU645" s="22"/>
      <c r="AV645" s="22"/>
      <c r="AW645" s="22"/>
      <c r="AX645" s="22"/>
      <c r="AY645" s="22"/>
      <c r="AZ645" s="22"/>
      <c r="BA645" s="22"/>
      <c r="BB645" s="22"/>
      <c r="BC645" s="22"/>
      <c r="BD645" s="22"/>
      <c r="BE645" s="22"/>
      <c r="BF645" s="22"/>
      <c r="BG645" s="22"/>
      <c r="BH645" s="22"/>
      <c r="BI645" s="22"/>
      <c r="BJ645" s="22"/>
      <c r="BK645" s="22"/>
      <c r="BL645" s="22"/>
      <c r="BM645" s="22"/>
      <c r="BN645" s="22"/>
      <c r="BO645" s="22"/>
      <c r="BP645" s="22"/>
      <c r="BQ645" s="22"/>
      <c r="BR645" s="22"/>
      <c r="BS645" s="22"/>
    </row>
    <row r="646" spans="27:71" x14ac:dyDescent="0.3">
      <c r="AA646" s="20"/>
      <c r="AB646" s="22"/>
      <c r="AC646" s="22"/>
      <c r="AD646" s="22"/>
      <c r="AE646" s="22"/>
      <c r="AF646" s="21"/>
      <c r="AG646" s="22"/>
      <c r="AH646" s="22"/>
      <c r="AI646" s="21"/>
      <c r="AJ646" s="21"/>
      <c r="AK646" s="22"/>
      <c r="AL646" s="22"/>
      <c r="AM646" s="22"/>
      <c r="AN646" s="22"/>
      <c r="AO646" s="23"/>
      <c r="AP646" s="22"/>
      <c r="AQ646" s="22"/>
      <c r="AR646" s="22"/>
      <c r="AS646" s="22"/>
      <c r="AT646" s="22"/>
      <c r="AU646" s="22"/>
      <c r="AV646" s="22"/>
      <c r="AW646" s="22"/>
      <c r="AX646" s="22"/>
      <c r="AY646" s="22"/>
      <c r="AZ646" s="22"/>
      <c r="BA646" s="22"/>
      <c r="BB646" s="22"/>
      <c r="BC646" s="22"/>
      <c r="BD646" s="22"/>
      <c r="BE646" s="22"/>
      <c r="BF646" s="22"/>
      <c r="BG646" s="22"/>
      <c r="BH646" s="22"/>
      <c r="BI646" s="22"/>
      <c r="BJ646" s="22"/>
      <c r="BK646" s="22"/>
      <c r="BL646" s="22"/>
      <c r="BM646" s="22"/>
      <c r="BN646" s="22"/>
      <c r="BO646" s="22"/>
      <c r="BP646" s="22"/>
      <c r="BQ646" s="22"/>
      <c r="BR646" s="22"/>
      <c r="BS646" s="22"/>
    </row>
    <row r="647" spans="27:71" x14ac:dyDescent="0.3">
      <c r="AA647" s="20"/>
      <c r="AB647" s="22"/>
      <c r="AC647" s="22"/>
      <c r="AD647" s="22"/>
      <c r="AE647" s="22"/>
      <c r="AF647" s="21"/>
      <c r="AG647" s="22"/>
      <c r="AH647" s="22"/>
      <c r="AI647" s="21"/>
      <c r="AJ647" s="21"/>
      <c r="AK647" s="22"/>
      <c r="AL647" s="22"/>
      <c r="AM647" s="22"/>
      <c r="AN647" s="22"/>
      <c r="AO647" s="23"/>
      <c r="AP647" s="22"/>
      <c r="AQ647" s="22"/>
      <c r="AR647" s="22"/>
      <c r="AS647" s="22"/>
      <c r="AT647" s="22"/>
      <c r="AU647" s="22"/>
      <c r="AV647" s="22"/>
      <c r="AW647" s="22"/>
      <c r="AX647" s="22"/>
      <c r="AY647" s="22"/>
      <c r="AZ647" s="22"/>
      <c r="BA647" s="22"/>
      <c r="BB647" s="22"/>
      <c r="BC647" s="22"/>
      <c r="BD647" s="22"/>
      <c r="BE647" s="22"/>
      <c r="BF647" s="22"/>
      <c r="BG647" s="22"/>
      <c r="BH647" s="22"/>
      <c r="BI647" s="22"/>
      <c r="BJ647" s="22"/>
      <c r="BK647" s="22"/>
      <c r="BL647" s="22"/>
      <c r="BM647" s="22"/>
      <c r="BN647" s="22"/>
      <c r="BO647" s="22"/>
      <c r="BP647" s="22"/>
      <c r="BQ647" s="22"/>
      <c r="BR647" s="22"/>
      <c r="BS647" s="22"/>
    </row>
    <row r="648" spans="27:71" x14ac:dyDescent="0.3">
      <c r="AA648" s="20"/>
      <c r="AB648" s="22"/>
      <c r="AC648" s="22"/>
      <c r="AD648" s="22"/>
      <c r="AE648" s="22"/>
      <c r="AF648" s="21"/>
      <c r="AG648" s="22"/>
      <c r="AH648" s="22"/>
      <c r="AI648" s="21"/>
      <c r="AJ648" s="21"/>
      <c r="AK648" s="22"/>
      <c r="AL648" s="22"/>
      <c r="AM648" s="22"/>
      <c r="AN648" s="22"/>
      <c r="AO648" s="23"/>
      <c r="AP648" s="22"/>
      <c r="AQ648" s="22"/>
      <c r="AR648" s="22"/>
      <c r="AS648" s="22"/>
      <c r="AT648" s="22"/>
      <c r="AU648" s="22"/>
      <c r="AV648" s="22"/>
      <c r="AW648" s="22"/>
      <c r="AX648" s="22"/>
      <c r="AY648" s="22"/>
      <c r="AZ648" s="22"/>
      <c r="BA648" s="22"/>
      <c r="BB648" s="22"/>
      <c r="BC648" s="22"/>
      <c r="BD648" s="22"/>
      <c r="BE648" s="22"/>
      <c r="BF648" s="22"/>
      <c r="BG648" s="22"/>
      <c r="BH648" s="22"/>
      <c r="BI648" s="22"/>
      <c r="BJ648" s="22"/>
      <c r="BK648" s="22"/>
      <c r="BL648" s="22"/>
      <c r="BM648" s="22"/>
      <c r="BN648" s="22"/>
      <c r="BO648" s="22"/>
      <c r="BP648" s="22"/>
      <c r="BQ648" s="22"/>
      <c r="BR648" s="22"/>
      <c r="BS648" s="22"/>
    </row>
    <row r="649" spans="27:71" x14ac:dyDescent="0.3">
      <c r="AA649" s="20"/>
      <c r="AB649" s="22"/>
      <c r="AC649" s="22"/>
      <c r="AD649" s="22"/>
      <c r="AE649" s="22"/>
      <c r="AF649" s="21"/>
      <c r="AG649" s="22"/>
      <c r="AH649" s="22"/>
      <c r="AI649" s="21"/>
      <c r="AJ649" s="21"/>
      <c r="AK649" s="22"/>
      <c r="AL649" s="22"/>
      <c r="AM649" s="22"/>
      <c r="AN649" s="22"/>
      <c r="AO649" s="23"/>
      <c r="AP649" s="22"/>
      <c r="AQ649" s="22"/>
      <c r="AR649" s="22"/>
      <c r="AS649" s="22"/>
      <c r="AT649" s="22"/>
      <c r="AU649" s="22"/>
      <c r="AV649" s="22"/>
      <c r="AW649" s="22"/>
      <c r="AX649" s="22"/>
      <c r="AY649" s="22"/>
      <c r="AZ649" s="22"/>
      <c r="BA649" s="22"/>
      <c r="BB649" s="22"/>
      <c r="BC649" s="22"/>
      <c r="BD649" s="22"/>
      <c r="BE649" s="22"/>
      <c r="BF649" s="22"/>
      <c r="BG649" s="22"/>
      <c r="BH649" s="22"/>
      <c r="BI649" s="22"/>
      <c r="BJ649" s="22"/>
      <c r="BK649" s="22"/>
      <c r="BL649" s="22"/>
      <c r="BM649" s="22"/>
      <c r="BN649" s="22"/>
      <c r="BO649" s="22"/>
      <c r="BP649" s="22"/>
      <c r="BQ649" s="22"/>
      <c r="BR649" s="22"/>
      <c r="BS649" s="22"/>
    </row>
    <row r="650" spans="27:71" x14ac:dyDescent="0.3">
      <c r="AA650" s="20"/>
      <c r="AB650" s="22"/>
      <c r="AC650" s="22"/>
      <c r="AD650" s="22"/>
      <c r="AE650" s="22"/>
      <c r="AF650" s="21"/>
      <c r="AG650" s="22"/>
      <c r="AH650" s="22"/>
      <c r="AI650" s="21"/>
      <c r="AJ650" s="21"/>
      <c r="AK650" s="22"/>
      <c r="AL650" s="22"/>
      <c r="AM650" s="22"/>
      <c r="AN650" s="22"/>
      <c r="AO650" s="23"/>
      <c r="AP650" s="22"/>
      <c r="AQ650" s="22"/>
      <c r="AR650" s="22"/>
      <c r="AS650" s="22"/>
      <c r="AT650" s="22"/>
      <c r="AU650" s="22"/>
      <c r="AV650" s="22"/>
      <c r="AW650" s="22"/>
      <c r="AX650" s="22"/>
      <c r="AY650" s="22"/>
      <c r="AZ650" s="22"/>
      <c r="BA650" s="22"/>
      <c r="BB650" s="22"/>
      <c r="BC650" s="22"/>
      <c r="BD650" s="22"/>
      <c r="BE650" s="22"/>
      <c r="BF650" s="22"/>
      <c r="BG650" s="22"/>
      <c r="BH650" s="22"/>
      <c r="BI650" s="22"/>
      <c r="BJ650" s="22"/>
      <c r="BK650" s="22"/>
      <c r="BL650" s="22"/>
      <c r="BM650" s="22"/>
      <c r="BN650" s="22"/>
      <c r="BO650" s="22"/>
      <c r="BP650" s="22"/>
      <c r="BQ650" s="22"/>
      <c r="BR650" s="22"/>
      <c r="BS650" s="22"/>
    </row>
    <row r="651" spans="27:71" x14ac:dyDescent="0.3">
      <c r="AA651" s="20"/>
      <c r="AB651" s="22"/>
      <c r="AC651" s="22"/>
      <c r="AD651" s="22"/>
      <c r="AE651" s="22"/>
      <c r="AF651" s="21"/>
      <c r="AG651" s="22"/>
      <c r="AH651" s="22"/>
      <c r="AI651" s="21"/>
      <c r="AJ651" s="21"/>
      <c r="AK651" s="22"/>
      <c r="AL651" s="22"/>
      <c r="AM651" s="22"/>
      <c r="AN651" s="22"/>
      <c r="AO651" s="23"/>
      <c r="AP651" s="22"/>
      <c r="AQ651" s="22"/>
      <c r="AR651" s="22"/>
      <c r="AS651" s="22"/>
      <c r="AT651" s="22"/>
      <c r="AU651" s="22"/>
      <c r="AV651" s="22"/>
      <c r="AW651" s="22"/>
      <c r="AX651" s="22"/>
      <c r="AY651" s="22"/>
      <c r="AZ651" s="22"/>
      <c r="BA651" s="22"/>
      <c r="BB651" s="22"/>
      <c r="BC651" s="22"/>
      <c r="BD651" s="22"/>
      <c r="BE651" s="22"/>
      <c r="BF651" s="22"/>
      <c r="BG651" s="22"/>
      <c r="BH651" s="22"/>
      <c r="BI651" s="22"/>
      <c r="BJ651" s="22"/>
      <c r="BK651" s="22"/>
      <c r="BL651" s="22"/>
      <c r="BM651" s="22"/>
      <c r="BN651" s="22"/>
      <c r="BO651" s="22"/>
      <c r="BP651" s="22"/>
      <c r="BQ651" s="22"/>
      <c r="BR651" s="22"/>
      <c r="BS651" s="22"/>
    </row>
    <row r="652" spans="27:71" x14ac:dyDescent="0.3">
      <c r="AA652" s="20"/>
      <c r="AB652" s="22"/>
      <c r="AC652" s="22"/>
      <c r="AD652" s="22"/>
      <c r="AE652" s="22"/>
      <c r="AF652" s="21"/>
      <c r="AG652" s="22"/>
      <c r="AH652" s="22"/>
      <c r="AI652" s="21"/>
      <c r="AJ652" s="21"/>
      <c r="AK652" s="22"/>
      <c r="AL652" s="22"/>
      <c r="AM652" s="22"/>
      <c r="AN652" s="22"/>
      <c r="AO652" s="23"/>
      <c r="AP652" s="22"/>
      <c r="AQ652" s="22"/>
      <c r="AR652" s="22"/>
      <c r="AS652" s="22"/>
      <c r="AT652" s="22"/>
      <c r="AU652" s="22"/>
      <c r="AV652" s="22"/>
      <c r="AW652" s="22"/>
      <c r="AX652" s="22"/>
      <c r="AY652" s="22"/>
      <c r="AZ652" s="22"/>
      <c r="BA652" s="22"/>
      <c r="BB652" s="22"/>
      <c r="BC652" s="22"/>
      <c r="BD652" s="22"/>
      <c r="BE652" s="22"/>
      <c r="BF652" s="22"/>
      <c r="BG652" s="22"/>
      <c r="BH652" s="22"/>
      <c r="BI652" s="22"/>
      <c r="BJ652" s="22"/>
      <c r="BK652" s="22"/>
      <c r="BL652" s="22"/>
      <c r="BM652" s="22"/>
      <c r="BN652" s="22"/>
      <c r="BO652" s="22"/>
      <c r="BP652" s="22"/>
      <c r="BQ652" s="22"/>
      <c r="BR652" s="22"/>
      <c r="BS652" s="22"/>
    </row>
    <row r="653" spans="27:71" x14ac:dyDescent="0.3">
      <c r="AA653" s="20"/>
      <c r="AB653" s="22"/>
      <c r="AC653" s="22"/>
      <c r="AD653" s="22"/>
      <c r="AE653" s="22"/>
      <c r="AF653" s="21"/>
      <c r="AG653" s="22"/>
      <c r="AH653" s="22"/>
      <c r="AI653" s="21"/>
      <c r="AJ653" s="21"/>
      <c r="AK653" s="22"/>
      <c r="AL653" s="22"/>
      <c r="AM653" s="22"/>
      <c r="AN653" s="22"/>
      <c r="AO653" s="23"/>
      <c r="AP653" s="22"/>
      <c r="AQ653" s="22"/>
      <c r="AR653" s="22"/>
      <c r="AS653" s="22"/>
      <c r="AT653" s="22"/>
      <c r="AU653" s="22"/>
      <c r="AV653" s="22"/>
      <c r="AW653" s="22"/>
      <c r="AX653" s="22"/>
      <c r="AY653" s="22"/>
      <c r="AZ653" s="22"/>
      <c r="BA653" s="22"/>
      <c r="BB653" s="22"/>
      <c r="BC653" s="22"/>
      <c r="BD653" s="22"/>
      <c r="BE653" s="22"/>
      <c r="BF653" s="22"/>
      <c r="BG653" s="22"/>
      <c r="BH653" s="22"/>
      <c r="BI653" s="22"/>
      <c r="BJ653" s="22"/>
      <c r="BK653" s="22"/>
      <c r="BL653" s="22"/>
      <c r="BM653" s="22"/>
      <c r="BN653" s="22"/>
      <c r="BO653" s="22"/>
      <c r="BP653" s="22"/>
      <c r="BQ653" s="22"/>
      <c r="BR653" s="22"/>
      <c r="BS653" s="22"/>
    </row>
    <row r="654" spans="27:71" x14ac:dyDescent="0.3">
      <c r="AA654" s="20"/>
      <c r="AB654" s="22"/>
      <c r="AC654" s="22"/>
      <c r="AD654" s="22"/>
      <c r="AE654" s="22"/>
      <c r="AF654" s="21"/>
      <c r="AG654" s="22"/>
      <c r="AH654" s="22"/>
      <c r="AI654" s="21"/>
      <c r="AJ654" s="21"/>
      <c r="AK654" s="22"/>
      <c r="AL654" s="22"/>
      <c r="AM654" s="22"/>
      <c r="AN654" s="22"/>
      <c r="AO654" s="23"/>
      <c r="AP654" s="22"/>
      <c r="AQ654" s="22"/>
      <c r="AR654" s="22"/>
      <c r="AS654" s="22"/>
      <c r="AT654" s="22"/>
      <c r="AU654" s="22"/>
      <c r="AV654" s="22"/>
      <c r="AW654" s="22"/>
      <c r="AX654" s="22"/>
      <c r="AY654" s="22"/>
      <c r="AZ654" s="22"/>
      <c r="BA654" s="22"/>
      <c r="BB654" s="22"/>
      <c r="BC654" s="22"/>
      <c r="BD654" s="22"/>
      <c r="BE654" s="22"/>
      <c r="BF654" s="22"/>
      <c r="BG654" s="22"/>
      <c r="BH654" s="22"/>
      <c r="BI654" s="22"/>
      <c r="BJ654" s="22"/>
      <c r="BK654" s="22"/>
      <c r="BL654" s="22"/>
      <c r="BM654" s="22"/>
      <c r="BN654" s="22"/>
      <c r="BO654" s="22"/>
      <c r="BP654" s="22"/>
      <c r="BQ654" s="22"/>
      <c r="BR654" s="22"/>
      <c r="BS654" s="22"/>
    </row>
    <row r="655" spans="27:71" x14ac:dyDescent="0.3">
      <c r="AA655" s="20"/>
      <c r="AB655" s="22"/>
      <c r="AC655" s="22"/>
      <c r="AD655" s="22"/>
      <c r="AE655" s="22"/>
      <c r="AF655" s="21"/>
      <c r="AG655" s="22"/>
      <c r="AH655" s="22"/>
      <c r="AI655" s="21"/>
      <c r="AJ655" s="21"/>
      <c r="AK655" s="22"/>
      <c r="AL655" s="22"/>
      <c r="AM655" s="22"/>
      <c r="AN655" s="22"/>
      <c r="AO655" s="23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  <c r="BD655" s="22"/>
      <c r="BE655" s="22"/>
      <c r="BF655" s="22"/>
      <c r="BG655" s="22"/>
      <c r="BH655" s="22"/>
      <c r="BI655" s="22"/>
      <c r="BJ655" s="22"/>
      <c r="BK655" s="22"/>
      <c r="BL655" s="22"/>
      <c r="BM655" s="22"/>
      <c r="BN655" s="22"/>
      <c r="BO655" s="22"/>
      <c r="BP655" s="22"/>
      <c r="BQ655" s="22"/>
      <c r="BR655" s="22"/>
      <c r="BS655" s="22"/>
    </row>
    <row r="656" spans="27:71" x14ac:dyDescent="0.3">
      <c r="AA656" s="20"/>
      <c r="AB656" s="22"/>
      <c r="AC656" s="22"/>
      <c r="AD656" s="22"/>
      <c r="AE656" s="22"/>
      <c r="AF656" s="21"/>
      <c r="AG656" s="22"/>
      <c r="AH656" s="22"/>
      <c r="AI656" s="21"/>
      <c r="AJ656" s="21"/>
      <c r="AK656" s="22"/>
      <c r="AL656" s="22"/>
      <c r="AM656" s="22"/>
      <c r="AN656" s="22"/>
      <c r="AO656" s="23"/>
      <c r="AP656" s="22"/>
      <c r="AQ656" s="22"/>
      <c r="AR656" s="22"/>
      <c r="AS656" s="22"/>
      <c r="AT656" s="22"/>
      <c r="AU656" s="22"/>
      <c r="AV656" s="22"/>
      <c r="AW656" s="22"/>
      <c r="AX656" s="22"/>
      <c r="AY656" s="22"/>
      <c r="AZ656" s="22"/>
      <c r="BA656" s="22"/>
      <c r="BB656" s="22"/>
      <c r="BC656" s="22"/>
      <c r="BD656" s="22"/>
      <c r="BE656" s="22"/>
      <c r="BF656" s="22"/>
      <c r="BG656" s="22"/>
      <c r="BH656" s="22"/>
      <c r="BI656" s="22"/>
      <c r="BJ656" s="22"/>
      <c r="BK656" s="22"/>
      <c r="BL656" s="22"/>
      <c r="BM656" s="22"/>
      <c r="BN656" s="22"/>
      <c r="BO656" s="22"/>
      <c r="BP656" s="22"/>
      <c r="BQ656" s="22"/>
      <c r="BR656" s="22"/>
      <c r="BS656" s="22"/>
    </row>
    <row r="657" spans="27:71" x14ac:dyDescent="0.3">
      <c r="AA657" s="20"/>
      <c r="AB657" s="22"/>
      <c r="AC657" s="22"/>
      <c r="AD657" s="22"/>
      <c r="AE657" s="22"/>
      <c r="AF657" s="21"/>
      <c r="AG657" s="22"/>
      <c r="AH657" s="22"/>
      <c r="AI657" s="21"/>
      <c r="AJ657" s="21"/>
      <c r="AK657" s="22"/>
      <c r="AL657" s="22"/>
      <c r="AM657" s="22"/>
      <c r="AN657" s="22"/>
      <c r="AO657" s="23"/>
      <c r="AP657" s="22"/>
      <c r="AQ657" s="22"/>
      <c r="AR657" s="22"/>
      <c r="AS657" s="22"/>
      <c r="AT657" s="22"/>
      <c r="AU657" s="22"/>
      <c r="AV657" s="22"/>
      <c r="AW657" s="22"/>
      <c r="AX657" s="22"/>
      <c r="AY657" s="22"/>
      <c r="AZ657" s="22"/>
      <c r="BA657" s="22"/>
      <c r="BB657" s="22"/>
      <c r="BC657" s="22"/>
      <c r="BD657" s="22"/>
      <c r="BE657" s="22"/>
      <c r="BF657" s="22"/>
      <c r="BG657" s="22"/>
      <c r="BH657" s="22"/>
      <c r="BI657" s="22"/>
      <c r="BJ657" s="22"/>
      <c r="BK657" s="22"/>
      <c r="BL657" s="22"/>
      <c r="BM657" s="22"/>
      <c r="BN657" s="22"/>
      <c r="BO657" s="22"/>
      <c r="BP657" s="22"/>
      <c r="BQ657" s="22"/>
      <c r="BR657" s="22"/>
      <c r="BS657" s="22"/>
    </row>
    <row r="658" spans="27:71" x14ac:dyDescent="0.3">
      <c r="AA658" s="20"/>
      <c r="AB658" s="22"/>
      <c r="AC658" s="22"/>
      <c r="AD658" s="22"/>
      <c r="AE658" s="22"/>
      <c r="AF658" s="21"/>
      <c r="AG658" s="22"/>
      <c r="AH658" s="22"/>
      <c r="AI658" s="21"/>
      <c r="AJ658" s="21"/>
      <c r="AK658" s="22"/>
      <c r="AL658" s="22"/>
      <c r="AM658" s="22"/>
      <c r="AN658" s="22"/>
      <c r="AO658" s="23"/>
      <c r="AP658" s="22"/>
      <c r="AQ658" s="22"/>
      <c r="AR658" s="22"/>
      <c r="AS658" s="22"/>
      <c r="AT658" s="22"/>
      <c r="AU658" s="22"/>
      <c r="AV658" s="22"/>
      <c r="AW658" s="22"/>
      <c r="AX658" s="22"/>
      <c r="AY658" s="22"/>
      <c r="AZ658" s="22"/>
      <c r="BA658" s="22"/>
      <c r="BB658" s="22"/>
      <c r="BC658" s="22"/>
      <c r="BD658" s="22"/>
      <c r="BE658" s="22"/>
      <c r="BF658" s="22"/>
      <c r="BG658" s="22"/>
      <c r="BH658" s="22"/>
      <c r="BI658" s="22"/>
      <c r="BJ658" s="22"/>
      <c r="BK658" s="22"/>
      <c r="BL658" s="22"/>
      <c r="BM658" s="22"/>
      <c r="BN658" s="22"/>
      <c r="BO658" s="22"/>
      <c r="BP658" s="22"/>
      <c r="BQ658" s="22"/>
      <c r="BR658" s="22"/>
      <c r="BS658" s="22"/>
    </row>
    <row r="659" spans="27:71" x14ac:dyDescent="0.3">
      <c r="AA659" s="20"/>
      <c r="AB659" s="22"/>
      <c r="AC659" s="22"/>
      <c r="AD659" s="22"/>
      <c r="AE659" s="22"/>
      <c r="AF659" s="21"/>
      <c r="AG659" s="22"/>
      <c r="AH659" s="22"/>
      <c r="AI659" s="21"/>
      <c r="AJ659" s="21"/>
      <c r="AK659" s="22"/>
      <c r="AL659" s="22"/>
      <c r="AM659" s="22"/>
      <c r="AN659" s="22"/>
      <c r="AO659" s="23"/>
      <c r="AP659" s="22"/>
      <c r="AQ659" s="22"/>
      <c r="AR659" s="22"/>
      <c r="AS659" s="22"/>
      <c r="AT659" s="22"/>
      <c r="AU659" s="22"/>
      <c r="AV659" s="22"/>
      <c r="AW659" s="22"/>
      <c r="AX659" s="22"/>
      <c r="AY659" s="22"/>
      <c r="AZ659" s="22"/>
      <c r="BA659" s="22"/>
      <c r="BB659" s="22"/>
      <c r="BC659" s="22"/>
      <c r="BD659" s="22"/>
      <c r="BE659" s="22"/>
      <c r="BF659" s="22"/>
      <c r="BG659" s="22"/>
      <c r="BH659" s="22"/>
      <c r="BI659" s="22"/>
      <c r="BJ659" s="22"/>
      <c r="BK659" s="22"/>
      <c r="BL659" s="22"/>
      <c r="BM659" s="22"/>
      <c r="BN659" s="22"/>
      <c r="BO659" s="22"/>
      <c r="BP659" s="22"/>
      <c r="BQ659" s="22"/>
      <c r="BR659" s="22"/>
      <c r="BS659" s="22"/>
    </row>
    <row r="660" spans="27:71" x14ac:dyDescent="0.3">
      <c r="AA660" s="20"/>
      <c r="AB660" s="22"/>
      <c r="AC660" s="22"/>
      <c r="AD660" s="22"/>
      <c r="AE660" s="22"/>
      <c r="AF660" s="21"/>
      <c r="AG660" s="22"/>
      <c r="AH660" s="22"/>
      <c r="AI660" s="21"/>
      <c r="AJ660" s="21"/>
      <c r="AK660" s="22"/>
      <c r="AL660" s="22"/>
      <c r="AM660" s="22"/>
      <c r="AN660" s="22"/>
      <c r="AO660" s="23"/>
      <c r="AP660" s="22"/>
      <c r="AQ660" s="22"/>
      <c r="AR660" s="22"/>
      <c r="AS660" s="22"/>
      <c r="AT660" s="22"/>
      <c r="AU660" s="22"/>
      <c r="AV660" s="22"/>
      <c r="AW660" s="22"/>
      <c r="AX660" s="22"/>
      <c r="AY660" s="22"/>
      <c r="AZ660" s="22"/>
      <c r="BA660" s="22"/>
      <c r="BB660" s="22"/>
      <c r="BC660" s="22"/>
      <c r="BD660" s="22"/>
      <c r="BE660" s="22"/>
      <c r="BF660" s="22"/>
      <c r="BG660" s="22"/>
      <c r="BH660" s="22"/>
      <c r="BI660" s="22"/>
      <c r="BJ660" s="22"/>
      <c r="BK660" s="22"/>
      <c r="BL660" s="22"/>
      <c r="BM660" s="22"/>
      <c r="BN660" s="22"/>
      <c r="BO660" s="22"/>
      <c r="BP660" s="22"/>
      <c r="BQ660" s="22"/>
      <c r="BR660" s="22"/>
      <c r="BS660" s="22"/>
    </row>
    <row r="661" spans="27:71" x14ac:dyDescent="0.3">
      <c r="AA661" s="20"/>
      <c r="AB661" s="22"/>
      <c r="AC661" s="22"/>
      <c r="AD661" s="22"/>
      <c r="AE661" s="22"/>
      <c r="AF661" s="21"/>
      <c r="AG661" s="22"/>
      <c r="AH661" s="22"/>
      <c r="AI661" s="21"/>
      <c r="AJ661" s="21"/>
      <c r="AK661" s="22"/>
      <c r="AL661" s="22"/>
      <c r="AM661" s="22"/>
      <c r="AN661" s="22"/>
      <c r="AO661" s="23"/>
      <c r="AP661" s="22"/>
      <c r="AQ661" s="22"/>
      <c r="AR661" s="22"/>
      <c r="AS661" s="22"/>
      <c r="AT661" s="22"/>
      <c r="AU661" s="22"/>
      <c r="AV661" s="22"/>
      <c r="AW661" s="22"/>
      <c r="AX661" s="22"/>
      <c r="AY661" s="22"/>
      <c r="AZ661" s="22"/>
      <c r="BA661" s="22"/>
      <c r="BB661" s="22"/>
      <c r="BC661" s="22"/>
      <c r="BD661" s="22"/>
      <c r="BE661" s="22"/>
      <c r="BF661" s="22"/>
      <c r="BG661" s="22"/>
      <c r="BH661" s="22"/>
      <c r="BI661" s="22"/>
      <c r="BJ661" s="22"/>
      <c r="BK661" s="22"/>
      <c r="BL661" s="22"/>
      <c r="BM661" s="22"/>
      <c r="BN661" s="22"/>
      <c r="BO661" s="22"/>
      <c r="BP661" s="22"/>
      <c r="BQ661" s="22"/>
      <c r="BR661" s="22"/>
      <c r="BS661" s="22"/>
    </row>
    <row r="662" spans="27:71" x14ac:dyDescent="0.3">
      <c r="AA662" s="20"/>
      <c r="AB662" s="22"/>
      <c r="AC662" s="22"/>
      <c r="AD662" s="22"/>
      <c r="AE662" s="22"/>
      <c r="AF662" s="21"/>
      <c r="AG662" s="22"/>
      <c r="AH662" s="22"/>
      <c r="AI662" s="21"/>
      <c r="AJ662" s="21"/>
      <c r="AK662" s="22"/>
      <c r="AL662" s="22"/>
      <c r="AM662" s="22"/>
      <c r="AN662" s="22"/>
      <c r="AO662" s="23"/>
      <c r="AP662" s="22"/>
      <c r="AQ662" s="22"/>
      <c r="AR662" s="22"/>
      <c r="AS662" s="22"/>
      <c r="AT662" s="22"/>
      <c r="AU662" s="22"/>
      <c r="AV662" s="22"/>
      <c r="AW662" s="22"/>
      <c r="AX662" s="22"/>
      <c r="AY662" s="22"/>
      <c r="AZ662" s="22"/>
      <c r="BA662" s="22"/>
      <c r="BB662" s="22"/>
      <c r="BC662" s="22"/>
      <c r="BD662" s="22"/>
      <c r="BE662" s="22"/>
      <c r="BF662" s="22"/>
      <c r="BG662" s="22"/>
      <c r="BH662" s="22"/>
      <c r="BI662" s="22"/>
      <c r="BJ662" s="22"/>
      <c r="BK662" s="22"/>
      <c r="BL662" s="22"/>
      <c r="BM662" s="22"/>
      <c r="BN662" s="22"/>
      <c r="BO662" s="22"/>
      <c r="BP662" s="22"/>
      <c r="BQ662" s="22"/>
      <c r="BR662" s="22"/>
      <c r="BS662" s="22"/>
    </row>
    <row r="663" spans="27:71" x14ac:dyDescent="0.3">
      <c r="AA663" s="20"/>
      <c r="AB663" s="22"/>
      <c r="AC663" s="22"/>
      <c r="AD663" s="22"/>
      <c r="AE663" s="22"/>
      <c r="AF663" s="21"/>
      <c r="AG663" s="22"/>
      <c r="AH663" s="22"/>
      <c r="AI663" s="21"/>
      <c r="AJ663" s="21"/>
      <c r="AK663" s="22"/>
      <c r="AL663" s="22"/>
      <c r="AM663" s="22"/>
      <c r="AN663" s="22"/>
      <c r="AO663" s="23"/>
      <c r="AP663" s="22"/>
      <c r="AQ663" s="22"/>
      <c r="AR663" s="22"/>
      <c r="AS663" s="22"/>
      <c r="AT663" s="22"/>
      <c r="AU663" s="22"/>
      <c r="AV663" s="22"/>
      <c r="AW663" s="22"/>
      <c r="AX663" s="22"/>
      <c r="AY663" s="22"/>
      <c r="AZ663" s="22"/>
      <c r="BA663" s="22"/>
      <c r="BB663" s="22"/>
      <c r="BC663" s="22"/>
      <c r="BD663" s="22"/>
      <c r="BE663" s="22"/>
      <c r="BF663" s="22"/>
      <c r="BG663" s="22"/>
      <c r="BH663" s="22"/>
      <c r="BI663" s="22"/>
      <c r="BJ663" s="22"/>
      <c r="BK663" s="22"/>
      <c r="BL663" s="22"/>
      <c r="BM663" s="22"/>
      <c r="BN663" s="22"/>
      <c r="BO663" s="22"/>
      <c r="BP663" s="22"/>
      <c r="BQ663" s="22"/>
      <c r="BR663" s="22"/>
      <c r="BS663" s="22"/>
    </row>
  </sheetData>
  <sheetProtection algorithmName="SHA-512" hashValue="51pyCoscJI6+jhOn3kpfXWUj8kyv8VQK05HYbGt1h3HynzUQmOil01tsO+3j1c+4Y/QAI1Cqx1iuzgDup5MJaw==" saltValue="AZ0H3xkiloMDUYYc6aU0Dw==" spinCount="100000" sheet="1" objects="1" scenarios="1" selectLockedCells="1" selectUnlockedCells="1"/>
  <autoFilter ref="AE335:AH566"/>
  <conditionalFormatting sqref="B33">
    <cfRule type="containsBlanks" dxfId="1546" priority="3993">
      <formula>LEN(TRIM(B33))=0</formula>
    </cfRule>
  </conditionalFormatting>
  <conditionalFormatting sqref="F33">
    <cfRule type="containsBlanks" dxfId="1545" priority="3994">
      <formula>LEN(TRIM(F33))=0</formula>
    </cfRule>
  </conditionalFormatting>
  <conditionalFormatting sqref="B35">
    <cfRule type="containsBlanks" dxfId="1544" priority="3988">
      <formula>LEN(TRIM(B35))=0</formula>
    </cfRule>
  </conditionalFormatting>
  <conditionalFormatting sqref="F35">
    <cfRule type="containsBlanks" dxfId="1543" priority="3989">
      <formula>LEN(TRIM(F35))=0</formula>
    </cfRule>
  </conditionalFormatting>
  <conditionalFormatting sqref="B37">
    <cfRule type="containsBlanks" dxfId="1542" priority="3983">
      <formula>LEN(TRIM(B37))=0</formula>
    </cfRule>
  </conditionalFormatting>
  <conditionalFormatting sqref="F37">
    <cfRule type="containsBlanks" dxfId="1541" priority="3984">
      <formula>LEN(TRIM(F37))=0</formula>
    </cfRule>
  </conditionalFormatting>
  <conditionalFormatting sqref="B39">
    <cfRule type="containsBlanks" dxfId="1540" priority="3978">
      <formula>LEN(TRIM(B39))=0</formula>
    </cfRule>
  </conditionalFormatting>
  <conditionalFormatting sqref="F39">
    <cfRule type="containsBlanks" dxfId="1539" priority="3979">
      <formula>LEN(TRIM(F39))=0</formula>
    </cfRule>
  </conditionalFormatting>
  <conditionalFormatting sqref="B41">
    <cfRule type="containsBlanks" dxfId="1538" priority="3973">
      <formula>LEN(TRIM(B41))=0</formula>
    </cfRule>
  </conditionalFormatting>
  <conditionalFormatting sqref="F41">
    <cfRule type="containsBlanks" dxfId="1537" priority="3974">
      <formula>LEN(TRIM(F41))=0</formula>
    </cfRule>
  </conditionalFormatting>
  <conditionalFormatting sqref="B43">
    <cfRule type="containsBlanks" dxfId="1536" priority="3968">
      <formula>LEN(TRIM(B43))=0</formula>
    </cfRule>
  </conditionalFormatting>
  <conditionalFormatting sqref="F43">
    <cfRule type="containsBlanks" dxfId="1535" priority="3969">
      <formula>LEN(TRIM(F43))=0</formula>
    </cfRule>
  </conditionalFormatting>
  <conditionalFormatting sqref="B45">
    <cfRule type="containsBlanks" dxfId="1534" priority="3963">
      <formula>LEN(TRIM(B45))=0</formula>
    </cfRule>
  </conditionalFormatting>
  <conditionalFormatting sqref="F45">
    <cfRule type="containsBlanks" dxfId="1533" priority="3964">
      <formula>LEN(TRIM(F45))=0</formula>
    </cfRule>
  </conditionalFormatting>
  <conditionalFormatting sqref="B47">
    <cfRule type="containsBlanks" dxfId="1532" priority="3958">
      <formula>LEN(TRIM(B47))=0</formula>
    </cfRule>
  </conditionalFormatting>
  <conditionalFormatting sqref="F47">
    <cfRule type="containsBlanks" dxfId="1531" priority="3959">
      <formula>LEN(TRIM(F47))=0</formula>
    </cfRule>
  </conditionalFormatting>
  <conditionalFormatting sqref="B49">
    <cfRule type="containsBlanks" dxfId="1530" priority="3953">
      <formula>LEN(TRIM(B49))=0</formula>
    </cfRule>
  </conditionalFormatting>
  <conditionalFormatting sqref="F49">
    <cfRule type="containsBlanks" dxfId="1529" priority="3954">
      <formula>LEN(TRIM(F49))=0</formula>
    </cfRule>
  </conditionalFormatting>
  <conditionalFormatting sqref="B51">
    <cfRule type="containsBlanks" dxfId="1528" priority="3948">
      <formula>LEN(TRIM(B51))=0</formula>
    </cfRule>
  </conditionalFormatting>
  <conditionalFormatting sqref="F51">
    <cfRule type="containsBlanks" dxfId="1527" priority="3949">
      <formula>LEN(TRIM(F51))=0</formula>
    </cfRule>
  </conditionalFormatting>
  <conditionalFormatting sqref="C51">
    <cfRule type="expression" dxfId="1526" priority="3707">
      <formula>B51=""</formula>
    </cfRule>
  </conditionalFormatting>
  <conditionalFormatting sqref="D51">
    <cfRule type="expression" dxfId="1525" priority="3706">
      <formula>F51=""</formula>
    </cfRule>
  </conditionalFormatting>
  <conditionalFormatting sqref="J33">
    <cfRule type="containsBlanks" dxfId="1524" priority="3635">
      <formula>LEN(TRIM(J33))=0</formula>
    </cfRule>
  </conditionalFormatting>
  <conditionalFormatting sqref="N33">
    <cfRule type="containsBlanks" dxfId="1523" priority="3636">
      <formula>LEN(TRIM(N33))=0</formula>
    </cfRule>
  </conditionalFormatting>
  <conditionalFormatting sqref="J35">
    <cfRule type="containsBlanks" dxfId="1522" priority="3633">
      <formula>LEN(TRIM(J35))=0</formula>
    </cfRule>
  </conditionalFormatting>
  <conditionalFormatting sqref="N35">
    <cfRule type="containsBlanks" dxfId="1521" priority="3634">
      <formula>LEN(TRIM(N35))=0</formula>
    </cfRule>
  </conditionalFormatting>
  <conditionalFormatting sqref="J37">
    <cfRule type="containsBlanks" dxfId="1520" priority="3631">
      <formula>LEN(TRIM(J37))=0</formula>
    </cfRule>
  </conditionalFormatting>
  <conditionalFormatting sqref="N37">
    <cfRule type="containsBlanks" dxfId="1519" priority="3632">
      <formula>LEN(TRIM(N37))=0</formula>
    </cfRule>
  </conditionalFormatting>
  <conditionalFormatting sqref="J39">
    <cfRule type="containsBlanks" dxfId="1518" priority="3629">
      <formula>LEN(TRIM(J39))=0</formula>
    </cfRule>
  </conditionalFormatting>
  <conditionalFormatting sqref="N39">
    <cfRule type="containsBlanks" dxfId="1517" priority="3630">
      <formula>LEN(TRIM(N39))=0</formula>
    </cfRule>
  </conditionalFormatting>
  <conditionalFormatting sqref="J41">
    <cfRule type="containsBlanks" dxfId="1516" priority="3627">
      <formula>LEN(TRIM(J41))=0</formula>
    </cfRule>
  </conditionalFormatting>
  <conditionalFormatting sqref="N41">
    <cfRule type="containsBlanks" dxfId="1515" priority="3628">
      <formula>LEN(TRIM(N41))=0</formula>
    </cfRule>
  </conditionalFormatting>
  <conditionalFormatting sqref="J43">
    <cfRule type="containsBlanks" dxfId="1514" priority="3625">
      <formula>LEN(TRIM(J43))=0</formula>
    </cfRule>
  </conditionalFormatting>
  <conditionalFormatting sqref="N43">
    <cfRule type="containsBlanks" dxfId="1513" priority="3626">
      <formula>LEN(TRIM(N43))=0</formula>
    </cfRule>
  </conditionalFormatting>
  <conditionalFormatting sqref="J45">
    <cfRule type="containsBlanks" dxfId="1512" priority="3623">
      <formula>LEN(TRIM(J45))=0</formula>
    </cfRule>
  </conditionalFormatting>
  <conditionalFormatting sqref="N45">
    <cfRule type="containsBlanks" dxfId="1511" priority="3624">
      <formula>LEN(TRIM(N45))=0</formula>
    </cfRule>
  </conditionalFormatting>
  <conditionalFormatting sqref="J47">
    <cfRule type="containsBlanks" dxfId="1510" priority="3621">
      <formula>LEN(TRIM(J47))=0</formula>
    </cfRule>
  </conditionalFormatting>
  <conditionalFormatting sqref="N47">
    <cfRule type="containsBlanks" dxfId="1509" priority="3622">
      <formula>LEN(TRIM(N47))=0</formula>
    </cfRule>
  </conditionalFormatting>
  <conditionalFormatting sqref="J49">
    <cfRule type="containsBlanks" dxfId="1508" priority="3619">
      <formula>LEN(TRIM(J49))=0</formula>
    </cfRule>
  </conditionalFormatting>
  <conditionalFormatting sqref="N49">
    <cfRule type="containsBlanks" dxfId="1507" priority="3620">
      <formula>LEN(TRIM(N49))=0</formula>
    </cfRule>
  </conditionalFormatting>
  <conditionalFormatting sqref="J51">
    <cfRule type="containsBlanks" dxfId="1506" priority="3617">
      <formula>LEN(TRIM(J51))=0</formula>
    </cfRule>
  </conditionalFormatting>
  <conditionalFormatting sqref="N51">
    <cfRule type="containsBlanks" dxfId="1505" priority="3618">
      <formula>LEN(TRIM(N51))=0</formula>
    </cfRule>
  </conditionalFormatting>
  <conditionalFormatting sqref="K51">
    <cfRule type="expression" dxfId="1504" priority="3586">
      <formula>J51=""</formula>
    </cfRule>
  </conditionalFormatting>
  <conditionalFormatting sqref="L51">
    <cfRule type="expression" dxfId="1503" priority="3585">
      <formula>N51=""</formula>
    </cfRule>
  </conditionalFormatting>
  <conditionalFormatting sqref="B6">
    <cfRule type="containsBlanks" dxfId="1502" priority="3582">
      <formula>LEN(TRIM(B6))=0</formula>
    </cfRule>
  </conditionalFormatting>
  <conditionalFormatting sqref="F6:H6">
    <cfRule type="containsBlanks" dxfId="1501" priority="3583">
      <formula>LEN(TRIM(F6))=0</formula>
    </cfRule>
  </conditionalFormatting>
  <conditionalFormatting sqref="B8">
    <cfRule type="containsBlanks" dxfId="1500" priority="3580">
      <formula>LEN(TRIM(B8))=0</formula>
    </cfRule>
  </conditionalFormatting>
  <conditionalFormatting sqref="F8">
    <cfRule type="containsBlanks" dxfId="1499" priority="3581">
      <formula>LEN(TRIM(F8))=0</formula>
    </cfRule>
  </conditionalFormatting>
  <conditionalFormatting sqref="B10">
    <cfRule type="containsBlanks" dxfId="1498" priority="3578">
      <formula>LEN(TRIM(B10))=0</formula>
    </cfRule>
  </conditionalFormatting>
  <conditionalFormatting sqref="F10">
    <cfRule type="containsBlanks" dxfId="1497" priority="3579">
      <formula>LEN(TRIM(F10))=0</formula>
    </cfRule>
  </conditionalFormatting>
  <conditionalFormatting sqref="B12">
    <cfRule type="containsBlanks" dxfId="1496" priority="3576">
      <formula>LEN(TRIM(B12))=0</formula>
    </cfRule>
  </conditionalFormatting>
  <conditionalFormatting sqref="F12">
    <cfRule type="containsBlanks" dxfId="1495" priority="3577">
      <formula>LEN(TRIM(F12))=0</formula>
    </cfRule>
  </conditionalFormatting>
  <conditionalFormatting sqref="B14">
    <cfRule type="containsBlanks" dxfId="1494" priority="3574">
      <formula>LEN(TRIM(B14))=0</formula>
    </cfRule>
  </conditionalFormatting>
  <conditionalFormatting sqref="F14">
    <cfRule type="containsBlanks" dxfId="1493" priority="3575">
      <formula>LEN(TRIM(F14))=0</formula>
    </cfRule>
  </conditionalFormatting>
  <conditionalFormatting sqref="B16">
    <cfRule type="containsBlanks" dxfId="1492" priority="3572">
      <formula>LEN(TRIM(B16))=0</formula>
    </cfRule>
  </conditionalFormatting>
  <conditionalFormatting sqref="F16">
    <cfRule type="containsBlanks" dxfId="1491" priority="3573">
      <formula>LEN(TRIM(F16))=0</formula>
    </cfRule>
  </conditionalFormatting>
  <conditionalFormatting sqref="B18">
    <cfRule type="containsBlanks" dxfId="1490" priority="3570">
      <formula>LEN(TRIM(B18))=0</formula>
    </cfRule>
  </conditionalFormatting>
  <conditionalFormatting sqref="F18">
    <cfRule type="containsBlanks" dxfId="1489" priority="3571">
      <formula>LEN(TRIM(F18))=0</formula>
    </cfRule>
  </conditionalFormatting>
  <conditionalFormatting sqref="B20">
    <cfRule type="containsBlanks" dxfId="1488" priority="3568">
      <formula>LEN(TRIM(B20))=0</formula>
    </cfRule>
  </conditionalFormatting>
  <conditionalFormatting sqref="F20">
    <cfRule type="containsBlanks" dxfId="1487" priority="3569">
      <formula>LEN(TRIM(F20))=0</formula>
    </cfRule>
  </conditionalFormatting>
  <conditionalFormatting sqref="B22">
    <cfRule type="containsBlanks" dxfId="1486" priority="3566">
      <formula>LEN(TRIM(B22))=0</formula>
    </cfRule>
  </conditionalFormatting>
  <conditionalFormatting sqref="F22">
    <cfRule type="containsBlanks" dxfId="1485" priority="3567">
      <formula>LEN(TRIM(F22))=0</formula>
    </cfRule>
  </conditionalFormatting>
  <conditionalFormatting sqref="B24">
    <cfRule type="containsBlanks" dxfId="1484" priority="3564">
      <formula>LEN(TRIM(B24))=0</formula>
    </cfRule>
  </conditionalFormatting>
  <conditionalFormatting sqref="F24">
    <cfRule type="containsBlanks" dxfId="1483" priority="3565">
      <formula>LEN(TRIM(F24))=0</formula>
    </cfRule>
  </conditionalFormatting>
  <conditionalFormatting sqref="B26">
    <cfRule type="containsBlanks" dxfId="1482" priority="3562">
      <formula>LEN(TRIM(B26))=0</formula>
    </cfRule>
  </conditionalFormatting>
  <conditionalFormatting sqref="F26">
    <cfRule type="containsBlanks" dxfId="1481" priority="3563">
      <formula>LEN(TRIM(F26))=0</formula>
    </cfRule>
  </conditionalFormatting>
  <conditionalFormatting sqref="C6">
    <cfRule type="expression" dxfId="1480" priority="3561">
      <formula>B6=""</formula>
    </cfRule>
  </conditionalFormatting>
  <conditionalFormatting sqref="D6">
    <cfRule type="expression" dxfId="1479" priority="3560">
      <formula>F6=""</formula>
    </cfRule>
  </conditionalFormatting>
  <conditionalFormatting sqref="C8">
    <cfRule type="expression" dxfId="1478" priority="3558">
      <formula>B8=""</formula>
    </cfRule>
  </conditionalFormatting>
  <conditionalFormatting sqref="D8">
    <cfRule type="expression" dxfId="1477" priority="3557">
      <formula>F8=""</formula>
    </cfRule>
  </conditionalFormatting>
  <conditionalFormatting sqref="C10">
    <cfRule type="expression" dxfId="1476" priority="3555">
      <formula>B10=""</formula>
    </cfRule>
  </conditionalFormatting>
  <conditionalFormatting sqref="D10">
    <cfRule type="expression" dxfId="1475" priority="3554">
      <formula>F10=""</formula>
    </cfRule>
  </conditionalFormatting>
  <conditionalFormatting sqref="C12">
    <cfRule type="expression" dxfId="1474" priority="3552">
      <formula>B12=""</formula>
    </cfRule>
  </conditionalFormatting>
  <conditionalFormatting sqref="D12">
    <cfRule type="expression" dxfId="1473" priority="3551">
      <formula>F12=""</formula>
    </cfRule>
  </conditionalFormatting>
  <conditionalFormatting sqref="C14">
    <cfRule type="expression" dxfId="1472" priority="3549">
      <formula>B14=""</formula>
    </cfRule>
  </conditionalFormatting>
  <conditionalFormatting sqref="D14">
    <cfRule type="expression" dxfId="1471" priority="3548">
      <formula>F14=""</formula>
    </cfRule>
  </conditionalFormatting>
  <conditionalFormatting sqref="J6">
    <cfRule type="containsBlanks" dxfId="1470" priority="3527">
      <formula>LEN(TRIM(J6))=0</formula>
    </cfRule>
  </conditionalFormatting>
  <conditionalFormatting sqref="N6">
    <cfRule type="containsBlanks" dxfId="1469" priority="3528">
      <formula>LEN(TRIM(N6))=0</formula>
    </cfRule>
  </conditionalFormatting>
  <conditionalFormatting sqref="J8">
    <cfRule type="containsBlanks" dxfId="1468" priority="3525">
      <formula>LEN(TRIM(J8))=0</formula>
    </cfRule>
  </conditionalFormatting>
  <conditionalFormatting sqref="N8">
    <cfRule type="containsBlanks" dxfId="1467" priority="3526">
      <formula>LEN(TRIM(N8))=0</formula>
    </cfRule>
  </conditionalFormatting>
  <conditionalFormatting sqref="J10">
    <cfRule type="containsBlanks" dxfId="1466" priority="3523">
      <formula>LEN(TRIM(J10))=0</formula>
    </cfRule>
  </conditionalFormatting>
  <conditionalFormatting sqref="N10">
    <cfRule type="containsBlanks" dxfId="1465" priority="3524">
      <formula>LEN(TRIM(N10))=0</formula>
    </cfRule>
  </conditionalFormatting>
  <conditionalFormatting sqref="J12">
    <cfRule type="containsBlanks" dxfId="1464" priority="3521">
      <formula>LEN(TRIM(J12))=0</formula>
    </cfRule>
  </conditionalFormatting>
  <conditionalFormatting sqref="N12">
    <cfRule type="containsBlanks" dxfId="1463" priority="3522">
      <formula>LEN(TRIM(N12))=0</formula>
    </cfRule>
  </conditionalFormatting>
  <conditionalFormatting sqref="J14">
    <cfRule type="containsBlanks" dxfId="1462" priority="3519">
      <formula>LEN(TRIM(J14))=0</formula>
    </cfRule>
  </conditionalFormatting>
  <conditionalFormatting sqref="N14">
    <cfRule type="containsBlanks" dxfId="1461" priority="3520">
      <formula>LEN(TRIM(N14))=0</formula>
    </cfRule>
  </conditionalFormatting>
  <conditionalFormatting sqref="J16">
    <cfRule type="containsBlanks" dxfId="1460" priority="3517">
      <formula>LEN(TRIM(J16))=0</formula>
    </cfRule>
  </conditionalFormatting>
  <conditionalFormatting sqref="N16">
    <cfRule type="containsBlanks" dxfId="1459" priority="3518">
      <formula>LEN(TRIM(N16))=0</formula>
    </cfRule>
  </conditionalFormatting>
  <conditionalFormatting sqref="J18">
    <cfRule type="containsBlanks" dxfId="1458" priority="3515">
      <formula>LEN(TRIM(J18))=0</formula>
    </cfRule>
  </conditionalFormatting>
  <conditionalFormatting sqref="N18">
    <cfRule type="containsBlanks" dxfId="1457" priority="3516">
      <formula>LEN(TRIM(N18))=0</formula>
    </cfRule>
  </conditionalFormatting>
  <conditionalFormatting sqref="J20">
    <cfRule type="containsBlanks" dxfId="1456" priority="3513">
      <formula>LEN(TRIM(J20))=0</formula>
    </cfRule>
  </conditionalFormatting>
  <conditionalFormatting sqref="N20">
    <cfRule type="containsBlanks" dxfId="1455" priority="3514">
      <formula>LEN(TRIM(N20))=0</formula>
    </cfRule>
  </conditionalFormatting>
  <conditionalFormatting sqref="J22">
    <cfRule type="containsBlanks" dxfId="1454" priority="3511">
      <formula>LEN(TRIM(J22))=0</formula>
    </cfRule>
  </conditionalFormatting>
  <conditionalFormatting sqref="N22">
    <cfRule type="containsBlanks" dxfId="1453" priority="3512">
      <formula>LEN(TRIM(N22))=0</formula>
    </cfRule>
  </conditionalFormatting>
  <conditionalFormatting sqref="J24">
    <cfRule type="containsBlanks" dxfId="1452" priority="3509">
      <formula>LEN(TRIM(J24))=0</formula>
    </cfRule>
  </conditionalFormatting>
  <conditionalFormatting sqref="N24">
    <cfRule type="containsBlanks" dxfId="1451" priority="3510">
      <formula>LEN(TRIM(N24))=0</formula>
    </cfRule>
  </conditionalFormatting>
  <conditionalFormatting sqref="J26">
    <cfRule type="containsBlanks" dxfId="1450" priority="3507">
      <formula>LEN(TRIM(J26))=0</formula>
    </cfRule>
  </conditionalFormatting>
  <conditionalFormatting sqref="N26">
    <cfRule type="containsBlanks" dxfId="1449" priority="3508">
      <formula>LEN(TRIM(N26))=0</formula>
    </cfRule>
  </conditionalFormatting>
  <conditionalFormatting sqref="K6">
    <cfRule type="expression" dxfId="1448" priority="3506">
      <formula>J6=""</formula>
    </cfRule>
  </conditionalFormatting>
  <conditionalFormatting sqref="L6">
    <cfRule type="expression" dxfId="1447" priority="3505">
      <formula>N6=""</formula>
    </cfRule>
  </conditionalFormatting>
  <conditionalFormatting sqref="K26">
    <cfRule type="expression" dxfId="1446" priority="3476">
      <formula>J26=""</formula>
    </cfRule>
  </conditionalFormatting>
  <conditionalFormatting sqref="L26">
    <cfRule type="expression" dxfId="1445" priority="3475">
      <formula>N26=""</formula>
    </cfRule>
  </conditionalFormatting>
  <conditionalFormatting sqref="R6">
    <cfRule type="containsBlanks" dxfId="1444" priority="3472">
      <formula>LEN(TRIM(R6))=0</formula>
    </cfRule>
  </conditionalFormatting>
  <conditionalFormatting sqref="V6">
    <cfRule type="containsBlanks" dxfId="1443" priority="3473">
      <formula>LEN(TRIM(V6))=0</formula>
    </cfRule>
  </conditionalFormatting>
  <conditionalFormatting sqref="R8">
    <cfRule type="containsBlanks" dxfId="1442" priority="3470">
      <formula>LEN(TRIM(R8))=0</formula>
    </cfRule>
  </conditionalFormatting>
  <conditionalFormatting sqref="V8">
    <cfRule type="containsBlanks" dxfId="1441" priority="3471">
      <formula>LEN(TRIM(V8))=0</formula>
    </cfRule>
  </conditionalFormatting>
  <conditionalFormatting sqref="R10">
    <cfRule type="containsBlanks" dxfId="1440" priority="3468">
      <formula>LEN(TRIM(R10))=0</formula>
    </cfRule>
  </conditionalFormatting>
  <conditionalFormatting sqref="V10">
    <cfRule type="containsBlanks" dxfId="1439" priority="3469">
      <formula>LEN(TRIM(V10))=0</formula>
    </cfRule>
  </conditionalFormatting>
  <conditionalFormatting sqref="R12">
    <cfRule type="containsBlanks" dxfId="1438" priority="3466">
      <formula>LEN(TRIM(R12))=0</formula>
    </cfRule>
  </conditionalFormatting>
  <conditionalFormatting sqref="V12">
    <cfRule type="containsBlanks" dxfId="1437" priority="3467">
      <formula>LEN(TRIM(V12))=0</formula>
    </cfRule>
  </conditionalFormatting>
  <conditionalFormatting sqref="R14">
    <cfRule type="containsBlanks" dxfId="1436" priority="3464">
      <formula>LEN(TRIM(R14))=0</formula>
    </cfRule>
  </conditionalFormatting>
  <conditionalFormatting sqref="V14">
    <cfRule type="containsBlanks" dxfId="1435" priority="3465">
      <formula>LEN(TRIM(V14))=0</formula>
    </cfRule>
  </conditionalFormatting>
  <conditionalFormatting sqref="R16">
    <cfRule type="containsBlanks" dxfId="1434" priority="3462">
      <formula>LEN(TRIM(R16))=0</formula>
    </cfRule>
  </conditionalFormatting>
  <conditionalFormatting sqref="V16">
    <cfRule type="containsBlanks" dxfId="1433" priority="3463">
      <formula>LEN(TRIM(V16))=0</formula>
    </cfRule>
  </conditionalFormatting>
  <conditionalFormatting sqref="R18">
    <cfRule type="containsBlanks" dxfId="1432" priority="3460">
      <formula>LEN(TRIM(R18))=0</formula>
    </cfRule>
  </conditionalFormatting>
  <conditionalFormatting sqref="V18">
    <cfRule type="containsBlanks" dxfId="1431" priority="3461">
      <formula>LEN(TRIM(V18))=0</formula>
    </cfRule>
  </conditionalFormatting>
  <conditionalFormatting sqref="R20">
    <cfRule type="containsBlanks" dxfId="1430" priority="3458">
      <formula>LEN(TRIM(R20))=0</formula>
    </cfRule>
  </conditionalFormatting>
  <conditionalFormatting sqref="V20">
    <cfRule type="containsBlanks" dxfId="1429" priority="3459">
      <formula>LEN(TRIM(V20))=0</formula>
    </cfRule>
  </conditionalFormatting>
  <conditionalFormatting sqref="R22">
    <cfRule type="containsBlanks" dxfId="1428" priority="3456">
      <formula>LEN(TRIM(R22))=0</formula>
    </cfRule>
  </conditionalFormatting>
  <conditionalFormatting sqref="V22">
    <cfRule type="containsBlanks" dxfId="1427" priority="3457">
      <formula>LEN(TRIM(V22))=0</formula>
    </cfRule>
  </conditionalFormatting>
  <conditionalFormatting sqref="R24">
    <cfRule type="containsBlanks" dxfId="1426" priority="3454">
      <formula>LEN(TRIM(R24))=0</formula>
    </cfRule>
  </conditionalFormatting>
  <conditionalFormatting sqref="V24">
    <cfRule type="containsBlanks" dxfId="1425" priority="3455">
      <formula>LEN(TRIM(V24))=0</formula>
    </cfRule>
  </conditionalFormatting>
  <conditionalFormatting sqref="R26">
    <cfRule type="containsBlanks" dxfId="1424" priority="3452">
      <formula>LEN(TRIM(R26))=0</formula>
    </cfRule>
  </conditionalFormatting>
  <conditionalFormatting sqref="V26">
    <cfRule type="containsBlanks" dxfId="1423" priority="3453">
      <formula>LEN(TRIM(V26))=0</formula>
    </cfRule>
  </conditionalFormatting>
  <conditionalFormatting sqref="S6">
    <cfRule type="expression" dxfId="1422" priority="3451">
      <formula>R6=""</formula>
    </cfRule>
  </conditionalFormatting>
  <conditionalFormatting sqref="T6">
    <cfRule type="expression" dxfId="1421" priority="3450">
      <formula>V6=""</formula>
    </cfRule>
  </conditionalFormatting>
  <conditionalFormatting sqref="S51">
    <cfRule type="expression" dxfId="1420" priority="3366">
      <formula>R51=""</formula>
    </cfRule>
  </conditionalFormatting>
  <conditionalFormatting sqref="S26">
    <cfRule type="expression" dxfId="1419" priority="3421">
      <formula>R26=""</formula>
    </cfRule>
  </conditionalFormatting>
  <conditionalFormatting sqref="T26">
    <cfRule type="expression" dxfId="1418" priority="3420">
      <formula>V26=""</formula>
    </cfRule>
  </conditionalFormatting>
  <conditionalFormatting sqref="R33">
    <cfRule type="containsBlanks" dxfId="1417" priority="3415">
      <formula>LEN(TRIM(R33))=0</formula>
    </cfRule>
  </conditionalFormatting>
  <conditionalFormatting sqref="V33">
    <cfRule type="containsBlanks" dxfId="1416" priority="3416">
      <formula>LEN(TRIM(V33))=0</formula>
    </cfRule>
  </conditionalFormatting>
  <conditionalFormatting sqref="R35">
    <cfRule type="containsBlanks" dxfId="1415" priority="3413">
      <formula>LEN(TRIM(R35))=0</formula>
    </cfRule>
  </conditionalFormatting>
  <conditionalFormatting sqref="V35">
    <cfRule type="containsBlanks" dxfId="1414" priority="3414">
      <formula>LEN(TRIM(V35))=0</formula>
    </cfRule>
  </conditionalFormatting>
  <conditionalFormatting sqref="R37">
    <cfRule type="containsBlanks" dxfId="1413" priority="3411">
      <formula>LEN(TRIM(R37))=0</formula>
    </cfRule>
  </conditionalFormatting>
  <conditionalFormatting sqref="V37">
    <cfRule type="containsBlanks" dxfId="1412" priority="3412">
      <formula>LEN(TRIM(V37))=0</formula>
    </cfRule>
  </conditionalFormatting>
  <conditionalFormatting sqref="R39">
    <cfRule type="containsBlanks" dxfId="1411" priority="3409">
      <formula>LEN(TRIM(R39))=0</formula>
    </cfRule>
  </conditionalFormatting>
  <conditionalFormatting sqref="V39">
    <cfRule type="containsBlanks" dxfId="1410" priority="3410">
      <formula>LEN(TRIM(V39))=0</formula>
    </cfRule>
  </conditionalFormatting>
  <conditionalFormatting sqref="R41">
    <cfRule type="containsBlanks" dxfId="1409" priority="3407">
      <formula>LEN(TRIM(R41))=0</formula>
    </cfRule>
  </conditionalFormatting>
  <conditionalFormatting sqref="V41">
    <cfRule type="containsBlanks" dxfId="1408" priority="3408">
      <formula>LEN(TRIM(V41))=0</formula>
    </cfRule>
  </conditionalFormatting>
  <conditionalFormatting sqref="R43">
    <cfRule type="containsBlanks" dxfId="1407" priority="3405">
      <formula>LEN(TRIM(R43))=0</formula>
    </cfRule>
  </conditionalFormatting>
  <conditionalFormatting sqref="V43">
    <cfRule type="containsBlanks" dxfId="1406" priority="3406">
      <formula>LEN(TRIM(V43))=0</formula>
    </cfRule>
  </conditionalFormatting>
  <conditionalFormatting sqref="R45">
    <cfRule type="containsBlanks" dxfId="1405" priority="3403">
      <formula>LEN(TRIM(R45))=0</formula>
    </cfRule>
  </conditionalFormatting>
  <conditionalFormatting sqref="V45">
    <cfRule type="containsBlanks" dxfId="1404" priority="3404">
      <formula>LEN(TRIM(V45))=0</formula>
    </cfRule>
  </conditionalFormatting>
  <conditionalFormatting sqref="R47">
    <cfRule type="containsBlanks" dxfId="1403" priority="3401">
      <formula>LEN(TRIM(R47))=0</formula>
    </cfRule>
  </conditionalFormatting>
  <conditionalFormatting sqref="V47">
    <cfRule type="containsBlanks" dxfId="1402" priority="3402">
      <formula>LEN(TRIM(V47))=0</formula>
    </cfRule>
  </conditionalFormatting>
  <conditionalFormatting sqref="R49">
    <cfRule type="containsBlanks" dxfId="1401" priority="3399">
      <formula>LEN(TRIM(R49))=0</formula>
    </cfRule>
  </conditionalFormatting>
  <conditionalFormatting sqref="V49">
    <cfRule type="containsBlanks" dxfId="1400" priority="3400">
      <formula>LEN(TRIM(V49))=0</formula>
    </cfRule>
  </conditionalFormatting>
  <conditionalFormatting sqref="R51">
    <cfRule type="containsBlanks" dxfId="1399" priority="3397">
      <formula>LEN(TRIM(R51))=0</formula>
    </cfRule>
  </conditionalFormatting>
  <conditionalFormatting sqref="V51">
    <cfRule type="containsBlanks" dxfId="1398" priority="3398">
      <formula>LEN(TRIM(V51))=0</formula>
    </cfRule>
  </conditionalFormatting>
  <conditionalFormatting sqref="C56">
    <cfRule type="expression" dxfId="1397" priority="3341">
      <formula>B56=""</formula>
    </cfRule>
  </conditionalFormatting>
  <conditionalFormatting sqref="T51">
    <cfRule type="expression" dxfId="1396" priority="3365">
      <formula>V51=""</formula>
    </cfRule>
  </conditionalFormatting>
  <conditionalFormatting sqref="B56">
    <cfRule type="containsBlanks" dxfId="1395" priority="3362">
      <formula>LEN(TRIM(B56))=0</formula>
    </cfRule>
  </conditionalFormatting>
  <conditionalFormatting sqref="F56">
    <cfRule type="containsBlanks" dxfId="1394" priority="3363">
      <formula>LEN(TRIM(F56))=0</formula>
    </cfRule>
  </conditionalFormatting>
  <conditionalFormatting sqref="B58">
    <cfRule type="containsBlanks" dxfId="1393" priority="3360">
      <formula>LEN(TRIM(B58))=0</formula>
    </cfRule>
  </conditionalFormatting>
  <conditionalFormatting sqref="F58">
    <cfRule type="containsBlanks" dxfId="1392" priority="3361">
      <formula>LEN(TRIM(F58))=0</formula>
    </cfRule>
  </conditionalFormatting>
  <conditionalFormatting sqref="B60">
    <cfRule type="containsBlanks" dxfId="1391" priority="3358">
      <formula>LEN(TRIM(B60))=0</formula>
    </cfRule>
  </conditionalFormatting>
  <conditionalFormatting sqref="F60">
    <cfRule type="containsBlanks" dxfId="1390" priority="3359">
      <formula>LEN(TRIM(F60))=0</formula>
    </cfRule>
  </conditionalFormatting>
  <conditionalFormatting sqref="B62">
    <cfRule type="containsBlanks" dxfId="1389" priority="3356">
      <formula>LEN(TRIM(B62))=0</formula>
    </cfRule>
  </conditionalFormatting>
  <conditionalFormatting sqref="F62">
    <cfRule type="containsBlanks" dxfId="1388" priority="3357">
      <formula>LEN(TRIM(F62))=0</formula>
    </cfRule>
  </conditionalFormatting>
  <conditionalFormatting sqref="B64">
    <cfRule type="containsBlanks" dxfId="1387" priority="3354">
      <formula>LEN(TRIM(B64))=0</formula>
    </cfRule>
  </conditionalFormatting>
  <conditionalFormatting sqref="F64">
    <cfRule type="containsBlanks" dxfId="1386" priority="3355">
      <formula>LEN(TRIM(F64))=0</formula>
    </cfRule>
  </conditionalFormatting>
  <conditionalFormatting sqref="B66">
    <cfRule type="containsBlanks" dxfId="1385" priority="3352">
      <formula>LEN(TRIM(B66))=0</formula>
    </cfRule>
  </conditionalFormatting>
  <conditionalFormatting sqref="F66">
    <cfRule type="containsBlanks" dxfId="1384" priority="3353">
      <formula>LEN(TRIM(F66))=0</formula>
    </cfRule>
  </conditionalFormatting>
  <conditionalFormatting sqref="B68">
    <cfRule type="containsBlanks" dxfId="1383" priority="3350">
      <formula>LEN(TRIM(B68))=0</formula>
    </cfRule>
  </conditionalFormatting>
  <conditionalFormatting sqref="F68">
    <cfRule type="containsBlanks" dxfId="1382" priority="3351">
      <formula>LEN(TRIM(F68))=0</formula>
    </cfRule>
  </conditionalFormatting>
  <conditionalFormatting sqref="B70">
    <cfRule type="containsBlanks" dxfId="1381" priority="3348">
      <formula>LEN(TRIM(B70))=0</formula>
    </cfRule>
  </conditionalFormatting>
  <conditionalFormatting sqref="F70">
    <cfRule type="containsBlanks" dxfId="1380" priority="3349">
      <formula>LEN(TRIM(F70))=0</formula>
    </cfRule>
  </conditionalFormatting>
  <conditionalFormatting sqref="B72">
    <cfRule type="containsBlanks" dxfId="1379" priority="3346">
      <formula>LEN(TRIM(B72))=0</formula>
    </cfRule>
  </conditionalFormatting>
  <conditionalFormatting sqref="F72">
    <cfRule type="containsBlanks" dxfId="1378" priority="3347">
      <formula>LEN(TRIM(F72))=0</formula>
    </cfRule>
  </conditionalFormatting>
  <conditionalFormatting sqref="B74">
    <cfRule type="containsBlanks" dxfId="1377" priority="3344">
      <formula>LEN(TRIM(B74))=0</formula>
    </cfRule>
  </conditionalFormatting>
  <conditionalFormatting sqref="F74">
    <cfRule type="containsBlanks" dxfId="1376" priority="3345">
      <formula>LEN(TRIM(F74))=0</formula>
    </cfRule>
  </conditionalFormatting>
  <conditionalFormatting sqref="B76">
    <cfRule type="containsBlanks" dxfId="1375" priority="3342">
      <formula>LEN(TRIM(B76))=0</formula>
    </cfRule>
  </conditionalFormatting>
  <conditionalFormatting sqref="F76">
    <cfRule type="containsBlanks" dxfId="1374" priority="3343">
      <formula>LEN(TRIM(F76))=0</formula>
    </cfRule>
  </conditionalFormatting>
  <conditionalFormatting sqref="D56">
    <cfRule type="expression" dxfId="1373" priority="3340">
      <formula>F56=""</formula>
    </cfRule>
  </conditionalFormatting>
  <conditionalFormatting sqref="C76">
    <cfRule type="expression" dxfId="1372" priority="3311">
      <formula>B76=""</formula>
    </cfRule>
  </conditionalFormatting>
  <conditionalFormatting sqref="D76">
    <cfRule type="expression" dxfId="1371" priority="3310">
      <formula>F76=""</formula>
    </cfRule>
  </conditionalFormatting>
  <conditionalFormatting sqref="J56">
    <cfRule type="containsBlanks" dxfId="1370" priority="3307">
      <formula>LEN(TRIM(J56))=0</formula>
    </cfRule>
  </conditionalFormatting>
  <conditionalFormatting sqref="N56">
    <cfRule type="containsBlanks" dxfId="1369" priority="3308">
      <formula>LEN(TRIM(N56))=0</formula>
    </cfRule>
  </conditionalFormatting>
  <conditionalFormatting sqref="J58">
    <cfRule type="containsBlanks" dxfId="1368" priority="3305">
      <formula>LEN(TRIM(J58))=0</formula>
    </cfRule>
  </conditionalFormatting>
  <conditionalFormatting sqref="N58">
    <cfRule type="containsBlanks" dxfId="1367" priority="3306">
      <formula>LEN(TRIM(N58))=0</formula>
    </cfRule>
  </conditionalFormatting>
  <conditionalFormatting sqref="J60">
    <cfRule type="containsBlanks" dxfId="1366" priority="3303">
      <formula>LEN(TRIM(J60))=0</formula>
    </cfRule>
  </conditionalFormatting>
  <conditionalFormatting sqref="N60">
    <cfRule type="containsBlanks" dxfId="1365" priority="3304">
      <formula>LEN(TRIM(N60))=0</formula>
    </cfRule>
  </conditionalFormatting>
  <conditionalFormatting sqref="J62">
    <cfRule type="containsBlanks" dxfId="1364" priority="3301">
      <formula>LEN(TRIM(J62))=0</formula>
    </cfRule>
  </conditionalFormatting>
  <conditionalFormatting sqref="N62">
    <cfRule type="containsBlanks" dxfId="1363" priority="3302">
      <formula>LEN(TRIM(N62))=0</formula>
    </cfRule>
  </conditionalFormatting>
  <conditionalFormatting sqref="J64">
    <cfRule type="containsBlanks" dxfId="1362" priority="3299">
      <formula>LEN(TRIM(J64))=0</formula>
    </cfRule>
  </conditionalFormatting>
  <conditionalFormatting sqref="N64">
    <cfRule type="containsBlanks" dxfId="1361" priority="3300">
      <formula>LEN(TRIM(N64))=0</formula>
    </cfRule>
  </conditionalFormatting>
  <conditionalFormatting sqref="J66">
    <cfRule type="containsBlanks" dxfId="1360" priority="3297">
      <formula>LEN(TRIM(J66))=0</formula>
    </cfRule>
  </conditionalFormatting>
  <conditionalFormatting sqref="N66">
    <cfRule type="containsBlanks" dxfId="1359" priority="3298">
      <formula>LEN(TRIM(N66))=0</formula>
    </cfRule>
  </conditionalFormatting>
  <conditionalFormatting sqref="J68">
    <cfRule type="containsBlanks" dxfId="1358" priority="3295">
      <formula>LEN(TRIM(J68))=0</formula>
    </cfRule>
  </conditionalFormatting>
  <conditionalFormatting sqref="N68">
    <cfRule type="containsBlanks" dxfId="1357" priority="3296">
      <formula>LEN(TRIM(N68))=0</formula>
    </cfRule>
  </conditionalFormatting>
  <conditionalFormatting sqref="J70">
    <cfRule type="containsBlanks" dxfId="1356" priority="3293">
      <formula>LEN(TRIM(J70))=0</formula>
    </cfRule>
  </conditionalFormatting>
  <conditionalFormatting sqref="N70">
    <cfRule type="containsBlanks" dxfId="1355" priority="3294">
      <formula>LEN(TRIM(N70))=0</formula>
    </cfRule>
  </conditionalFormatting>
  <conditionalFormatting sqref="J72">
    <cfRule type="containsBlanks" dxfId="1354" priority="3291">
      <formula>LEN(TRIM(J72))=0</formula>
    </cfRule>
  </conditionalFormatting>
  <conditionalFormatting sqref="N72">
    <cfRule type="containsBlanks" dxfId="1353" priority="3292">
      <formula>LEN(TRIM(N72))=0</formula>
    </cfRule>
  </conditionalFormatting>
  <conditionalFormatting sqref="J74">
    <cfRule type="containsBlanks" dxfId="1352" priority="3289">
      <formula>LEN(TRIM(J74))=0</formula>
    </cfRule>
  </conditionalFormatting>
  <conditionalFormatting sqref="N74">
    <cfRule type="containsBlanks" dxfId="1351" priority="3290">
      <formula>LEN(TRIM(N74))=0</formula>
    </cfRule>
  </conditionalFormatting>
  <conditionalFormatting sqref="J76">
    <cfRule type="containsBlanks" dxfId="1350" priority="3287">
      <formula>LEN(TRIM(J76))=0</formula>
    </cfRule>
  </conditionalFormatting>
  <conditionalFormatting sqref="N76">
    <cfRule type="containsBlanks" dxfId="1349" priority="3288">
      <formula>LEN(TRIM(N76))=0</formula>
    </cfRule>
  </conditionalFormatting>
  <conditionalFormatting sqref="K56">
    <cfRule type="expression" dxfId="1348" priority="3286">
      <formula>J56=""</formula>
    </cfRule>
  </conditionalFormatting>
  <conditionalFormatting sqref="L56">
    <cfRule type="expression" dxfId="1347" priority="3285">
      <formula>N56=""</formula>
    </cfRule>
  </conditionalFormatting>
  <conditionalFormatting sqref="K76">
    <cfRule type="expression" dxfId="1346" priority="3256">
      <formula>J76=""</formula>
    </cfRule>
  </conditionalFormatting>
  <conditionalFormatting sqref="L76">
    <cfRule type="expression" dxfId="1345" priority="3255">
      <formula>N76=""</formula>
    </cfRule>
  </conditionalFormatting>
  <conditionalFormatting sqref="R56">
    <cfRule type="containsBlanks" dxfId="1344" priority="3252">
      <formula>LEN(TRIM(R56))=0</formula>
    </cfRule>
  </conditionalFormatting>
  <conditionalFormatting sqref="V56">
    <cfRule type="containsBlanks" dxfId="1343" priority="3253">
      <formula>LEN(TRIM(V56))=0</formula>
    </cfRule>
  </conditionalFormatting>
  <conditionalFormatting sqref="R58">
    <cfRule type="containsBlanks" dxfId="1342" priority="3250">
      <formula>LEN(TRIM(R58))=0</formula>
    </cfRule>
  </conditionalFormatting>
  <conditionalFormatting sqref="V58">
    <cfRule type="containsBlanks" dxfId="1341" priority="3251">
      <formula>LEN(TRIM(V58))=0</formula>
    </cfRule>
  </conditionalFormatting>
  <conditionalFormatting sqref="R60">
    <cfRule type="containsBlanks" dxfId="1340" priority="3248">
      <formula>LEN(TRIM(R60))=0</formula>
    </cfRule>
  </conditionalFormatting>
  <conditionalFormatting sqref="V60">
    <cfRule type="containsBlanks" dxfId="1339" priority="3249">
      <formula>LEN(TRIM(V60))=0</formula>
    </cfRule>
  </conditionalFormatting>
  <conditionalFormatting sqref="R62">
    <cfRule type="containsBlanks" dxfId="1338" priority="3246">
      <formula>LEN(TRIM(R62))=0</formula>
    </cfRule>
  </conditionalFormatting>
  <conditionalFormatting sqref="V62">
    <cfRule type="containsBlanks" dxfId="1337" priority="3247">
      <formula>LEN(TRIM(V62))=0</formula>
    </cfRule>
  </conditionalFormatting>
  <conditionalFormatting sqref="R64">
    <cfRule type="containsBlanks" dxfId="1336" priority="3244">
      <formula>LEN(TRIM(R64))=0</formula>
    </cfRule>
  </conditionalFormatting>
  <conditionalFormatting sqref="V64">
    <cfRule type="containsBlanks" dxfId="1335" priority="3245">
      <formula>LEN(TRIM(V64))=0</formula>
    </cfRule>
  </conditionalFormatting>
  <conditionalFormatting sqref="R66">
    <cfRule type="containsBlanks" dxfId="1334" priority="3242">
      <formula>LEN(TRIM(R66))=0</formula>
    </cfRule>
  </conditionalFormatting>
  <conditionalFormatting sqref="V66">
    <cfRule type="containsBlanks" dxfId="1333" priority="3243">
      <formula>LEN(TRIM(V66))=0</formula>
    </cfRule>
  </conditionalFormatting>
  <conditionalFormatting sqref="R68">
    <cfRule type="containsBlanks" dxfId="1332" priority="3240">
      <formula>LEN(TRIM(R68))=0</formula>
    </cfRule>
  </conditionalFormatting>
  <conditionalFormatting sqref="V68">
    <cfRule type="containsBlanks" dxfId="1331" priority="3241">
      <formula>LEN(TRIM(V68))=0</formula>
    </cfRule>
  </conditionalFormatting>
  <conditionalFormatting sqref="R70">
    <cfRule type="containsBlanks" dxfId="1330" priority="3238">
      <formula>LEN(TRIM(R70))=0</formula>
    </cfRule>
  </conditionalFormatting>
  <conditionalFormatting sqref="V70">
    <cfRule type="containsBlanks" dxfId="1329" priority="3239">
      <formula>LEN(TRIM(V70))=0</formula>
    </cfRule>
  </conditionalFormatting>
  <conditionalFormatting sqref="R72">
    <cfRule type="containsBlanks" dxfId="1328" priority="3236">
      <formula>LEN(TRIM(R72))=0</formula>
    </cfRule>
  </conditionalFormatting>
  <conditionalFormatting sqref="V72">
    <cfRule type="containsBlanks" dxfId="1327" priority="3237">
      <formula>LEN(TRIM(V72))=0</formula>
    </cfRule>
  </conditionalFormatting>
  <conditionalFormatting sqref="R74">
    <cfRule type="containsBlanks" dxfId="1326" priority="3234">
      <formula>LEN(TRIM(R74))=0</formula>
    </cfRule>
  </conditionalFormatting>
  <conditionalFormatting sqref="V74">
    <cfRule type="containsBlanks" dxfId="1325" priority="3235">
      <formula>LEN(TRIM(V74))=0</formula>
    </cfRule>
  </conditionalFormatting>
  <conditionalFormatting sqref="R76">
    <cfRule type="containsBlanks" dxfId="1324" priority="3232">
      <formula>LEN(TRIM(R76))=0</formula>
    </cfRule>
  </conditionalFormatting>
  <conditionalFormatting sqref="V76">
    <cfRule type="containsBlanks" dxfId="1323" priority="3233">
      <formula>LEN(TRIM(V76))=0</formula>
    </cfRule>
  </conditionalFormatting>
  <conditionalFormatting sqref="S56">
    <cfRule type="expression" dxfId="1322" priority="3231">
      <formula>R56=""</formula>
    </cfRule>
  </conditionalFormatting>
  <conditionalFormatting sqref="T56">
    <cfRule type="expression" dxfId="1321" priority="3230">
      <formula>V56=""</formula>
    </cfRule>
  </conditionalFormatting>
  <conditionalFormatting sqref="S76">
    <cfRule type="expression" dxfId="1320" priority="3201">
      <formula>R76=""</formula>
    </cfRule>
  </conditionalFormatting>
  <conditionalFormatting sqref="T76">
    <cfRule type="expression" dxfId="1319" priority="3200">
      <formula>V76=""</formula>
    </cfRule>
  </conditionalFormatting>
  <conditionalFormatting sqref="E6">
    <cfRule type="expression" dxfId="1318" priority="3198">
      <formula>F6=""</formula>
    </cfRule>
  </conditionalFormatting>
  <conditionalFormatting sqref="E8">
    <cfRule type="expression" dxfId="1317" priority="3197">
      <formula>F8=""</formula>
    </cfRule>
  </conditionalFormatting>
  <conditionalFormatting sqref="E10">
    <cfRule type="expression" dxfId="1316" priority="3196">
      <formula>F10=""</formula>
    </cfRule>
  </conditionalFormatting>
  <conditionalFormatting sqref="E12">
    <cfRule type="expression" dxfId="1315" priority="3195">
      <formula>F12=""</formula>
    </cfRule>
  </conditionalFormatting>
  <conditionalFormatting sqref="E14">
    <cfRule type="expression" dxfId="1314" priority="3194">
      <formula>F14=""</formula>
    </cfRule>
  </conditionalFormatting>
  <conditionalFormatting sqref="M26">
    <cfRule type="expression" dxfId="1313" priority="3177">
      <formula>N26=""</formula>
    </cfRule>
  </conditionalFormatting>
  <conditionalFormatting sqref="M6">
    <cfRule type="expression" dxfId="1312" priority="3187">
      <formula>N6=""</formula>
    </cfRule>
  </conditionalFormatting>
  <conditionalFormatting sqref="U6">
    <cfRule type="expression" dxfId="1311" priority="3176">
      <formula>V6=""</formula>
    </cfRule>
  </conditionalFormatting>
  <conditionalFormatting sqref="U26">
    <cfRule type="expression" dxfId="1310" priority="3166">
      <formula>V26=""</formula>
    </cfRule>
  </conditionalFormatting>
  <conditionalFormatting sqref="E51">
    <cfRule type="expression" dxfId="1309" priority="3155">
      <formula>F51=""</formula>
    </cfRule>
  </conditionalFormatting>
  <conditionalFormatting sqref="M51">
    <cfRule type="expression" dxfId="1308" priority="3144">
      <formula>N51=""</formula>
    </cfRule>
  </conditionalFormatting>
  <conditionalFormatting sqref="U51">
    <cfRule type="expression" dxfId="1307" priority="3133">
      <formula>V51=""</formula>
    </cfRule>
  </conditionalFormatting>
  <conditionalFormatting sqref="E56">
    <cfRule type="expression" dxfId="1306" priority="3132">
      <formula>F56=""</formula>
    </cfRule>
  </conditionalFormatting>
  <conditionalFormatting sqref="E76">
    <cfRule type="expression" dxfId="1305" priority="3122">
      <formula>F76=""</formula>
    </cfRule>
  </conditionalFormatting>
  <conditionalFormatting sqref="M56">
    <cfRule type="expression" dxfId="1304" priority="3121">
      <formula>N56=""</formula>
    </cfRule>
  </conditionalFormatting>
  <conditionalFormatting sqref="M76">
    <cfRule type="expression" dxfId="1303" priority="3111">
      <formula>N76=""</formula>
    </cfRule>
  </conditionalFormatting>
  <conditionalFormatting sqref="U56">
    <cfRule type="expression" dxfId="1302" priority="3110">
      <formula>V56=""</formula>
    </cfRule>
  </conditionalFormatting>
  <conditionalFormatting sqref="U76">
    <cfRule type="expression" dxfId="1301" priority="3100">
      <formula>V76=""</formula>
    </cfRule>
  </conditionalFormatting>
  <conditionalFormatting sqref="C81">
    <cfRule type="expression" dxfId="1300" priority="3077">
      <formula>B81=""</formula>
    </cfRule>
  </conditionalFormatting>
  <conditionalFormatting sqref="B81">
    <cfRule type="containsBlanks" dxfId="1299" priority="3098">
      <formula>LEN(TRIM(B81))=0</formula>
    </cfRule>
  </conditionalFormatting>
  <conditionalFormatting sqref="F81">
    <cfRule type="containsBlanks" dxfId="1298" priority="3099">
      <formula>LEN(TRIM(F81))=0</formula>
    </cfRule>
  </conditionalFormatting>
  <conditionalFormatting sqref="B83">
    <cfRule type="containsBlanks" dxfId="1297" priority="3096">
      <formula>LEN(TRIM(B83))=0</formula>
    </cfRule>
  </conditionalFormatting>
  <conditionalFormatting sqref="F83">
    <cfRule type="containsBlanks" dxfId="1296" priority="3097">
      <formula>LEN(TRIM(F83))=0</formula>
    </cfRule>
  </conditionalFormatting>
  <conditionalFormatting sqref="B85">
    <cfRule type="containsBlanks" dxfId="1295" priority="3094">
      <formula>LEN(TRIM(B85))=0</formula>
    </cfRule>
  </conditionalFormatting>
  <conditionalFormatting sqref="F85">
    <cfRule type="containsBlanks" dxfId="1294" priority="3095">
      <formula>LEN(TRIM(F85))=0</formula>
    </cfRule>
  </conditionalFormatting>
  <conditionalFormatting sqref="B87">
    <cfRule type="containsBlanks" dxfId="1293" priority="3092">
      <formula>LEN(TRIM(B87))=0</formula>
    </cfRule>
  </conditionalFormatting>
  <conditionalFormatting sqref="F87">
    <cfRule type="containsBlanks" dxfId="1292" priority="3093">
      <formula>LEN(TRIM(F87))=0</formula>
    </cfRule>
  </conditionalFormatting>
  <conditionalFormatting sqref="B89">
    <cfRule type="containsBlanks" dxfId="1291" priority="3090">
      <formula>LEN(TRIM(B89))=0</formula>
    </cfRule>
  </conditionalFormatting>
  <conditionalFormatting sqref="F89">
    <cfRule type="containsBlanks" dxfId="1290" priority="3091">
      <formula>LEN(TRIM(F89))=0</formula>
    </cfRule>
  </conditionalFormatting>
  <conditionalFormatting sqref="B91">
    <cfRule type="containsBlanks" dxfId="1289" priority="3088">
      <formula>LEN(TRIM(B91))=0</formula>
    </cfRule>
  </conditionalFormatting>
  <conditionalFormatting sqref="F91">
    <cfRule type="containsBlanks" dxfId="1288" priority="3089">
      <formula>LEN(TRIM(F91))=0</formula>
    </cfRule>
  </conditionalFormatting>
  <conditionalFormatting sqref="B93">
    <cfRule type="containsBlanks" dxfId="1287" priority="3086">
      <formula>LEN(TRIM(B93))=0</formula>
    </cfRule>
  </conditionalFormatting>
  <conditionalFormatting sqref="F93">
    <cfRule type="containsBlanks" dxfId="1286" priority="3087">
      <formula>LEN(TRIM(F93))=0</formula>
    </cfRule>
  </conditionalFormatting>
  <conditionalFormatting sqref="B95">
    <cfRule type="containsBlanks" dxfId="1285" priority="3084">
      <formula>LEN(TRIM(B95))=0</formula>
    </cfRule>
  </conditionalFormatting>
  <conditionalFormatting sqref="F95">
    <cfRule type="containsBlanks" dxfId="1284" priority="3085">
      <formula>LEN(TRIM(F95))=0</formula>
    </cfRule>
  </conditionalFormatting>
  <conditionalFormatting sqref="B97">
    <cfRule type="containsBlanks" dxfId="1283" priority="3082">
      <formula>LEN(TRIM(B97))=0</formula>
    </cfRule>
  </conditionalFormatting>
  <conditionalFormatting sqref="F97">
    <cfRule type="containsBlanks" dxfId="1282" priority="3083">
      <formula>LEN(TRIM(F97))=0</formula>
    </cfRule>
  </conditionalFormatting>
  <conditionalFormatting sqref="B99">
    <cfRule type="containsBlanks" dxfId="1281" priority="3080">
      <formula>LEN(TRIM(B99))=0</formula>
    </cfRule>
  </conditionalFormatting>
  <conditionalFormatting sqref="F99">
    <cfRule type="containsBlanks" dxfId="1280" priority="3081">
      <formula>LEN(TRIM(F99))=0</formula>
    </cfRule>
  </conditionalFormatting>
  <conditionalFormatting sqref="B101">
    <cfRule type="containsBlanks" dxfId="1279" priority="3078">
      <formula>LEN(TRIM(B101))=0</formula>
    </cfRule>
  </conditionalFormatting>
  <conditionalFormatting sqref="F101">
    <cfRule type="containsBlanks" dxfId="1278" priority="3079">
      <formula>LEN(TRIM(F101))=0</formula>
    </cfRule>
  </conditionalFormatting>
  <conditionalFormatting sqref="D81">
    <cfRule type="expression" dxfId="1277" priority="3076">
      <formula>F81=""</formula>
    </cfRule>
  </conditionalFormatting>
  <conditionalFormatting sqref="C101">
    <cfRule type="expression" dxfId="1276" priority="3057">
      <formula>B101=""</formula>
    </cfRule>
  </conditionalFormatting>
  <conditionalFormatting sqref="D101">
    <cfRule type="expression" dxfId="1275" priority="3056">
      <formula>F101=""</formula>
    </cfRule>
  </conditionalFormatting>
  <conditionalFormatting sqref="J81">
    <cfRule type="containsBlanks" dxfId="1274" priority="3054">
      <formula>LEN(TRIM(J81))=0</formula>
    </cfRule>
  </conditionalFormatting>
  <conditionalFormatting sqref="N81">
    <cfRule type="containsBlanks" dxfId="1273" priority="3055">
      <formula>LEN(TRIM(N81))=0</formula>
    </cfRule>
  </conditionalFormatting>
  <conditionalFormatting sqref="J83">
    <cfRule type="containsBlanks" dxfId="1272" priority="3052">
      <formula>LEN(TRIM(J83))=0</formula>
    </cfRule>
  </conditionalFormatting>
  <conditionalFormatting sqref="N83">
    <cfRule type="containsBlanks" dxfId="1271" priority="3053">
      <formula>LEN(TRIM(N83))=0</formula>
    </cfRule>
  </conditionalFormatting>
  <conditionalFormatting sqref="J85">
    <cfRule type="containsBlanks" dxfId="1270" priority="3050">
      <formula>LEN(TRIM(J85))=0</formula>
    </cfRule>
  </conditionalFormatting>
  <conditionalFormatting sqref="N85">
    <cfRule type="containsBlanks" dxfId="1269" priority="3051">
      <formula>LEN(TRIM(N85))=0</formula>
    </cfRule>
  </conditionalFormatting>
  <conditionalFormatting sqref="J87">
    <cfRule type="containsBlanks" dxfId="1268" priority="3048">
      <formula>LEN(TRIM(J87))=0</formula>
    </cfRule>
  </conditionalFormatting>
  <conditionalFormatting sqref="N87">
    <cfRule type="containsBlanks" dxfId="1267" priority="3049">
      <formula>LEN(TRIM(N87))=0</formula>
    </cfRule>
  </conditionalFormatting>
  <conditionalFormatting sqref="J89">
    <cfRule type="containsBlanks" dxfId="1266" priority="3046">
      <formula>LEN(TRIM(J89))=0</formula>
    </cfRule>
  </conditionalFormatting>
  <conditionalFormatting sqref="N89">
    <cfRule type="containsBlanks" dxfId="1265" priority="3047">
      <formula>LEN(TRIM(N89))=0</formula>
    </cfRule>
  </conditionalFormatting>
  <conditionalFormatting sqref="J91">
    <cfRule type="containsBlanks" dxfId="1264" priority="3044">
      <formula>LEN(TRIM(J91))=0</formula>
    </cfRule>
  </conditionalFormatting>
  <conditionalFormatting sqref="N91">
    <cfRule type="containsBlanks" dxfId="1263" priority="3045">
      <formula>LEN(TRIM(N91))=0</formula>
    </cfRule>
  </conditionalFormatting>
  <conditionalFormatting sqref="J93">
    <cfRule type="containsBlanks" dxfId="1262" priority="3042">
      <formula>LEN(TRIM(J93))=0</formula>
    </cfRule>
  </conditionalFormatting>
  <conditionalFormatting sqref="N93">
    <cfRule type="containsBlanks" dxfId="1261" priority="3043">
      <formula>LEN(TRIM(N93))=0</formula>
    </cfRule>
  </conditionalFormatting>
  <conditionalFormatting sqref="J95">
    <cfRule type="containsBlanks" dxfId="1260" priority="3040">
      <formula>LEN(TRIM(J95))=0</formula>
    </cfRule>
  </conditionalFormatting>
  <conditionalFormatting sqref="N95">
    <cfRule type="containsBlanks" dxfId="1259" priority="3041">
      <formula>LEN(TRIM(N95))=0</formula>
    </cfRule>
  </conditionalFormatting>
  <conditionalFormatting sqref="J97">
    <cfRule type="containsBlanks" dxfId="1258" priority="3038">
      <formula>LEN(TRIM(J97))=0</formula>
    </cfRule>
  </conditionalFormatting>
  <conditionalFormatting sqref="N97">
    <cfRule type="containsBlanks" dxfId="1257" priority="3039">
      <formula>LEN(TRIM(N97))=0</formula>
    </cfRule>
  </conditionalFormatting>
  <conditionalFormatting sqref="J99">
    <cfRule type="containsBlanks" dxfId="1256" priority="3036">
      <formula>LEN(TRIM(J99))=0</formula>
    </cfRule>
  </conditionalFormatting>
  <conditionalFormatting sqref="N99">
    <cfRule type="containsBlanks" dxfId="1255" priority="3037">
      <formula>LEN(TRIM(N99))=0</formula>
    </cfRule>
  </conditionalFormatting>
  <conditionalFormatting sqref="J101">
    <cfRule type="containsBlanks" dxfId="1254" priority="3034">
      <formula>LEN(TRIM(J101))=0</formula>
    </cfRule>
  </conditionalFormatting>
  <conditionalFormatting sqref="N101">
    <cfRule type="containsBlanks" dxfId="1253" priority="3035">
      <formula>LEN(TRIM(N101))=0</formula>
    </cfRule>
  </conditionalFormatting>
  <conditionalFormatting sqref="K81">
    <cfRule type="expression" dxfId="1252" priority="3033">
      <formula>J81=""</formula>
    </cfRule>
  </conditionalFormatting>
  <conditionalFormatting sqref="L81">
    <cfRule type="expression" dxfId="1251" priority="3032">
      <formula>N81=""</formula>
    </cfRule>
  </conditionalFormatting>
  <conditionalFormatting sqref="K101">
    <cfRule type="expression" dxfId="1250" priority="3013">
      <formula>J101=""</formula>
    </cfRule>
  </conditionalFormatting>
  <conditionalFormatting sqref="L101">
    <cfRule type="expression" dxfId="1249" priority="3012">
      <formula>N101=""</formula>
    </cfRule>
  </conditionalFormatting>
  <conditionalFormatting sqref="E81">
    <cfRule type="expression" dxfId="1248" priority="2967">
      <formula>F81=""</formula>
    </cfRule>
  </conditionalFormatting>
  <conditionalFormatting sqref="E101">
    <cfRule type="expression" dxfId="1247" priority="2957">
      <formula>F101=""</formula>
    </cfRule>
  </conditionalFormatting>
  <conditionalFormatting sqref="M81">
    <cfRule type="expression" dxfId="1246" priority="2956">
      <formula>N81=""</formula>
    </cfRule>
  </conditionalFormatting>
  <conditionalFormatting sqref="M101">
    <cfRule type="expression" dxfId="1245" priority="2946">
      <formula>N101=""</formula>
    </cfRule>
  </conditionalFormatting>
  <conditionalFormatting sqref="G8:H8">
    <cfRule type="containsBlanks" dxfId="1244" priority="2626">
      <formula>LEN(TRIM(G8))=0</formula>
    </cfRule>
  </conditionalFormatting>
  <conditionalFormatting sqref="G10:H10">
    <cfRule type="containsBlanks" dxfId="1243" priority="2625">
      <formula>LEN(TRIM(G10))=0</formula>
    </cfRule>
  </conditionalFormatting>
  <conditionalFormatting sqref="G12:H12">
    <cfRule type="containsBlanks" dxfId="1242" priority="2624">
      <formula>LEN(TRIM(G12))=0</formula>
    </cfRule>
  </conditionalFormatting>
  <conditionalFormatting sqref="G14:H14">
    <cfRule type="containsBlanks" dxfId="1241" priority="2623">
      <formula>LEN(TRIM(G14))=0</formula>
    </cfRule>
  </conditionalFormatting>
  <conditionalFormatting sqref="G16:H16">
    <cfRule type="containsBlanks" dxfId="1240" priority="2622">
      <formula>LEN(TRIM(G16))=0</formula>
    </cfRule>
  </conditionalFormatting>
  <conditionalFormatting sqref="G18:H18">
    <cfRule type="containsBlanks" dxfId="1239" priority="2621">
      <formula>LEN(TRIM(G18))=0</formula>
    </cfRule>
  </conditionalFormatting>
  <conditionalFormatting sqref="G20:H20">
    <cfRule type="containsBlanks" dxfId="1238" priority="2620">
      <formula>LEN(TRIM(G20))=0</formula>
    </cfRule>
  </conditionalFormatting>
  <conditionalFormatting sqref="G22:H22">
    <cfRule type="containsBlanks" dxfId="1237" priority="2619">
      <formula>LEN(TRIM(G22))=0</formula>
    </cfRule>
  </conditionalFormatting>
  <conditionalFormatting sqref="G24:H24">
    <cfRule type="containsBlanks" dxfId="1236" priority="2618">
      <formula>LEN(TRIM(G24))=0</formula>
    </cfRule>
  </conditionalFormatting>
  <conditionalFormatting sqref="G26:H26">
    <cfRule type="containsBlanks" dxfId="1235" priority="2617">
      <formula>LEN(TRIM(G26))=0</formula>
    </cfRule>
  </conditionalFormatting>
  <conditionalFormatting sqref="G33:H33">
    <cfRule type="containsBlanks" dxfId="1234" priority="2615">
      <formula>LEN(TRIM(G33))=0</formula>
    </cfRule>
  </conditionalFormatting>
  <conditionalFormatting sqref="G35:H35">
    <cfRule type="containsBlanks" dxfId="1233" priority="2614">
      <formula>LEN(TRIM(G35))=0</formula>
    </cfRule>
  </conditionalFormatting>
  <conditionalFormatting sqref="G37:H37">
    <cfRule type="containsBlanks" dxfId="1232" priority="2613">
      <formula>LEN(TRIM(G37))=0</formula>
    </cfRule>
  </conditionalFormatting>
  <conditionalFormatting sqref="G39:H39">
    <cfRule type="containsBlanks" dxfId="1231" priority="2612">
      <formula>LEN(TRIM(G39))=0</formula>
    </cfRule>
  </conditionalFormatting>
  <conditionalFormatting sqref="G41:H41">
    <cfRule type="containsBlanks" dxfId="1230" priority="2611">
      <formula>LEN(TRIM(G41))=0</formula>
    </cfRule>
  </conditionalFormatting>
  <conditionalFormatting sqref="G43:H43">
    <cfRule type="containsBlanks" dxfId="1229" priority="2610">
      <formula>LEN(TRIM(G43))=0</formula>
    </cfRule>
  </conditionalFormatting>
  <conditionalFormatting sqref="G45:H45">
    <cfRule type="containsBlanks" dxfId="1228" priority="2609">
      <formula>LEN(TRIM(G45))=0</formula>
    </cfRule>
  </conditionalFormatting>
  <conditionalFormatting sqref="G47:H47">
    <cfRule type="containsBlanks" dxfId="1227" priority="2608">
      <formula>LEN(TRIM(G47))=0</formula>
    </cfRule>
  </conditionalFormatting>
  <conditionalFormatting sqref="G49:H49">
    <cfRule type="containsBlanks" dxfId="1226" priority="2607">
      <formula>LEN(TRIM(G49))=0</formula>
    </cfRule>
  </conditionalFormatting>
  <conditionalFormatting sqref="G51:H51">
    <cfRule type="containsBlanks" dxfId="1225" priority="2606">
      <formula>LEN(TRIM(G51))=0</formula>
    </cfRule>
  </conditionalFormatting>
  <conditionalFormatting sqref="G56:H56">
    <cfRule type="containsBlanks" dxfId="1224" priority="2605">
      <formula>LEN(TRIM(G56))=0</formula>
    </cfRule>
  </conditionalFormatting>
  <conditionalFormatting sqref="G58:H58">
    <cfRule type="containsBlanks" dxfId="1223" priority="2604">
      <formula>LEN(TRIM(G58))=0</formula>
    </cfRule>
  </conditionalFormatting>
  <conditionalFormatting sqref="G60:H60">
    <cfRule type="containsBlanks" dxfId="1222" priority="2603">
      <formula>LEN(TRIM(G60))=0</formula>
    </cfRule>
  </conditionalFormatting>
  <conditionalFormatting sqref="G62:H62">
    <cfRule type="containsBlanks" dxfId="1221" priority="2602">
      <formula>LEN(TRIM(G62))=0</formula>
    </cfRule>
  </conditionalFormatting>
  <conditionalFormatting sqref="G64:H64">
    <cfRule type="containsBlanks" dxfId="1220" priority="2601">
      <formula>LEN(TRIM(G64))=0</formula>
    </cfRule>
  </conditionalFormatting>
  <conditionalFormatting sqref="G66:H66">
    <cfRule type="containsBlanks" dxfId="1219" priority="2600">
      <formula>LEN(TRIM(G66))=0</formula>
    </cfRule>
  </conditionalFormatting>
  <conditionalFormatting sqref="G68:H68">
    <cfRule type="containsBlanks" dxfId="1218" priority="2599">
      <formula>LEN(TRIM(G68))=0</formula>
    </cfRule>
  </conditionalFormatting>
  <conditionalFormatting sqref="G70:H70">
    <cfRule type="containsBlanks" dxfId="1217" priority="2598">
      <formula>LEN(TRIM(G70))=0</formula>
    </cfRule>
  </conditionalFormatting>
  <conditionalFormatting sqref="G72:H72">
    <cfRule type="containsBlanks" dxfId="1216" priority="2597">
      <formula>LEN(TRIM(G72))=0</formula>
    </cfRule>
  </conditionalFormatting>
  <conditionalFormatting sqref="G74:H74">
    <cfRule type="containsBlanks" dxfId="1215" priority="2596">
      <formula>LEN(TRIM(G74))=0</formula>
    </cfRule>
  </conditionalFormatting>
  <conditionalFormatting sqref="G76:H76">
    <cfRule type="containsBlanks" dxfId="1214" priority="2595">
      <formula>LEN(TRIM(G76))=0</formula>
    </cfRule>
  </conditionalFormatting>
  <conditionalFormatting sqref="G81:H81">
    <cfRule type="containsBlanks" dxfId="1213" priority="2594">
      <formula>LEN(TRIM(G81))=0</formula>
    </cfRule>
  </conditionalFormatting>
  <conditionalFormatting sqref="G83:H83">
    <cfRule type="containsBlanks" dxfId="1212" priority="2593">
      <formula>LEN(TRIM(G83))=0</formula>
    </cfRule>
  </conditionalFormatting>
  <conditionalFormatting sqref="G85:H85">
    <cfRule type="containsBlanks" dxfId="1211" priority="2592">
      <formula>LEN(TRIM(G85))=0</formula>
    </cfRule>
  </conditionalFormatting>
  <conditionalFormatting sqref="G87:H87">
    <cfRule type="containsBlanks" dxfId="1210" priority="2591">
      <formula>LEN(TRIM(G87))=0</formula>
    </cfRule>
  </conditionalFormatting>
  <conditionalFormatting sqref="G89:H89">
    <cfRule type="containsBlanks" dxfId="1209" priority="2590">
      <formula>LEN(TRIM(G89))=0</formula>
    </cfRule>
  </conditionalFormatting>
  <conditionalFormatting sqref="G91:H91">
    <cfRule type="containsBlanks" dxfId="1208" priority="2589">
      <formula>LEN(TRIM(G91))=0</formula>
    </cfRule>
  </conditionalFormatting>
  <conditionalFormatting sqref="G93:H93">
    <cfRule type="containsBlanks" dxfId="1207" priority="2588">
      <formula>LEN(TRIM(G93))=0</formula>
    </cfRule>
  </conditionalFormatting>
  <conditionalFormatting sqref="G95:H95">
    <cfRule type="containsBlanks" dxfId="1206" priority="2587">
      <formula>LEN(TRIM(G95))=0</formula>
    </cfRule>
  </conditionalFormatting>
  <conditionalFormatting sqref="G97:H97">
    <cfRule type="containsBlanks" dxfId="1205" priority="2586">
      <formula>LEN(TRIM(G97))=0</formula>
    </cfRule>
  </conditionalFormatting>
  <conditionalFormatting sqref="G99:H99">
    <cfRule type="containsBlanks" dxfId="1204" priority="2585">
      <formula>LEN(TRIM(G99))=0</formula>
    </cfRule>
  </conditionalFormatting>
  <conditionalFormatting sqref="G101:H101">
    <cfRule type="containsBlanks" dxfId="1203" priority="2584">
      <formula>LEN(TRIM(G101))=0</formula>
    </cfRule>
  </conditionalFormatting>
  <conditionalFormatting sqref="O6:P6">
    <cfRule type="containsBlanks" dxfId="1202" priority="2583">
      <formula>LEN(TRIM(O6))=0</formula>
    </cfRule>
  </conditionalFormatting>
  <conditionalFormatting sqref="O8:P8">
    <cfRule type="containsBlanks" dxfId="1201" priority="2582">
      <formula>LEN(TRIM(O8))=0</formula>
    </cfRule>
  </conditionalFormatting>
  <conditionalFormatting sqref="O10:P10">
    <cfRule type="containsBlanks" dxfId="1200" priority="2581">
      <formula>LEN(TRIM(O10))=0</formula>
    </cfRule>
  </conditionalFormatting>
  <conditionalFormatting sqref="O12:P12">
    <cfRule type="containsBlanks" dxfId="1199" priority="2580">
      <formula>LEN(TRIM(O12))=0</formula>
    </cfRule>
  </conditionalFormatting>
  <conditionalFormatting sqref="O14:P14">
    <cfRule type="containsBlanks" dxfId="1198" priority="2579">
      <formula>LEN(TRIM(O14))=0</formula>
    </cfRule>
  </conditionalFormatting>
  <conditionalFormatting sqref="O16:P16">
    <cfRule type="containsBlanks" dxfId="1197" priority="2578">
      <formula>LEN(TRIM(O16))=0</formula>
    </cfRule>
  </conditionalFormatting>
  <conditionalFormatting sqref="O18:P18">
    <cfRule type="containsBlanks" dxfId="1196" priority="2577">
      <formula>LEN(TRIM(O18))=0</formula>
    </cfRule>
  </conditionalFormatting>
  <conditionalFormatting sqref="O20:P20">
    <cfRule type="containsBlanks" dxfId="1195" priority="2576">
      <formula>LEN(TRIM(O20))=0</formula>
    </cfRule>
  </conditionalFormatting>
  <conditionalFormatting sqref="O22:P22">
    <cfRule type="containsBlanks" dxfId="1194" priority="2575">
      <formula>LEN(TRIM(O22))=0</formula>
    </cfRule>
  </conditionalFormatting>
  <conditionalFormatting sqref="O24:P24">
    <cfRule type="containsBlanks" dxfId="1193" priority="2574">
      <formula>LEN(TRIM(O24))=0</formula>
    </cfRule>
  </conditionalFormatting>
  <conditionalFormatting sqref="O26:P26">
    <cfRule type="containsBlanks" dxfId="1192" priority="2573">
      <formula>LEN(TRIM(O26))=0</formula>
    </cfRule>
  </conditionalFormatting>
  <conditionalFormatting sqref="O33:P33">
    <cfRule type="containsBlanks" dxfId="1191" priority="2571">
      <formula>LEN(TRIM(O33))=0</formula>
    </cfRule>
  </conditionalFormatting>
  <conditionalFormatting sqref="O35:P35">
    <cfRule type="containsBlanks" dxfId="1190" priority="2570">
      <formula>LEN(TRIM(O35))=0</formula>
    </cfRule>
  </conditionalFormatting>
  <conditionalFormatting sqref="O37:P37">
    <cfRule type="containsBlanks" dxfId="1189" priority="2569">
      <formula>LEN(TRIM(O37))=0</formula>
    </cfRule>
  </conditionalFormatting>
  <conditionalFormatting sqref="O39:P39">
    <cfRule type="containsBlanks" dxfId="1188" priority="2568">
      <formula>LEN(TRIM(O39))=0</formula>
    </cfRule>
  </conditionalFormatting>
  <conditionalFormatting sqref="O41:P41">
    <cfRule type="containsBlanks" dxfId="1187" priority="2567">
      <formula>LEN(TRIM(O41))=0</formula>
    </cfRule>
  </conditionalFormatting>
  <conditionalFormatting sqref="O43:P43">
    <cfRule type="containsBlanks" dxfId="1186" priority="2566">
      <formula>LEN(TRIM(O43))=0</formula>
    </cfRule>
  </conditionalFormatting>
  <conditionalFormatting sqref="O45:P45">
    <cfRule type="containsBlanks" dxfId="1185" priority="2565">
      <formula>LEN(TRIM(O45))=0</formula>
    </cfRule>
  </conditionalFormatting>
  <conditionalFormatting sqref="O47:P47">
    <cfRule type="containsBlanks" dxfId="1184" priority="2564">
      <formula>LEN(TRIM(O47))=0</formula>
    </cfRule>
  </conditionalFormatting>
  <conditionalFormatting sqref="O49:P49">
    <cfRule type="containsBlanks" dxfId="1183" priority="2563">
      <formula>LEN(TRIM(O49))=0</formula>
    </cfRule>
  </conditionalFormatting>
  <conditionalFormatting sqref="O51:P51">
    <cfRule type="containsBlanks" dxfId="1182" priority="2562">
      <formula>LEN(TRIM(O51))=0</formula>
    </cfRule>
  </conditionalFormatting>
  <conditionalFormatting sqref="O56:P56">
    <cfRule type="containsBlanks" dxfId="1181" priority="2561">
      <formula>LEN(TRIM(O56))=0</formula>
    </cfRule>
  </conditionalFormatting>
  <conditionalFormatting sqref="O58:P58">
    <cfRule type="containsBlanks" dxfId="1180" priority="2560">
      <formula>LEN(TRIM(O58))=0</formula>
    </cfRule>
  </conditionalFormatting>
  <conditionalFormatting sqref="O60:P60">
    <cfRule type="containsBlanks" dxfId="1179" priority="2559">
      <formula>LEN(TRIM(O60))=0</formula>
    </cfRule>
  </conditionalFormatting>
  <conditionalFormatting sqref="O62:P62">
    <cfRule type="containsBlanks" dxfId="1178" priority="2558">
      <formula>LEN(TRIM(O62))=0</formula>
    </cfRule>
  </conditionalFormatting>
  <conditionalFormatting sqref="O64:P64">
    <cfRule type="containsBlanks" dxfId="1177" priority="2557">
      <formula>LEN(TRIM(O64))=0</formula>
    </cfRule>
  </conditionalFormatting>
  <conditionalFormatting sqref="O66:P66">
    <cfRule type="containsBlanks" dxfId="1176" priority="2556">
      <formula>LEN(TRIM(O66))=0</formula>
    </cfRule>
  </conditionalFormatting>
  <conditionalFormatting sqref="O68:P68">
    <cfRule type="containsBlanks" dxfId="1175" priority="2555">
      <formula>LEN(TRIM(O68))=0</formula>
    </cfRule>
  </conditionalFormatting>
  <conditionalFormatting sqref="O70:P70">
    <cfRule type="containsBlanks" dxfId="1174" priority="2554">
      <formula>LEN(TRIM(O70))=0</formula>
    </cfRule>
  </conditionalFormatting>
  <conditionalFormatting sqref="O72:P72">
    <cfRule type="containsBlanks" dxfId="1173" priority="2553">
      <formula>LEN(TRIM(O72))=0</formula>
    </cfRule>
  </conditionalFormatting>
  <conditionalFormatting sqref="O74:P74">
    <cfRule type="containsBlanks" dxfId="1172" priority="2552">
      <formula>LEN(TRIM(O74))=0</formula>
    </cfRule>
  </conditionalFormatting>
  <conditionalFormatting sqref="O76:P76">
    <cfRule type="containsBlanks" dxfId="1171" priority="2551">
      <formula>LEN(TRIM(O76))=0</formula>
    </cfRule>
  </conditionalFormatting>
  <conditionalFormatting sqref="O81:P81">
    <cfRule type="containsBlanks" dxfId="1170" priority="2550">
      <formula>LEN(TRIM(O81))=0</formula>
    </cfRule>
  </conditionalFormatting>
  <conditionalFormatting sqref="O83:P83">
    <cfRule type="containsBlanks" dxfId="1169" priority="2549">
      <formula>LEN(TRIM(O83))=0</formula>
    </cfRule>
  </conditionalFormatting>
  <conditionalFormatting sqref="O85:P85">
    <cfRule type="containsBlanks" dxfId="1168" priority="2548">
      <formula>LEN(TRIM(O85))=0</formula>
    </cfRule>
  </conditionalFormatting>
  <conditionalFormatting sqref="O87:P87">
    <cfRule type="containsBlanks" dxfId="1167" priority="2547">
      <formula>LEN(TRIM(O87))=0</formula>
    </cfRule>
  </conditionalFormatting>
  <conditionalFormatting sqref="O89:P89">
    <cfRule type="containsBlanks" dxfId="1166" priority="2546">
      <formula>LEN(TRIM(O89))=0</formula>
    </cfRule>
  </conditionalFormatting>
  <conditionalFormatting sqref="O91:P91">
    <cfRule type="containsBlanks" dxfId="1165" priority="2545">
      <formula>LEN(TRIM(O91))=0</formula>
    </cfRule>
  </conditionalFormatting>
  <conditionalFormatting sqref="O93:P93">
    <cfRule type="containsBlanks" dxfId="1164" priority="2544">
      <formula>LEN(TRIM(O93))=0</formula>
    </cfRule>
  </conditionalFormatting>
  <conditionalFormatting sqref="O95:P95">
    <cfRule type="containsBlanks" dxfId="1163" priority="2543">
      <formula>LEN(TRIM(O95))=0</formula>
    </cfRule>
  </conditionalFormatting>
  <conditionalFormatting sqref="O97:P97">
    <cfRule type="containsBlanks" dxfId="1162" priority="2542">
      <formula>LEN(TRIM(O97))=0</formula>
    </cfRule>
  </conditionalFormatting>
  <conditionalFormatting sqref="O99:P99">
    <cfRule type="containsBlanks" dxfId="1161" priority="2541">
      <formula>LEN(TRIM(O99))=0</formula>
    </cfRule>
  </conditionalFormatting>
  <conditionalFormatting sqref="O101:P101">
    <cfRule type="containsBlanks" dxfId="1160" priority="2540">
      <formula>LEN(TRIM(O101))=0</formula>
    </cfRule>
  </conditionalFormatting>
  <conditionalFormatting sqref="W6:X6">
    <cfRule type="containsBlanks" dxfId="1159" priority="2539">
      <formula>LEN(TRIM(W6))=0</formula>
    </cfRule>
  </conditionalFormatting>
  <conditionalFormatting sqref="W8:X8">
    <cfRule type="containsBlanks" dxfId="1158" priority="2538">
      <formula>LEN(TRIM(W8))=0</formula>
    </cfRule>
  </conditionalFormatting>
  <conditionalFormatting sqref="W10:X10">
    <cfRule type="containsBlanks" dxfId="1157" priority="2537">
      <formula>LEN(TRIM(W10))=0</formula>
    </cfRule>
  </conditionalFormatting>
  <conditionalFormatting sqref="W12:X12">
    <cfRule type="containsBlanks" dxfId="1156" priority="2536">
      <formula>LEN(TRIM(W12))=0</formula>
    </cfRule>
  </conditionalFormatting>
  <conditionalFormatting sqref="W14:X14">
    <cfRule type="containsBlanks" dxfId="1155" priority="2535">
      <formula>LEN(TRIM(W14))=0</formula>
    </cfRule>
  </conditionalFormatting>
  <conditionalFormatting sqref="W16:X16">
    <cfRule type="containsBlanks" dxfId="1154" priority="2534">
      <formula>LEN(TRIM(W16))=0</formula>
    </cfRule>
  </conditionalFormatting>
  <conditionalFormatting sqref="W18:X18">
    <cfRule type="containsBlanks" dxfId="1153" priority="2533">
      <formula>LEN(TRIM(W18))=0</formula>
    </cfRule>
  </conditionalFormatting>
  <conditionalFormatting sqref="W20:X20">
    <cfRule type="containsBlanks" dxfId="1152" priority="2532">
      <formula>LEN(TRIM(W20))=0</formula>
    </cfRule>
  </conditionalFormatting>
  <conditionalFormatting sqref="W22:X22">
    <cfRule type="containsBlanks" dxfId="1151" priority="2531">
      <formula>LEN(TRIM(W22))=0</formula>
    </cfRule>
  </conditionalFormatting>
  <conditionalFormatting sqref="W24:X24">
    <cfRule type="containsBlanks" dxfId="1150" priority="2530">
      <formula>LEN(TRIM(W24))=0</formula>
    </cfRule>
  </conditionalFormatting>
  <conditionalFormatting sqref="W26:X26">
    <cfRule type="containsBlanks" dxfId="1149" priority="2529">
      <formula>LEN(TRIM(W26))=0</formula>
    </cfRule>
  </conditionalFormatting>
  <conditionalFormatting sqref="W33:X33">
    <cfRule type="containsBlanks" dxfId="1148" priority="2527">
      <formula>LEN(TRIM(W33))=0</formula>
    </cfRule>
  </conditionalFormatting>
  <conditionalFormatting sqref="W35:X35">
    <cfRule type="containsBlanks" dxfId="1147" priority="2526">
      <formula>LEN(TRIM(W35))=0</formula>
    </cfRule>
  </conditionalFormatting>
  <conditionalFormatting sqref="W37:X37">
    <cfRule type="containsBlanks" dxfId="1146" priority="2525">
      <formula>LEN(TRIM(W37))=0</formula>
    </cfRule>
  </conditionalFormatting>
  <conditionalFormatting sqref="W39:X39">
    <cfRule type="containsBlanks" dxfId="1145" priority="2524">
      <formula>LEN(TRIM(W39))=0</formula>
    </cfRule>
  </conditionalFormatting>
  <conditionalFormatting sqref="W41:X41">
    <cfRule type="containsBlanks" dxfId="1144" priority="2523">
      <formula>LEN(TRIM(W41))=0</formula>
    </cfRule>
  </conditionalFormatting>
  <conditionalFormatting sqref="W43:X43">
    <cfRule type="containsBlanks" dxfId="1143" priority="2522">
      <formula>LEN(TRIM(W43))=0</formula>
    </cfRule>
  </conditionalFormatting>
  <conditionalFormatting sqref="W45:X45">
    <cfRule type="containsBlanks" dxfId="1142" priority="2521">
      <formula>LEN(TRIM(W45))=0</formula>
    </cfRule>
  </conditionalFormatting>
  <conditionalFormatting sqref="W47:X47">
    <cfRule type="containsBlanks" dxfId="1141" priority="2520">
      <formula>LEN(TRIM(W47))=0</formula>
    </cfRule>
  </conditionalFormatting>
  <conditionalFormatting sqref="W49:X49">
    <cfRule type="containsBlanks" dxfId="1140" priority="2519">
      <formula>LEN(TRIM(W49))=0</formula>
    </cfRule>
  </conditionalFormatting>
  <conditionalFormatting sqref="W51:X51">
    <cfRule type="containsBlanks" dxfId="1139" priority="2518">
      <formula>LEN(TRIM(W51))=0</formula>
    </cfRule>
  </conditionalFormatting>
  <conditionalFormatting sqref="W56:X56">
    <cfRule type="containsBlanks" dxfId="1138" priority="2517">
      <formula>LEN(TRIM(W56))=0</formula>
    </cfRule>
  </conditionalFormatting>
  <conditionalFormatting sqref="W58:X58">
    <cfRule type="containsBlanks" dxfId="1137" priority="2516">
      <formula>LEN(TRIM(W58))=0</formula>
    </cfRule>
  </conditionalFormatting>
  <conditionalFormatting sqref="W60:X60">
    <cfRule type="containsBlanks" dxfId="1136" priority="2515">
      <formula>LEN(TRIM(W60))=0</formula>
    </cfRule>
  </conditionalFormatting>
  <conditionalFormatting sqref="W62:X62">
    <cfRule type="containsBlanks" dxfId="1135" priority="2514">
      <formula>LEN(TRIM(W62))=0</formula>
    </cfRule>
  </conditionalFormatting>
  <conditionalFormatting sqref="W64:X64">
    <cfRule type="containsBlanks" dxfId="1134" priority="2513">
      <formula>LEN(TRIM(W64))=0</formula>
    </cfRule>
  </conditionalFormatting>
  <conditionalFormatting sqref="W66:X66">
    <cfRule type="containsBlanks" dxfId="1133" priority="2512">
      <formula>LEN(TRIM(W66))=0</formula>
    </cfRule>
  </conditionalFormatting>
  <conditionalFormatting sqref="W68:X68">
    <cfRule type="containsBlanks" dxfId="1132" priority="2511">
      <formula>LEN(TRIM(W68))=0</formula>
    </cfRule>
  </conditionalFormatting>
  <conditionalFormatting sqref="W70:X70">
    <cfRule type="containsBlanks" dxfId="1131" priority="2510">
      <formula>LEN(TRIM(W70))=0</formula>
    </cfRule>
  </conditionalFormatting>
  <conditionalFormatting sqref="W72:X72">
    <cfRule type="containsBlanks" dxfId="1130" priority="2509">
      <formula>LEN(TRIM(W72))=0</formula>
    </cfRule>
  </conditionalFormatting>
  <conditionalFormatting sqref="W74:X74">
    <cfRule type="containsBlanks" dxfId="1129" priority="2508">
      <formula>LEN(TRIM(W74))=0</formula>
    </cfRule>
  </conditionalFormatting>
  <conditionalFormatting sqref="W76:X76">
    <cfRule type="containsBlanks" dxfId="1128" priority="2507">
      <formula>LEN(TRIM(W76))=0</formula>
    </cfRule>
  </conditionalFormatting>
  <conditionalFormatting sqref="C16">
    <cfRule type="expression" dxfId="1127" priority="2506">
      <formula>B16=""</formula>
    </cfRule>
  </conditionalFormatting>
  <conditionalFormatting sqref="D16">
    <cfRule type="expression" dxfId="1126" priority="2505">
      <formula>F16=""</formula>
    </cfRule>
  </conditionalFormatting>
  <conditionalFormatting sqref="E16">
    <cfRule type="expression" dxfId="1125" priority="2504">
      <formula>F16=""</formula>
    </cfRule>
  </conditionalFormatting>
  <conditionalFormatting sqref="C18">
    <cfRule type="expression" dxfId="1124" priority="2503">
      <formula>B18=""</formula>
    </cfRule>
  </conditionalFormatting>
  <conditionalFormatting sqref="D18">
    <cfRule type="expression" dxfId="1123" priority="2502">
      <formula>F18=""</formula>
    </cfRule>
  </conditionalFormatting>
  <conditionalFormatting sqref="E18">
    <cfRule type="expression" dxfId="1122" priority="2501">
      <formula>F18=""</formula>
    </cfRule>
  </conditionalFormatting>
  <conditionalFormatting sqref="C20">
    <cfRule type="expression" dxfId="1121" priority="2500">
      <formula>B20=""</formula>
    </cfRule>
  </conditionalFormatting>
  <conditionalFormatting sqref="D20">
    <cfRule type="expression" dxfId="1120" priority="2499">
      <formula>F20=""</formula>
    </cfRule>
  </conditionalFormatting>
  <conditionalFormatting sqref="E20">
    <cfRule type="expression" dxfId="1119" priority="2498">
      <formula>F20=""</formula>
    </cfRule>
  </conditionalFormatting>
  <conditionalFormatting sqref="C22">
    <cfRule type="expression" dxfId="1118" priority="2497">
      <formula>B22=""</formula>
    </cfRule>
  </conditionalFormatting>
  <conditionalFormatting sqref="D22">
    <cfRule type="expression" dxfId="1117" priority="2496">
      <formula>F22=""</formula>
    </cfRule>
  </conditionalFormatting>
  <conditionalFormatting sqref="E22">
    <cfRule type="expression" dxfId="1116" priority="2495">
      <formula>F22=""</formula>
    </cfRule>
  </conditionalFormatting>
  <conditionalFormatting sqref="C24">
    <cfRule type="expression" dxfId="1115" priority="2494">
      <formula>B24=""</formula>
    </cfRule>
  </conditionalFormatting>
  <conditionalFormatting sqref="D24">
    <cfRule type="expression" dxfId="1114" priority="2493">
      <formula>F24=""</formula>
    </cfRule>
  </conditionalFormatting>
  <conditionalFormatting sqref="E24">
    <cfRule type="expression" dxfId="1113" priority="2492">
      <formula>F24=""</formula>
    </cfRule>
  </conditionalFormatting>
  <conditionalFormatting sqref="C26">
    <cfRule type="expression" dxfId="1112" priority="2491">
      <formula>B26=""</formula>
    </cfRule>
  </conditionalFormatting>
  <conditionalFormatting sqref="D26">
    <cfRule type="expression" dxfId="1111" priority="2490">
      <formula>F26=""</formula>
    </cfRule>
  </conditionalFormatting>
  <conditionalFormatting sqref="E26">
    <cfRule type="expression" dxfId="1110" priority="2489">
      <formula>F26=""</formula>
    </cfRule>
  </conditionalFormatting>
  <conditionalFormatting sqref="B31">
    <cfRule type="containsBlanks" dxfId="1109" priority="2487">
      <formula>LEN(TRIM(B31))=0</formula>
    </cfRule>
  </conditionalFormatting>
  <conditionalFormatting sqref="F31:H31">
    <cfRule type="containsBlanks" dxfId="1108" priority="2488">
      <formula>LEN(TRIM(F31))=0</formula>
    </cfRule>
  </conditionalFormatting>
  <conditionalFormatting sqref="C31">
    <cfRule type="expression" dxfId="1107" priority="2486">
      <formula>B31=""</formula>
    </cfRule>
  </conditionalFormatting>
  <conditionalFormatting sqref="D31">
    <cfRule type="expression" dxfId="1106" priority="2485">
      <formula>F31=""</formula>
    </cfRule>
  </conditionalFormatting>
  <conditionalFormatting sqref="J31">
    <cfRule type="containsBlanks" dxfId="1105" priority="2483">
      <formula>LEN(TRIM(J31))=0</formula>
    </cfRule>
  </conditionalFormatting>
  <conditionalFormatting sqref="N31">
    <cfRule type="containsBlanks" dxfId="1104" priority="2484">
      <formula>LEN(TRIM(N31))=0</formula>
    </cfRule>
  </conditionalFormatting>
  <conditionalFormatting sqref="K31">
    <cfRule type="expression" dxfId="1103" priority="2482">
      <formula>J31=""</formula>
    </cfRule>
  </conditionalFormatting>
  <conditionalFormatting sqref="L31">
    <cfRule type="expression" dxfId="1102" priority="2481">
      <formula>N31=""</formula>
    </cfRule>
  </conditionalFormatting>
  <conditionalFormatting sqref="R31">
    <cfRule type="containsBlanks" dxfId="1101" priority="2479">
      <formula>LEN(TRIM(R31))=0</formula>
    </cfRule>
  </conditionalFormatting>
  <conditionalFormatting sqref="V31">
    <cfRule type="containsBlanks" dxfId="1100" priority="2480">
      <formula>LEN(TRIM(V31))=0</formula>
    </cfRule>
  </conditionalFormatting>
  <conditionalFormatting sqref="S31">
    <cfRule type="expression" dxfId="1099" priority="2478">
      <formula>R31=""</formula>
    </cfRule>
  </conditionalFormatting>
  <conditionalFormatting sqref="T31">
    <cfRule type="expression" dxfId="1098" priority="2477">
      <formula>V31=""</formula>
    </cfRule>
  </conditionalFormatting>
  <conditionalFormatting sqref="E31">
    <cfRule type="expression" dxfId="1097" priority="2476">
      <formula>F31=""</formula>
    </cfRule>
  </conditionalFormatting>
  <conditionalFormatting sqref="M31">
    <cfRule type="expression" dxfId="1096" priority="2475">
      <formula>N31=""</formula>
    </cfRule>
  </conditionalFormatting>
  <conditionalFormatting sqref="U31">
    <cfRule type="expression" dxfId="1095" priority="2474">
      <formula>V31=""</formula>
    </cfRule>
  </conditionalFormatting>
  <conditionalFormatting sqref="O31:P31">
    <cfRule type="containsBlanks" dxfId="1094" priority="2473">
      <formula>LEN(TRIM(O31))=0</formula>
    </cfRule>
  </conditionalFormatting>
  <conditionalFormatting sqref="W31:X31">
    <cfRule type="containsBlanks" dxfId="1093" priority="2472">
      <formula>LEN(TRIM(W31))=0</formula>
    </cfRule>
  </conditionalFormatting>
  <conditionalFormatting sqref="C181">
    <cfRule type="expression" dxfId="1092" priority="2421">
      <formula>B181=""</formula>
    </cfRule>
  </conditionalFormatting>
  <conditionalFormatting sqref="D181">
    <cfRule type="expression" dxfId="1091" priority="2420">
      <formula>F181=""</formula>
    </cfRule>
  </conditionalFormatting>
  <conditionalFormatting sqref="E181">
    <cfRule type="expression" dxfId="1090" priority="2415">
      <formula>F181=""</formula>
    </cfRule>
  </conditionalFormatting>
  <conditionalFormatting sqref="G181:H181">
    <cfRule type="containsBlanks" dxfId="1089" priority="2413">
      <formula>LEN(TRIM(G181))=0</formula>
    </cfRule>
  </conditionalFormatting>
  <conditionalFormatting sqref="C182">
    <cfRule type="expression" dxfId="1088" priority="2411">
      <formula>D182=3</formula>
    </cfRule>
  </conditionalFormatting>
  <conditionalFormatting sqref="O181:P181">
    <cfRule type="containsBlanks" dxfId="1087" priority="2388">
      <formula>LEN(TRIM(O181))=0</formula>
    </cfRule>
  </conditionalFormatting>
  <conditionalFormatting sqref="M182">
    <cfRule type="expression" dxfId="1086" priority="2386">
      <formula>L182=3</formula>
    </cfRule>
  </conditionalFormatting>
  <conditionalFormatting sqref="G184:H184">
    <cfRule type="containsBlanks" dxfId="1085" priority="2378">
      <formula>LEN(TRIM(G184))=0</formula>
    </cfRule>
  </conditionalFormatting>
  <conditionalFormatting sqref="O184:P184">
    <cfRule type="containsBlanks" dxfId="1084" priority="2368">
      <formula>LEN(TRIM(O184))=0</formula>
    </cfRule>
  </conditionalFormatting>
  <conditionalFormatting sqref="G187:H187">
    <cfRule type="containsBlanks" dxfId="1083" priority="2358">
      <formula>LEN(TRIM(G187))=0</formula>
    </cfRule>
  </conditionalFormatting>
  <conditionalFormatting sqref="O187:P187">
    <cfRule type="containsBlanks" dxfId="1082" priority="2348">
      <formula>LEN(TRIM(O187))=0</formula>
    </cfRule>
  </conditionalFormatting>
  <conditionalFormatting sqref="G190:H190">
    <cfRule type="containsBlanks" dxfId="1081" priority="2338">
      <formula>LEN(TRIM(G190))=0</formula>
    </cfRule>
  </conditionalFormatting>
  <conditionalFormatting sqref="O190:P190">
    <cfRule type="containsBlanks" dxfId="1080" priority="2328">
      <formula>LEN(TRIM(O190))=0</formula>
    </cfRule>
  </conditionalFormatting>
  <conditionalFormatting sqref="G195:H195">
    <cfRule type="containsBlanks" dxfId="1079" priority="2318">
      <formula>LEN(TRIM(G195))=0</formula>
    </cfRule>
  </conditionalFormatting>
  <conditionalFormatting sqref="O195:P195">
    <cfRule type="containsBlanks" dxfId="1078" priority="2308">
      <formula>LEN(TRIM(O195))=0</formula>
    </cfRule>
  </conditionalFormatting>
  <conditionalFormatting sqref="M196">
    <cfRule type="expression" dxfId="1077" priority="2306">
      <formula>L196=3</formula>
    </cfRule>
  </conditionalFormatting>
  <conditionalFormatting sqref="G198:H198">
    <cfRule type="containsBlanks" dxfId="1076" priority="2298">
      <formula>LEN(TRIM(G198))=0</formula>
    </cfRule>
  </conditionalFormatting>
  <conditionalFormatting sqref="O198:P198">
    <cfRule type="containsBlanks" dxfId="1075" priority="2288">
      <formula>LEN(TRIM(O198))=0</formula>
    </cfRule>
  </conditionalFormatting>
  <conditionalFormatting sqref="C196">
    <cfRule type="expression" dxfId="1074" priority="2241">
      <formula>D196=3</formula>
    </cfRule>
  </conditionalFormatting>
  <conditionalFormatting sqref="R81">
    <cfRule type="containsBlanks" dxfId="1073" priority="2239">
      <formula>LEN(TRIM(R81))=0</formula>
    </cfRule>
  </conditionalFormatting>
  <conditionalFormatting sqref="V81">
    <cfRule type="containsBlanks" dxfId="1072" priority="2240">
      <formula>LEN(TRIM(V81))=0</formula>
    </cfRule>
  </conditionalFormatting>
  <conditionalFormatting sqref="R83">
    <cfRule type="containsBlanks" dxfId="1071" priority="2237">
      <formula>LEN(TRIM(R83))=0</formula>
    </cfRule>
  </conditionalFormatting>
  <conditionalFormatting sqref="V83">
    <cfRule type="containsBlanks" dxfId="1070" priority="2238">
      <formula>LEN(TRIM(V83))=0</formula>
    </cfRule>
  </conditionalFormatting>
  <conditionalFormatting sqref="R85">
    <cfRule type="containsBlanks" dxfId="1069" priority="2235">
      <formula>LEN(TRIM(R85))=0</formula>
    </cfRule>
  </conditionalFormatting>
  <conditionalFormatting sqref="V85">
    <cfRule type="containsBlanks" dxfId="1068" priority="2236">
      <formula>LEN(TRIM(V85))=0</formula>
    </cfRule>
  </conditionalFormatting>
  <conditionalFormatting sqref="R87">
    <cfRule type="containsBlanks" dxfId="1067" priority="2233">
      <formula>LEN(TRIM(R87))=0</formula>
    </cfRule>
  </conditionalFormatting>
  <conditionalFormatting sqref="V87">
    <cfRule type="containsBlanks" dxfId="1066" priority="2234">
      <formula>LEN(TRIM(V87))=0</formula>
    </cfRule>
  </conditionalFormatting>
  <conditionalFormatting sqref="R89">
    <cfRule type="containsBlanks" dxfId="1065" priority="2231">
      <formula>LEN(TRIM(R89))=0</formula>
    </cfRule>
  </conditionalFormatting>
  <conditionalFormatting sqref="V89">
    <cfRule type="containsBlanks" dxfId="1064" priority="2232">
      <formula>LEN(TRIM(V89))=0</formula>
    </cfRule>
  </conditionalFormatting>
  <conditionalFormatting sqref="R91">
    <cfRule type="containsBlanks" dxfId="1063" priority="2229">
      <formula>LEN(TRIM(R91))=0</formula>
    </cfRule>
  </conditionalFormatting>
  <conditionalFormatting sqref="V91">
    <cfRule type="containsBlanks" dxfId="1062" priority="2230">
      <formula>LEN(TRIM(V91))=0</formula>
    </cfRule>
  </conditionalFormatting>
  <conditionalFormatting sqref="R93">
    <cfRule type="containsBlanks" dxfId="1061" priority="2227">
      <formula>LEN(TRIM(R93))=0</formula>
    </cfRule>
  </conditionalFormatting>
  <conditionalFormatting sqref="V93">
    <cfRule type="containsBlanks" dxfId="1060" priority="2228">
      <formula>LEN(TRIM(V93))=0</formula>
    </cfRule>
  </conditionalFormatting>
  <conditionalFormatting sqref="R95">
    <cfRule type="containsBlanks" dxfId="1059" priority="2225">
      <formula>LEN(TRIM(R95))=0</formula>
    </cfRule>
  </conditionalFormatting>
  <conditionalFormatting sqref="V95">
    <cfRule type="containsBlanks" dxfId="1058" priority="2226">
      <formula>LEN(TRIM(V95))=0</formula>
    </cfRule>
  </conditionalFormatting>
  <conditionalFormatting sqref="R97">
    <cfRule type="containsBlanks" dxfId="1057" priority="2223">
      <formula>LEN(TRIM(R97))=0</formula>
    </cfRule>
  </conditionalFormatting>
  <conditionalFormatting sqref="V97">
    <cfRule type="containsBlanks" dxfId="1056" priority="2224">
      <formula>LEN(TRIM(V97))=0</formula>
    </cfRule>
  </conditionalFormatting>
  <conditionalFormatting sqref="R99">
    <cfRule type="containsBlanks" dxfId="1055" priority="2221">
      <formula>LEN(TRIM(R99))=0</formula>
    </cfRule>
  </conditionalFormatting>
  <conditionalFormatting sqref="V99">
    <cfRule type="containsBlanks" dxfId="1054" priority="2222">
      <formula>LEN(TRIM(V99))=0</formula>
    </cfRule>
  </conditionalFormatting>
  <conditionalFormatting sqref="R101">
    <cfRule type="containsBlanks" dxfId="1053" priority="2219">
      <formula>LEN(TRIM(R101))=0</formula>
    </cfRule>
  </conditionalFormatting>
  <conditionalFormatting sqref="V101">
    <cfRule type="containsBlanks" dxfId="1052" priority="2220">
      <formula>LEN(TRIM(V101))=0</formula>
    </cfRule>
  </conditionalFormatting>
  <conditionalFormatting sqref="S81">
    <cfRule type="expression" dxfId="1051" priority="2218">
      <formula>R81=""</formula>
    </cfRule>
  </conditionalFormatting>
  <conditionalFormatting sqref="T81">
    <cfRule type="expression" dxfId="1050" priority="2217">
      <formula>V81=""</formula>
    </cfRule>
  </conditionalFormatting>
  <conditionalFormatting sqref="S101">
    <cfRule type="expression" dxfId="1049" priority="2198">
      <formula>R101=""</formula>
    </cfRule>
  </conditionalFormatting>
  <conditionalFormatting sqref="T101">
    <cfRule type="expression" dxfId="1048" priority="2197">
      <formula>V101=""</formula>
    </cfRule>
  </conditionalFormatting>
  <conditionalFormatting sqref="U81">
    <cfRule type="expression" dxfId="1047" priority="2196">
      <formula>V81=""</formula>
    </cfRule>
  </conditionalFormatting>
  <conditionalFormatting sqref="U101">
    <cfRule type="expression" dxfId="1046" priority="2186">
      <formula>V101=""</formula>
    </cfRule>
  </conditionalFormatting>
  <conditionalFormatting sqref="C106">
    <cfRule type="expression" dxfId="1045" priority="2163">
      <formula>B106=""</formula>
    </cfRule>
  </conditionalFormatting>
  <conditionalFormatting sqref="B106">
    <cfRule type="containsBlanks" dxfId="1044" priority="2184">
      <formula>LEN(TRIM(B106))=0</formula>
    </cfRule>
  </conditionalFormatting>
  <conditionalFormatting sqref="F106">
    <cfRule type="containsBlanks" dxfId="1043" priority="2185">
      <formula>LEN(TRIM(F106))=0</formula>
    </cfRule>
  </conditionalFormatting>
  <conditionalFormatting sqref="B108">
    <cfRule type="containsBlanks" dxfId="1042" priority="2182">
      <formula>LEN(TRIM(B108))=0</formula>
    </cfRule>
  </conditionalFormatting>
  <conditionalFormatting sqref="F108">
    <cfRule type="containsBlanks" dxfId="1041" priority="2183">
      <formula>LEN(TRIM(F108))=0</formula>
    </cfRule>
  </conditionalFormatting>
  <conditionalFormatting sqref="B110">
    <cfRule type="containsBlanks" dxfId="1040" priority="2180">
      <formula>LEN(TRIM(B110))=0</formula>
    </cfRule>
  </conditionalFormatting>
  <conditionalFormatting sqref="F110">
    <cfRule type="containsBlanks" dxfId="1039" priority="2181">
      <formula>LEN(TRIM(F110))=0</formula>
    </cfRule>
  </conditionalFormatting>
  <conditionalFormatting sqref="B112">
    <cfRule type="containsBlanks" dxfId="1038" priority="2178">
      <formula>LEN(TRIM(B112))=0</formula>
    </cfRule>
  </conditionalFormatting>
  <conditionalFormatting sqref="F112">
    <cfRule type="containsBlanks" dxfId="1037" priority="2179">
      <formula>LEN(TRIM(F112))=0</formula>
    </cfRule>
  </conditionalFormatting>
  <conditionalFormatting sqref="B114">
    <cfRule type="containsBlanks" dxfId="1036" priority="2176">
      <formula>LEN(TRIM(B114))=0</formula>
    </cfRule>
  </conditionalFormatting>
  <conditionalFormatting sqref="F114">
    <cfRule type="containsBlanks" dxfId="1035" priority="2177">
      <formula>LEN(TRIM(F114))=0</formula>
    </cfRule>
  </conditionalFormatting>
  <conditionalFormatting sqref="B116">
    <cfRule type="containsBlanks" dxfId="1034" priority="2174">
      <formula>LEN(TRIM(B116))=0</formula>
    </cfRule>
  </conditionalFormatting>
  <conditionalFormatting sqref="F116">
    <cfRule type="containsBlanks" dxfId="1033" priority="2175">
      <formula>LEN(TRIM(F116))=0</formula>
    </cfRule>
  </conditionalFormatting>
  <conditionalFormatting sqref="B118">
    <cfRule type="containsBlanks" dxfId="1032" priority="2172">
      <formula>LEN(TRIM(B118))=0</formula>
    </cfRule>
  </conditionalFormatting>
  <conditionalFormatting sqref="F118">
    <cfRule type="containsBlanks" dxfId="1031" priority="2173">
      <formula>LEN(TRIM(F118))=0</formula>
    </cfRule>
  </conditionalFormatting>
  <conditionalFormatting sqref="B120">
    <cfRule type="containsBlanks" dxfId="1030" priority="2170">
      <formula>LEN(TRIM(B120))=0</formula>
    </cfRule>
  </conditionalFormatting>
  <conditionalFormatting sqref="F120">
    <cfRule type="containsBlanks" dxfId="1029" priority="2171">
      <formula>LEN(TRIM(F120))=0</formula>
    </cfRule>
  </conditionalFormatting>
  <conditionalFormatting sqref="B122">
    <cfRule type="containsBlanks" dxfId="1028" priority="2168">
      <formula>LEN(TRIM(B122))=0</formula>
    </cfRule>
  </conditionalFormatting>
  <conditionalFormatting sqref="F122">
    <cfRule type="containsBlanks" dxfId="1027" priority="2169">
      <formula>LEN(TRIM(F122))=0</formula>
    </cfRule>
  </conditionalFormatting>
  <conditionalFormatting sqref="B124">
    <cfRule type="containsBlanks" dxfId="1026" priority="2166">
      <formula>LEN(TRIM(B124))=0</formula>
    </cfRule>
  </conditionalFormatting>
  <conditionalFormatting sqref="F124">
    <cfRule type="containsBlanks" dxfId="1025" priority="2167">
      <formula>LEN(TRIM(F124))=0</formula>
    </cfRule>
  </conditionalFormatting>
  <conditionalFormatting sqref="B126">
    <cfRule type="containsBlanks" dxfId="1024" priority="2164">
      <formula>LEN(TRIM(B126))=0</formula>
    </cfRule>
  </conditionalFormatting>
  <conditionalFormatting sqref="F126">
    <cfRule type="containsBlanks" dxfId="1023" priority="2165">
      <formula>LEN(TRIM(F126))=0</formula>
    </cfRule>
  </conditionalFormatting>
  <conditionalFormatting sqref="D106">
    <cfRule type="expression" dxfId="1022" priority="2162">
      <formula>F106=""</formula>
    </cfRule>
  </conditionalFormatting>
  <conditionalFormatting sqref="C126">
    <cfRule type="expression" dxfId="1021" priority="2143">
      <formula>B126=""</formula>
    </cfRule>
  </conditionalFormatting>
  <conditionalFormatting sqref="D126">
    <cfRule type="expression" dxfId="1020" priority="2142">
      <formula>F126=""</formula>
    </cfRule>
  </conditionalFormatting>
  <conditionalFormatting sqref="J106">
    <cfRule type="containsBlanks" dxfId="1019" priority="2140">
      <formula>LEN(TRIM(J106))=0</formula>
    </cfRule>
  </conditionalFormatting>
  <conditionalFormatting sqref="N106">
    <cfRule type="containsBlanks" dxfId="1018" priority="2141">
      <formula>LEN(TRIM(N106))=0</formula>
    </cfRule>
  </conditionalFormatting>
  <conditionalFormatting sqref="J108">
    <cfRule type="containsBlanks" dxfId="1017" priority="2138">
      <formula>LEN(TRIM(J108))=0</formula>
    </cfRule>
  </conditionalFormatting>
  <conditionalFormatting sqref="N108">
    <cfRule type="containsBlanks" dxfId="1016" priority="2139">
      <formula>LEN(TRIM(N108))=0</formula>
    </cfRule>
  </conditionalFormatting>
  <conditionalFormatting sqref="J110">
    <cfRule type="containsBlanks" dxfId="1015" priority="2136">
      <formula>LEN(TRIM(J110))=0</formula>
    </cfRule>
  </conditionalFormatting>
  <conditionalFormatting sqref="N110">
    <cfRule type="containsBlanks" dxfId="1014" priority="2137">
      <formula>LEN(TRIM(N110))=0</formula>
    </cfRule>
  </conditionalFormatting>
  <conditionalFormatting sqref="J112">
    <cfRule type="containsBlanks" dxfId="1013" priority="2134">
      <formula>LEN(TRIM(J112))=0</formula>
    </cfRule>
  </conditionalFormatting>
  <conditionalFormatting sqref="N112">
    <cfRule type="containsBlanks" dxfId="1012" priority="2135">
      <formula>LEN(TRIM(N112))=0</formula>
    </cfRule>
  </conditionalFormatting>
  <conditionalFormatting sqref="J114">
    <cfRule type="containsBlanks" dxfId="1011" priority="2132">
      <formula>LEN(TRIM(J114))=0</formula>
    </cfRule>
  </conditionalFormatting>
  <conditionalFormatting sqref="N114">
    <cfRule type="containsBlanks" dxfId="1010" priority="2133">
      <formula>LEN(TRIM(N114))=0</formula>
    </cfRule>
  </conditionalFormatting>
  <conditionalFormatting sqref="J116">
    <cfRule type="containsBlanks" dxfId="1009" priority="2130">
      <formula>LEN(TRIM(J116))=0</formula>
    </cfRule>
  </conditionalFormatting>
  <conditionalFormatting sqref="N116">
    <cfRule type="containsBlanks" dxfId="1008" priority="2131">
      <formula>LEN(TRIM(N116))=0</formula>
    </cfRule>
  </conditionalFormatting>
  <conditionalFormatting sqref="J118">
    <cfRule type="containsBlanks" dxfId="1007" priority="2128">
      <formula>LEN(TRIM(J118))=0</formula>
    </cfRule>
  </conditionalFormatting>
  <conditionalFormatting sqref="N118">
    <cfRule type="containsBlanks" dxfId="1006" priority="2129">
      <formula>LEN(TRIM(N118))=0</formula>
    </cfRule>
  </conditionalFormatting>
  <conditionalFormatting sqref="J120">
    <cfRule type="containsBlanks" dxfId="1005" priority="2126">
      <formula>LEN(TRIM(J120))=0</formula>
    </cfRule>
  </conditionalFormatting>
  <conditionalFormatting sqref="N120">
    <cfRule type="containsBlanks" dxfId="1004" priority="2127">
      <formula>LEN(TRIM(N120))=0</formula>
    </cfRule>
  </conditionalFormatting>
  <conditionalFormatting sqref="J122">
    <cfRule type="containsBlanks" dxfId="1003" priority="2124">
      <formula>LEN(TRIM(J122))=0</formula>
    </cfRule>
  </conditionalFormatting>
  <conditionalFormatting sqref="N122">
    <cfRule type="containsBlanks" dxfId="1002" priority="2125">
      <formula>LEN(TRIM(N122))=0</formula>
    </cfRule>
  </conditionalFormatting>
  <conditionalFormatting sqref="J124">
    <cfRule type="containsBlanks" dxfId="1001" priority="2122">
      <formula>LEN(TRIM(J124))=0</formula>
    </cfRule>
  </conditionalFormatting>
  <conditionalFormatting sqref="N124">
    <cfRule type="containsBlanks" dxfId="1000" priority="2123">
      <formula>LEN(TRIM(N124))=0</formula>
    </cfRule>
  </conditionalFormatting>
  <conditionalFormatting sqref="J126">
    <cfRule type="containsBlanks" dxfId="999" priority="2120">
      <formula>LEN(TRIM(J126))=0</formula>
    </cfRule>
  </conditionalFormatting>
  <conditionalFormatting sqref="N126">
    <cfRule type="containsBlanks" dxfId="998" priority="2121">
      <formula>LEN(TRIM(N126))=0</formula>
    </cfRule>
  </conditionalFormatting>
  <conditionalFormatting sqref="K106">
    <cfRule type="expression" dxfId="997" priority="2119">
      <formula>J106=""</formula>
    </cfRule>
  </conditionalFormatting>
  <conditionalFormatting sqref="L106">
    <cfRule type="expression" dxfId="996" priority="2118">
      <formula>N106=""</formula>
    </cfRule>
  </conditionalFormatting>
  <conditionalFormatting sqref="K126">
    <cfRule type="expression" dxfId="995" priority="2099">
      <formula>J126=""</formula>
    </cfRule>
  </conditionalFormatting>
  <conditionalFormatting sqref="L126">
    <cfRule type="expression" dxfId="994" priority="2098">
      <formula>N126=""</formula>
    </cfRule>
  </conditionalFormatting>
  <conditionalFormatting sqref="E106">
    <cfRule type="expression" dxfId="993" priority="2097">
      <formula>F106=""</formula>
    </cfRule>
  </conditionalFormatting>
  <conditionalFormatting sqref="E126">
    <cfRule type="expression" dxfId="992" priority="2087">
      <formula>F126=""</formula>
    </cfRule>
  </conditionalFormatting>
  <conditionalFormatting sqref="M106">
    <cfRule type="expression" dxfId="991" priority="2086">
      <formula>N106=""</formula>
    </cfRule>
  </conditionalFormatting>
  <conditionalFormatting sqref="M126">
    <cfRule type="expression" dxfId="990" priority="2076">
      <formula>N126=""</formula>
    </cfRule>
  </conditionalFormatting>
  <conditionalFormatting sqref="G106:H106">
    <cfRule type="containsBlanks" dxfId="989" priority="2075">
      <formula>LEN(TRIM(G106))=0</formula>
    </cfRule>
  </conditionalFormatting>
  <conditionalFormatting sqref="G108:H108">
    <cfRule type="containsBlanks" dxfId="988" priority="2074">
      <formula>LEN(TRIM(G108))=0</formula>
    </cfRule>
  </conditionalFormatting>
  <conditionalFormatting sqref="G110:H110">
    <cfRule type="containsBlanks" dxfId="987" priority="2073">
      <formula>LEN(TRIM(G110))=0</formula>
    </cfRule>
  </conditionalFormatting>
  <conditionalFormatting sqref="G112:H112">
    <cfRule type="containsBlanks" dxfId="986" priority="2072">
      <formula>LEN(TRIM(G112))=0</formula>
    </cfRule>
  </conditionalFormatting>
  <conditionalFormatting sqref="G114:H114">
    <cfRule type="containsBlanks" dxfId="985" priority="2071">
      <formula>LEN(TRIM(G114))=0</formula>
    </cfRule>
  </conditionalFormatting>
  <conditionalFormatting sqref="G116:H116">
    <cfRule type="containsBlanks" dxfId="984" priority="2070">
      <formula>LEN(TRIM(G116))=0</formula>
    </cfRule>
  </conditionalFormatting>
  <conditionalFormatting sqref="G118:H118">
    <cfRule type="containsBlanks" dxfId="983" priority="2069">
      <formula>LEN(TRIM(G118))=0</formula>
    </cfRule>
  </conditionalFormatting>
  <conditionalFormatting sqref="G120:H120">
    <cfRule type="containsBlanks" dxfId="982" priority="2068">
      <formula>LEN(TRIM(G120))=0</formula>
    </cfRule>
  </conditionalFormatting>
  <conditionalFormatting sqref="G122:H122">
    <cfRule type="containsBlanks" dxfId="981" priority="2067">
      <formula>LEN(TRIM(G122))=0</formula>
    </cfRule>
  </conditionalFormatting>
  <conditionalFormatting sqref="G124:H124">
    <cfRule type="containsBlanks" dxfId="980" priority="2066">
      <formula>LEN(TRIM(G124))=0</formula>
    </cfRule>
  </conditionalFormatting>
  <conditionalFormatting sqref="G126:H126">
    <cfRule type="containsBlanks" dxfId="979" priority="2065">
      <formula>LEN(TRIM(G126))=0</formula>
    </cfRule>
  </conditionalFormatting>
  <conditionalFormatting sqref="O106:P106">
    <cfRule type="containsBlanks" dxfId="978" priority="2064">
      <formula>LEN(TRIM(O106))=0</formula>
    </cfRule>
  </conditionalFormatting>
  <conditionalFormatting sqref="O108:P108">
    <cfRule type="containsBlanks" dxfId="977" priority="2063">
      <formula>LEN(TRIM(O108))=0</formula>
    </cfRule>
  </conditionalFormatting>
  <conditionalFormatting sqref="O110:P110">
    <cfRule type="containsBlanks" dxfId="976" priority="2062">
      <formula>LEN(TRIM(O110))=0</formula>
    </cfRule>
  </conditionalFormatting>
  <conditionalFormatting sqref="O112:P112">
    <cfRule type="containsBlanks" dxfId="975" priority="2061">
      <formula>LEN(TRIM(O112))=0</formula>
    </cfRule>
  </conditionalFormatting>
  <conditionalFormatting sqref="O114:P114">
    <cfRule type="containsBlanks" dxfId="974" priority="2060">
      <formula>LEN(TRIM(O114))=0</formula>
    </cfRule>
  </conditionalFormatting>
  <conditionalFormatting sqref="O116:P116">
    <cfRule type="containsBlanks" dxfId="973" priority="2059">
      <formula>LEN(TRIM(O116))=0</formula>
    </cfRule>
  </conditionalFormatting>
  <conditionalFormatting sqref="O118:P118">
    <cfRule type="containsBlanks" dxfId="972" priority="2058">
      <formula>LEN(TRIM(O118))=0</formula>
    </cfRule>
  </conditionalFormatting>
  <conditionalFormatting sqref="O120:P120">
    <cfRule type="containsBlanks" dxfId="971" priority="2057">
      <formula>LEN(TRIM(O120))=0</formula>
    </cfRule>
  </conditionalFormatting>
  <conditionalFormatting sqref="O122:P122">
    <cfRule type="containsBlanks" dxfId="970" priority="2056">
      <formula>LEN(TRIM(O122))=0</formula>
    </cfRule>
  </conditionalFormatting>
  <conditionalFormatting sqref="O124:P124">
    <cfRule type="containsBlanks" dxfId="969" priority="2055">
      <formula>LEN(TRIM(O124))=0</formula>
    </cfRule>
  </conditionalFormatting>
  <conditionalFormatting sqref="O126:P126">
    <cfRule type="containsBlanks" dxfId="968" priority="2054">
      <formula>LEN(TRIM(O126))=0</formula>
    </cfRule>
  </conditionalFormatting>
  <conditionalFormatting sqref="R106">
    <cfRule type="containsBlanks" dxfId="967" priority="2052">
      <formula>LEN(TRIM(R106))=0</formula>
    </cfRule>
  </conditionalFormatting>
  <conditionalFormatting sqref="V106">
    <cfRule type="containsBlanks" dxfId="966" priority="2053">
      <formula>LEN(TRIM(V106))=0</formula>
    </cfRule>
  </conditionalFormatting>
  <conditionalFormatting sqref="R108">
    <cfRule type="containsBlanks" dxfId="965" priority="2050">
      <formula>LEN(TRIM(R108))=0</formula>
    </cfRule>
  </conditionalFormatting>
  <conditionalFormatting sqref="V108">
    <cfRule type="containsBlanks" dxfId="964" priority="2051">
      <formula>LEN(TRIM(V108))=0</formula>
    </cfRule>
  </conditionalFormatting>
  <conditionalFormatting sqref="R110">
    <cfRule type="containsBlanks" dxfId="963" priority="2048">
      <formula>LEN(TRIM(R110))=0</formula>
    </cfRule>
  </conditionalFormatting>
  <conditionalFormatting sqref="V110">
    <cfRule type="containsBlanks" dxfId="962" priority="2049">
      <formula>LEN(TRIM(V110))=0</formula>
    </cfRule>
  </conditionalFormatting>
  <conditionalFormatting sqref="R112">
    <cfRule type="containsBlanks" dxfId="961" priority="2046">
      <formula>LEN(TRIM(R112))=0</formula>
    </cfRule>
  </conditionalFormatting>
  <conditionalFormatting sqref="V112">
    <cfRule type="containsBlanks" dxfId="960" priority="2047">
      <formula>LEN(TRIM(V112))=0</formula>
    </cfRule>
  </conditionalFormatting>
  <conditionalFormatting sqref="R114">
    <cfRule type="containsBlanks" dxfId="959" priority="2044">
      <formula>LEN(TRIM(R114))=0</formula>
    </cfRule>
  </conditionalFormatting>
  <conditionalFormatting sqref="V114">
    <cfRule type="containsBlanks" dxfId="958" priority="2045">
      <formula>LEN(TRIM(V114))=0</formula>
    </cfRule>
  </conditionalFormatting>
  <conditionalFormatting sqref="R116">
    <cfRule type="containsBlanks" dxfId="957" priority="2042">
      <formula>LEN(TRIM(R116))=0</formula>
    </cfRule>
  </conditionalFormatting>
  <conditionalFormatting sqref="V116">
    <cfRule type="containsBlanks" dxfId="956" priority="2043">
      <formula>LEN(TRIM(V116))=0</formula>
    </cfRule>
  </conditionalFormatting>
  <conditionalFormatting sqref="R118">
    <cfRule type="containsBlanks" dxfId="955" priority="2040">
      <formula>LEN(TRIM(R118))=0</formula>
    </cfRule>
  </conditionalFormatting>
  <conditionalFormatting sqref="V118">
    <cfRule type="containsBlanks" dxfId="954" priority="2041">
      <formula>LEN(TRIM(V118))=0</formula>
    </cfRule>
  </conditionalFormatting>
  <conditionalFormatting sqref="R120">
    <cfRule type="containsBlanks" dxfId="953" priority="2038">
      <formula>LEN(TRIM(R120))=0</formula>
    </cfRule>
  </conditionalFormatting>
  <conditionalFormatting sqref="V120">
    <cfRule type="containsBlanks" dxfId="952" priority="2039">
      <formula>LEN(TRIM(V120))=0</formula>
    </cfRule>
  </conditionalFormatting>
  <conditionalFormatting sqref="R122">
    <cfRule type="containsBlanks" dxfId="951" priority="2036">
      <formula>LEN(TRIM(R122))=0</formula>
    </cfRule>
  </conditionalFormatting>
  <conditionalFormatting sqref="V122">
    <cfRule type="containsBlanks" dxfId="950" priority="2037">
      <formula>LEN(TRIM(V122))=0</formula>
    </cfRule>
  </conditionalFormatting>
  <conditionalFormatting sqref="R124">
    <cfRule type="containsBlanks" dxfId="949" priority="2034">
      <formula>LEN(TRIM(R124))=0</formula>
    </cfRule>
  </conditionalFormatting>
  <conditionalFormatting sqref="V124">
    <cfRule type="containsBlanks" dxfId="948" priority="2035">
      <formula>LEN(TRIM(V124))=0</formula>
    </cfRule>
  </conditionalFormatting>
  <conditionalFormatting sqref="R126">
    <cfRule type="containsBlanks" dxfId="947" priority="2032">
      <formula>LEN(TRIM(R126))=0</formula>
    </cfRule>
  </conditionalFormatting>
  <conditionalFormatting sqref="V126">
    <cfRule type="containsBlanks" dxfId="946" priority="2033">
      <formula>LEN(TRIM(V126))=0</formula>
    </cfRule>
  </conditionalFormatting>
  <conditionalFormatting sqref="S106">
    <cfRule type="expression" dxfId="945" priority="2031">
      <formula>R106=""</formula>
    </cfRule>
  </conditionalFormatting>
  <conditionalFormatting sqref="T106">
    <cfRule type="expression" dxfId="944" priority="2030">
      <formula>V106=""</formula>
    </cfRule>
  </conditionalFormatting>
  <conditionalFormatting sqref="S126">
    <cfRule type="expression" dxfId="943" priority="2011">
      <formula>R126=""</formula>
    </cfRule>
  </conditionalFormatting>
  <conditionalFormatting sqref="T126">
    <cfRule type="expression" dxfId="942" priority="2010">
      <formula>V126=""</formula>
    </cfRule>
  </conditionalFormatting>
  <conditionalFormatting sqref="U106">
    <cfRule type="expression" dxfId="941" priority="2009">
      <formula>V106=""</formula>
    </cfRule>
  </conditionalFormatting>
  <conditionalFormatting sqref="U126">
    <cfRule type="expression" dxfId="940" priority="1999">
      <formula>V126=""</formula>
    </cfRule>
  </conditionalFormatting>
  <conditionalFormatting sqref="C131">
    <cfRule type="expression" dxfId="939" priority="1976">
      <formula>B131=""</formula>
    </cfRule>
  </conditionalFormatting>
  <conditionalFormatting sqref="B131">
    <cfRule type="containsBlanks" dxfId="938" priority="1997">
      <formula>LEN(TRIM(B131))=0</formula>
    </cfRule>
  </conditionalFormatting>
  <conditionalFormatting sqref="F131">
    <cfRule type="containsBlanks" dxfId="937" priority="1998">
      <formula>LEN(TRIM(F131))=0</formula>
    </cfRule>
  </conditionalFormatting>
  <conditionalFormatting sqref="B133">
    <cfRule type="containsBlanks" dxfId="936" priority="1995">
      <formula>LEN(TRIM(B133))=0</formula>
    </cfRule>
  </conditionalFormatting>
  <conditionalFormatting sqref="F133">
    <cfRule type="containsBlanks" dxfId="935" priority="1996">
      <formula>LEN(TRIM(F133))=0</formula>
    </cfRule>
  </conditionalFormatting>
  <conditionalFormatting sqref="B135">
    <cfRule type="containsBlanks" dxfId="934" priority="1993">
      <formula>LEN(TRIM(B135))=0</formula>
    </cfRule>
  </conditionalFormatting>
  <conditionalFormatting sqref="F135">
    <cfRule type="containsBlanks" dxfId="933" priority="1994">
      <formula>LEN(TRIM(F135))=0</formula>
    </cfRule>
  </conditionalFormatting>
  <conditionalFormatting sqref="B137">
    <cfRule type="containsBlanks" dxfId="932" priority="1991">
      <formula>LEN(TRIM(B137))=0</formula>
    </cfRule>
  </conditionalFormatting>
  <conditionalFormatting sqref="F137">
    <cfRule type="containsBlanks" dxfId="931" priority="1992">
      <formula>LEN(TRIM(F137))=0</formula>
    </cfRule>
  </conditionalFormatting>
  <conditionalFormatting sqref="B139">
    <cfRule type="containsBlanks" dxfId="930" priority="1989">
      <formula>LEN(TRIM(B139))=0</formula>
    </cfRule>
  </conditionalFormatting>
  <conditionalFormatting sqref="F139">
    <cfRule type="containsBlanks" dxfId="929" priority="1990">
      <formula>LEN(TRIM(F139))=0</formula>
    </cfRule>
  </conditionalFormatting>
  <conditionalFormatting sqref="B141">
    <cfRule type="containsBlanks" dxfId="928" priority="1987">
      <formula>LEN(TRIM(B141))=0</formula>
    </cfRule>
  </conditionalFormatting>
  <conditionalFormatting sqref="F141">
    <cfRule type="containsBlanks" dxfId="927" priority="1988">
      <formula>LEN(TRIM(F141))=0</formula>
    </cfRule>
  </conditionalFormatting>
  <conditionalFormatting sqref="B143">
    <cfRule type="containsBlanks" dxfId="926" priority="1985">
      <formula>LEN(TRIM(B143))=0</formula>
    </cfRule>
  </conditionalFormatting>
  <conditionalFormatting sqref="F143">
    <cfRule type="containsBlanks" dxfId="925" priority="1986">
      <formula>LEN(TRIM(F143))=0</formula>
    </cfRule>
  </conditionalFormatting>
  <conditionalFormatting sqref="B145">
    <cfRule type="containsBlanks" dxfId="924" priority="1983">
      <formula>LEN(TRIM(B145))=0</formula>
    </cfRule>
  </conditionalFormatting>
  <conditionalFormatting sqref="F145">
    <cfRule type="containsBlanks" dxfId="923" priority="1984">
      <formula>LEN(TRIM(F145))=0</formula>
    </cfRule>
  </conditionalFormatting>
  <conditionalFormatting sqref="B147">
    <cfRule type="containsBlanks" dxfId="922" priority="1981">
      <formula>LEN(TRIM(B147))=0</formula>
    </cfRule>
  </conditionalFormatting>
  <conditionalFormatting sqref="F147">
    <cfRule type="containsBlanks" dxfId="921" priority="1982">
      <formula>LEN(TRIM(F147))=0</formula>
    </cfRule>
  </conditionalFormatting>
  <conditionalFormatting sqref="B149">
    <cfRule type="containsBlanks" dxfId="920" priority="1979">
      <formula>LEN(TRIM(B149))=0</formula>
    </cfRule>
  </conditionalFormatting>
  <conditionalFormatting sqref="F149">
    <cfRule type="containsBlanks" dxfId="919" priority="1980">
      <formula>LEN(TRIM(F149))=0</formula>
    </cfRule>
  </conditionalFormatting>
  <conditionalFormatting sqref="B151">
    <cfRule type="containsBlanks" dxfId="918" priority="1977">
      <formula>LEN(TRIM(B151))=0</formula>
    </cfRule>
  </conditionalFormatting>
  <conditionalFormatting sqref="F151">
    <cfRule type="containsBlanks" dxfId="917" priority="1978">
      <formula>LEN(TRIM(F151))=0</formula>
    </cfRule>
  </conditionalFormatting>
  <conditionalFormatting sqref="D131">
    <cfRule type="expression" dxfId="916" priority="1975">
      <formula>F131=""</formula>
    </cfRule>
  </conditionalFormatting>
  <conditionalFormatting sqref="C151">
    <cfRule type="expression" dxfId="915" priority="1956">
      <formula>B151=""</formula>
    </cfRule>
  </conditionalFormatting>
  <conditionalFormatting sqref="D151">
    <cfRule type="expression" dxfId="914" priority="1955">
      <formula>F151=""</formula>
    </cfRule>
  </conditionalFormatting>
  <conditionalFormatting sqref="J131">
    <cfRule type="containsBlanks" dxfId="913" priority="1953">
      <formula>LEN(TRIM(J131))=0</formula>
    </cfRule>
  </conditionalFormatting>
  <conditionalFormatting sqref="N131">
    <cfRule type="containsBlanks" dxfId="912" priority="1954">
      <formula>LEN(TRIM(N131))=0</formula>
    </cfRule>
  </conditionalFormatting>
  <conditionalFormatting sqref="J133">
    <cfRule type="containsBlanks" dxfId="911" priority="1951">
      <formula>LEN(TRIM(J133))=0</formula>
    </cfRule>
  </conditionalFormatting>
  <conditionalFormatting sqref="N133">
    <cfRule type="containsBlanks" dxfId="910" priority="1952">
      <formula>LEN(TRIM(N133))=0</formula>
    </cfRule>
  </conditionalFormatting>
  <conditionalFormatting sqref="J135">
    <cfRule type="containsBlanks" dxfId="909" priority="1949">
      <formula>LEN(TRIM(J135))=0</formula>
    </cfRule>
  </conditionalFormatting>
  <conditionalFormatting sqref="N135">
    <cfRule type="containsBlanks" dxfId="908" priority="1950">
      <formula>LEN(TRIM(N135))=0</formula>
    </cfRule>
  </conditionalFormatting>
  <conditionalFormatting sqref="J137">
    <cfRule type="containsBlanks" dxfId="907" priority="1947">
      <formula>LEN(TRIM(J137))=0</formula>
    </cfRule>
  </conditionalFormatting>
  <conditionalFormatting sqref="N137">
    <cfRule type="containsBlanks" dxfId="906" priority="1948">
      <formula>LEN(TRIM(N137))=0</formula>
    </cfRule>
  </conditionalFormatting>
  <conditionalFormatting sqref="J139">
    <cfRule type="containsBlanks" dxfId="905" priority="1945">
      <formula>LEN(TRIM(J139))=0</formula>
    </cfRule>
  </conditionalFormatting>
  <conditionalFormatting sqref="N139">
    <cfRule type="containsBlanks" dxfId="904" priority="1946">
      <formula>LEN(TRIM(N139))=0</formula>
    </cfRule>
  </conditionalFormatting>
  <conditionalFormatting sqref="J141">
    <cfRule type="containsBlanks" dxfId="903" priority="1943">
      <formula>LEN(TRIM(J141))=0</formula>
    </cfRule>
  </conditionalFormatting>
  <conditionalFormatting sqref="N141">
    <cfRule type="containsBlanks" dxfId="902" priority="1944">
      <formula>LEN(TRIM(N141))=0</formula>
    </cfRule>
  </conditionalFormatting>
  <conditionalFormatting sqref="J143">
    <cfRule type="containsBlanks" dxfId="901" priority="1941">
      <formula>LEN(TRIM(J143))=0</formula>
    </cfRule>
  </conditionalFormatting>
  <conditionalFormatting sqref="N143">
    <cfRule type="containsBlanks" dxfId="900" priority="1942">
      <formula>LEN(TRIM(N143))=0</formula>
    </cfRule>
  </conditionalFormatting>
  <conditionalFormatting sqref="J145">
    <cfRule type="containsBlanks" dxfId="899" priority="1939">
      <formula>LEN(TRIM(J145))=0</formula>
    </cfRule>
  </conditionalFormatting>
  <conditionalFormatting sqref="N145">
    <cfRule type="containsBlanks" dxfId="898" priority="1940">
      <formula>LEN(TRIM(N145))=0</formula>
    </cfRule>
  </conditionalFormatting>
  <conditionalFormatting sqref="J147">
    <cfRule type="containsBlanks" dxfId="897" priority="1937">
      <formula>LEN(TRIM(J147))=0</formula>
    </cfRule>
  </conditionalFormatting>
  <conditionalFormatting sqref="N147">
    <cfRule type="containsBlanks" dxfId="896" priority="1938">
      <formula>LEN(TRIM(N147))=0</formula>
    </cfRule>
  </conditionalFormatting>
  <conditionalFormatting sqref="J149">
    <cfRule type="containsBlanks" dxfId="895" priority="1935">
      <formula>LEN(TRIM(J149))=0</formula>
    </cfRule>
  </conditionalFormatting>
  <conditionalFormatting sqref="N149">
    <cfRule type="containsBlanks" dxfId="894" priority="1936">
      <formula>LEN(TRIM(N149))=0</formula>
    </cfRule>
  </conditionalFormatting>
  <conditionalFormatting sqref="J151">
    <cfRule type="containsBlanks" dxfId="893" priority="1933">
      <formula>LEN(TRIM(J151))=0</formula>
    </cfRule>
  </conditionalFormatting>
  <conditionalFormatting sqref="N151">
    <cfRule type="containsBlanks" dxfId="892" priority="1934">
      <formula>LEN(TRIM(N151))=0</formula>
    </cfRule>
  </conditionalFormatting>
  <conditionalFormatting sqref="K131">
    <cfRule type="expression" dxfId="891" priority="1932">
      <formula>J131=""</formula>
    </cfRule>
  </conditionalFormatting>
  <conditionalFormatting sqref="L131">
    <cfRule type="expression" dxfId="890" priority="1931">
      <formula>N131=""</formula>
    </cfRule>
  </conditionalFormatting>
  <conditionalFormatting sqref="K151">
    <cfRule type="expression" dxfId="889" priority="1912">
      <formula>J151=""</formula>
    </cfRule>
  </conditionalFormatting>
  <conditionalFormatting sqref="L151">
    <cfRule type="expression" dxfId="888" priority="1911">
      <formula>N151=""</formula>
    </cfRule>
  </conditionalFormatting>
  <conditionalFormatting sqref="E131">
    <cfRule type="expression" dxfId="887" priority="1910">
      <formula>F131=""</formula>
    </cfRule>
  </conditionalFormatting>
  <conditionalFormatting sqref="E151">
    <cfRule type="expression" dxfId="886" priority="1900">
      <formula>F151=""</formula>
    </cfRule>
  </conditionalFormatting>
  <conditionalFormatting sqref="M131">
    <cfRule type="expression" dxfId="885" priority="1899">
      <formula>N131=""</formula>
    </cfRule>
  </conditionalFormatting>
  <conditionalFormatting sqref="M151">
    <cfRule type="expression" dxfId="884" priority="1889">
      <formula>N151=""</formula>
    </cfRule>
  </conditionalFormatting>
  <conditionalFormatting sqref="G131:H131">
    <cfRule type="containsBlanks" dxfId="883" priority="1888">
      <formula>LEN(TRIM(G131))=0</formula>
    </cfRule>
  </conditionalFormatting>
  <conditionalFormatting sqref="G133:H133">
    <cfRule type="containsBlanks" dxfId="882" priority="1887">
      <formula>LEN(TRIM(G133))=0</formula>
    </cfRule>
  </conditionalFormatting>
  <conditionalFormatting sqref="G135:H135">
    <cfRule type="containsBlanks" dxfId="881" priority="1886">
      <formula>LEN(TRIM(G135))=0</formula>
    </cfRule>
  </conditionalFormatting>
  <conditionalFormatting sqref="G137:H137">
    <cfRule type="containsBlanks" dxfId="880" priority="1885">
      <formula>LEN(TRIM(G137))=0</formula>
    </cfRule>
  </conditionalFormatting>
  <conditionalFormatting sqref="G139:H139">
    <cfRule type="containsBlanks" dxfId="879" priority="1884">
      <formula>LEN(TRIM(G139))=0</formula>
    </cfRule>
  </conditionalFormatting>
  <conditionalFormatting sqref="G141:H141">
    <cfRule type="containsBlanks" dxfId="878" priority="1883">
      <formula>LEN(TRIM(G141))=0</formula>
    </cfRule>
  </conditionalFormatting>
  <conditionalFormatting sqref="G143:H143">
    <cfRule type="containsBlanks" dxfId="877" priority="1882">
      <formula>LEN(TRIM(G143))=0</formula>
    </cfRule>
  </conditionalFormatting>
  <conditionalFormatting sqref="G145:H145">
    <cfRule type="containsBlanks" dxfId="876" priority="1881">
      <formula>LEN(TRIM(G145))=0</formula>
    </cfRule>
  </conditionalFormatting>
  <conditionalFormatting sqref="G147:H147">
    <cfRule type="containsBlanks" dxfId="875" priority="1880">
      <formula>LEN(TRIM(G147))=0</formula>
    </cfRule>
  </conditionalFormatting>
  <conditionalFormatting sqref="G149:H149">
    <cfRule type="containsBlanks" dxfId="874" priority="1879">
      <formula>LEN(TRIM(G149))=0</formula>
    </cfRule>
  </conditionalFormatting>
  <conditionalFormatting sqref="G151:H151">
    <cfRule type="containsBlanks" dxfId="873" priority="1878">
      <formula>LEN(TRIM(G151))=0</formula>
    </cfRule>
  </conditionalFormatting>
  <conditionalFormatting sqref="O131:P131">
    <cfRule type="containsBlanks" dxfId="872" priority="1877">
      <formula>LEN(TRIM(O131))=0</formula>
    </cfRule>
  </conditionalFormatting>
  <conditionalFormatting sqref="O133:P133">
    <cfRule type="containsBlanks" dxfId="871" priority="1876">
      <formula>LEN(TRIM(O133))=0</formula>
    </cfRule>
  </conditionalFormatting>
  <conditionalFormatting sqref="O135:P135">
    <cfRule type="containsBlanks" dxfId="870" priority="1875">
      <formula>LEN(TRIM(O135))=0</formula>
    </cfRule>
  </conditionalFormatting>
  <conditionalFormatting sqref="O137:P137">
    <cfRule type="containsBlanks" dxfId="869" priority="1874">
      <formula>LEN(TRIM(O137))=0</formula>
    </cfRule>
  </conditionalFormatting>
  <conditionalFormatting sqref="O139:P139">
    <cfRule type="containsBlanks" dxfId="868" priority="1873">
      <formula>LEN(TRIM(O139))=0</formula>
    </cfRule>
  </conditionalFormatting>
  <conditionalFormatting sqref="O141:P141">
    <cfRule type="containsBlanks" dxfId="867" priority="1872">
      <formula>LEN(TRIM(O141))=0</formula>
    </cfRule>
  </conditionalFormatting>
  <conditionalFormatting sqref="O143:P143">
    <cfRule type="containsBlanks" dxfId="866" priority="1871">
      <formula>LEN(TRIM(O143))=0</formula>
    </cfRule>
  </conditionalFormatting>
  <conditionalFormatting sqref="O145:P145">
    <cfRule type="containsBlanks" dxfId="865" priority="1870">
      <formula>LEN(TRIM(O145))=0</formula>
    </cfRule>
  </conditionalFormatting>
  <conditionalFormatting sqref="O147:P147">
    <cfRule type="containsBlanks" dxfId="864" priority="1869">
      <formula>LEN(TRIM(O147))=0</formula>
    </cfRule>
  </conditionalFormatting>
  <conditionalFormatting sqref="O149:P149">
    <cfRule type="containsBlanks" dxfId="863" priority="1868">
      <formula>LEN(TRIM(O149))=0</formula>
    </cfRule>
  </conditionalFormatting>
  <conditionalFormatting sqref="O151:P151">
    <cfRule type="containsBlanks" dxfId="862" priority="1867">
      <formula>LEN(TRIM(O151))=0</formula>
    </cfRule>
  </conditionalFormatting>
  <conditionalFormatting sqref="R131">
    <cfRule type="containsBlanks" dxfId="861" priority="1865">
      <formula>LEN(TRIM(R131))=0</formula>
    </cfRule>
  </conditionalFormatting>
  <conditionalFormatting sqref="V131">
    <cfRule type="containsBlanks" dxfId="860" priority="1866">
      <formula>LEN(TRIM(V131))=0</formula>
    </cfRule>
  </conditionalFormatting>
  <conditionalFormatting sqref="R133">
    <cfRule type="containsBlanks" dxfId="859" priority="1863">
      <formula>LEN(TRIM(R133))=0</formula>
    </cfRule>
  </conditionalFormatting>
  <conditionalFormatting sqref="V133">
    <cfRule type="containsBlanks" dxfId="858" priority="1864">
      <formula>LEN(TRIM(V133))=0</formula>
    </cfRule>
  </conditionalFormatting>
  <conditionalFormatting sqref="R135">
    <cfRule type="containsBlanks" dxfId="857" priority="1861">
      <formula>LEN(TRIM(R135))=0</formula>
    </cfRule>
  </conditionalFormatting>
  <conditionalFormatting sqref="V135">
    <cfRule type="containsBlanks" dxfId="856" priority="1862">
      <formula>LEN(TRIM(V135))=0</formula>
    </cfRule>
  </conditionalFormatting>
  <conditionalFormatting sqref="R137">
    <cfRule type="containsBlanks" dxfId="855" priority="1859">
      <formula>LEN(TRIM(R137))=0</formula>
    </cfRule>
  </conditionalFormatting>
  <conditionalFormatting sqref="V137">
    <cfRule type="containsBlanks" dxfId="854" priority="1860">
      <formula>LEN(TRIM(V137))=0</formula>
    </cfRule>
  </conditionalFormatting>
  <conditionalFormatting sqref="R139">
    <cfRule type="containsBlanks" dxfId="853" priority="1857">
      <formula>LEN(TRIM(R139))=0</formula>
    </cfRule>
  </conditionalFormatting>
  <conditionalFormatting sqref="V139">
    <cfRule type="containsBlanks" dxfId="852" priority="1858">
      <formula>LEN(TRIM(V139))=0</formula>
    </cfRule>
  </conditionalFormatting>
  <conditionalFormatting sqref="R141">
    <cfRule type="containsBlanks" dxfId="851" priority="1855">
      <formula>LEN(TRIM(R141))=0</formula>
    </cfRule>
  </conditionalFormatting>
  <conditionalFormatting sqref="V141">
    <cfRule type="containsBlanks" dxfId="850" priority="1856">
      <formula>LEN(TRIM(V141))=0</formula>
    </cfRule>
  </conditionalFormatting>
  <conditionalFormatting sqref="R143">
    <cfRule type="containsBlanks" dxfId="849" priority="1853">
      <formula>LEN(TRIM(R143))=0</formula>
    </cfRule>
  </conditionalFormatting>
  <conditionalFormatting sqref="V143">
    <cfRule type="containsBlanks" dxfId="848" priority="1854">
      <formula>LEN(TRIM(V143))=0</formula>
    </cfRule>
  </conditionalFormatting>
  <conditionalFormatting sqref="R145">
    <cfRule type="containsBlanks" dxfId="847" priority="1851">
      <formula>LEN(TRIM(R145))=0</formula>
    </cfRule>
  </conditionalFormatting>
  <conditionalFormatting sqref="V145">
    <cfRule type="containsBlanks" dxfId="846" priority="1852">
      <formula>LEN(TRIM(V145))=0</formula>
    </cfRule>
  </conditionalFormatting>
  <conditionalFormatting sqref="R147">
    <cfRule type="containsBlanks" dxfId="845" priority="1849">
      <formula>LEN(TRIM(R147))=0</formula>
    </cfRule>
  </conditionalFormatting>
  <conditionalFormatting sqref="V147">
    <cfRule type="containsBlanks" dxfId="844" priority="1850">
      <formula>LEN(TRIM(V147))=0</formula>
    </cfRule>
  </conditionalFormatting>
  <conditionalFormatting sqref="R149">
    <cfRule type="containsBlanks" dxfId="843" priority="1847">
      <formula>LEN(TRIM(R149))=0</formula>
    </cfRule>
  </conditionalFormatting>
  <conditionalFormatting sqref="V149">
    <cfRule type="containsBlanks" dxfId="842" priority="1848">
      <formula>LEN(TRIM(V149))=0</formula>
    </cfRule>
  </conditionalFormatting>
  <conditionalFormatting sqref="R151">
    <cfRule type="containsBlanks" dxfId="841" priority="1845">
      <formula>LEN(TRIM(R151))=0</formula>
    </cfRule>
  </conditionalFormatting>
  <conditionalFormatting sqref="V151">
    <cfRule type="containsBlanks" dxfId="840" priority="1846">
      <formula>LEN(TRIM(V151))=0</formula>
    </cfRule>
  </conditionalFormatting>
  <conditionalFormatting sqref="S131">
    <cfRule type="expression" dxfId="839" priority="1844">
      <formula>R131=""</formula>
    </cfRule>
  </conditionalFormatting>
  <conditionalFormatting sqref="T131">
    <cfRule type="expression" dxfId="838" priority="1843">
      <formula>V131=""</formula>
    </cfRule>
  </conditionalFormatting>
  <conditionalFormatting sqref="S151">
    <cfRule type="expression" dxfId="837" priority="1824">
      <formula>R151=""</formula>
    </cfRule>
  </conditionalFormatting>
  <conditionalFormatting sqref="T151">
    <cfRule type="expression" dxfId="836" priority="1823">
      <formula>V151=""</formula>
    </cfRule>
  </conditionalFormatting>
  <conditionalFormatting sqref="U131">
    <cfRule type="expression" dxfId="835" priority="1822">
      <formula>V131=""</formula>
    </cfRule>
  </conditionalFormatting>
  <conditionalFormatting sqref="U151">
    <cfRule type="expression" dxfId="834" priority="1812">
      <formula>V151=""</formula>
    </cfRule>
  </conditionalFormatting>
  <conditionalFormatting sqref="C156">
    <cfRule type="expression" dxfId="833" priority="1789">
      <formula>B156=""</formula>
    </cfRule>
  </conditionalFormatting>
  <conditionalFormatting sqref="B156">
    <cfRule type="containsBlanks" dxfId="832" priority="1810">
      <formula>LEN(TRIM(B156))=0</formula>
    </cfRule>
  </conditionalFormatting>
  <conditionalFormatting sqref="F156">
    <cfRule type="containsBlanks" dxfId="831" priority="1811">
      <formula>LEN(TRIM(F156))=0</formula>
    </cfRule>
  </conditionalFormatting>
  <conditionalFormatting sqref="B158">
    <cfRule type="containsBlanks" dxfId="830" priority="1808">
      <formula>LEN(TRIM(B158))=0</formula>
    </cfRule>
  </conditionalFormatting>
  <conditionalFormatting sqref="F158">
    <cfRule type="containsBlanks" dxfId="829" priority="1809">
      <formula>LEN(TRIM(F158))=0</formula>
    </cfRule>
  </conditionalFormatting>
  <conditionalFormatting sqref="B160">
    <cfRule type="containsBlanks" dxfId="828" priority="1806">
      <formula>LEN(TRIM(B160))=0</formula>
    </cfRule>
  </conditionalFormatting>
  <conditionalFormatting sqref="F160">
    <cfRule type="containsBlanks" dxfId="827" priority="1807">
      <formula>LEN(TRIM(F160))=0</formula>
    </cfRule>
  </conditionalFormatting>
  <conditionalFormatting sqref="B162">
    <cfRule type="containsBlanks" dxfId="826" priority="1804">
      <formula>LEN(TRIM(B162))=0</formula>
    </cfRule>
  </conditionalFormatting>
  <conditionalFormatting sqref="F162">
    <cfRule type="containsBlanks" dxfId="825" priority="1805">
      <formula>LEN(TRIM(F162))=0</formula>
    </cfRule>
  </conditionalFormatting>
  <conditionalFormatting sqref="B164">
    <cfRule type="containsBlanks" dxfId="824" priority="1802">
      <formula>LEN(TRIM(B164))=0</formula>
    </cfRule>
  </conditionalFormatting>
  <conditionalFormatting sqref="F164">
    <cfRule type="containsBlanks" dxfId="823" priority="1803">
      <formula>LEN(TRIM(F164))=0</formula>
    </cfRule>
  </conditionalFormatting>
  <conditionalFormatting sqref="B166">
    <cfRule type="containsBlanks" dxfId="822" priority="1800">
      <formula>LEN(TRIM(B166))=0</formula>
    </cfRule>
  </conditionalFormatting>
  <conditionalFormatting sqref="F166">
    <cfRule type="containsBlanks" dxfId="821" priority="1801">
      <formula>LEN(TRIM(F166))=0</formula>
    </cfRule>
  </conditionalFormatting>
  <conditionalFormatting sqref="B168">
    <cfRule type="containsBlanks" dxfId="820" priority="1798">
      <formula>LEN(TRIM(B168))=0</formula>
    </cfRule>
  </conditionalFormatting>
  <conditionalFormatting sqref="F168">
    <cfRule type="containsBlanks" dxfId="819" priority="1799">
      <formula>LEN(TRIM(F168))=0</formula>
    </cfRule>
  </conditionalFormatting>
  <conditionalFormatting sqref="B170">
    <cfRule type="containsBlanks" dxfId="818" priority="1796">
      <formula>LEN(TRIM(B170))=0</formula>
    </cfRule>
  </conditionalFormatting>
  <conditionalFormatting sqref="F170">
    <cfRule type="containsBlanks" dxfId="817" priority="1797">
      <formula>LEN(TRIM(F170))=0</formula>
    </cfRule>
  </conditionalFormatting>
  <conditionalFormatting sqref="B172">
    <cfRule type="containsBlanks" dxfId="816" priority="1794">
      <formula>LEN(TRIM(B172))=0</formula>
    </cfRule>
  </conditionalFormatting>
  <conditionalFormatting sqref="F172">
    <cfRule type="containsBlanks" dxfId="815" priority="1795">
      <formula>LEN(TRIM(F172))=0</formula>
    </cfRule>
  </conditionalFormatting>
  <conditionalFormatting sqref="B174">
    <cfRule type="containsBlanks" dxfId="814" priority="1792">
      <formula>LEN(TRIM(B174))=0</formula>
    </cfRule>
  </conditionalFormatting>
  <conditionalFormatting sqref="F174">
    <cfRule type="containsBlanks" dxfId="813" priority="1793">
      <formula>LEN(TRIM(F174))=0</formula>
    </cfRule>
  </conditionalFormatting>
  <conditionalFormatting sqref="B176">
    <cfRule type="containsBlanks" dxfId="812" priority="1790">
      <formula>LEN(TRIM(B176))=0</formula>
    </cfRule>
  </conditionalFormatting>
  <conditionalFormatting sqref="F176">
    <cfRule type="containsBlanks" dxfId="811" priority="1791">
      <formula>LEN(TRIM(F176))=0</formula>
    </cfRule>
  </conditionalFormatting>
  <conditionalFormatting sqref="D156">
    <cfRule type="expression" dxfId="810" priority="1788">
      <formula>F156=""</formula>
    </cfRule>
  </conditionalFormatting>
  <conditionalFormatting sqref="C176">
    <cfRule type="expression" dxfId="809" priority="1769">
      <formula>B176=""</formula>
    </cfRule>
  </conditionalFormatting>
  <conditionalFormatting sqref="D176">
    <cfRule type="expression" dxfId="808" priority="1768">
      <formula>F176=""</formula>
    </cfRule>
  </conditionalFormatting>
  <conditionalFormatting sqref="J156">
    <cfRule type="containsBlanks" dxfId="807" priority="1766">
      <formula>LEN(TRIM(J156))=0</formula>
    </cfRule>
  </conditionalFormatting>
  <conditionalFormatting sqref="N156">
    <cfRule type="containsBlanks" dxfId="806" priority="1767">
      <formula>LEN(TRIM(N156))=0</formula>
    </cfRule>
  </conditionalFormatting>
  <conditionalFormatting sqref="J158">
    <cfRule type="containsBlanks" dxfId="805" priority="1764">
      <formula>LEN(TRIM(J158))=0</formula>
    </cfRule>
  </conditionalFormatting>
  <conditionalFormatting sqref="N158">
    <cfRule type="containsBlanks" dxfId="804" priority="1765">
      <formula>LEN(TRIM(N158))=0</formula>
    </cfRule>
  </conditionalFormatting>
  <conditionalFormatting sqref="J160">
    <cfRule type="containsBlanks" dxfId="803" priority="1762">
      <formula>LEN(TRIM(J160))=0</formula>
    </cfRule>
  </conditionalFormatting>
  <conditionalFormatting sqref="N160">
    <cfRule type="containsBlanks" dxfId="802" priority="1763">
      <formula>LEN(TRIM(N160))=0</formula>
    </cfRule>
  </conditionalFormatting>
  <conditionalFormatting sqref="J162">
    <cfRule type="containsBlanks" dxfId="801" priority="1760">
      <formula>LEN(TRIM(J162))=0</formula>
    </cfRule>
  </conditionalFormatting>
  <conditionalFormatting sqref="N162">
    <cfRule type="containsBlanks" dxfId="800" priority="1761">
      <formula>LEN(TRIM(N162))=0</formula>
    </cfRule>
  </conditionalFormatting>
  <conditionalFormatting sqref="J164">
    <cfRule type="containsBlanks" dxfId="799" priority="1758">
      <formula>LEN(TRIM(J164))=0</formula>
    </cfRule>
  </conditionalFormatting>
  <conditionalFormatting sqref="N164">
    <cfRule type="containsBlanks" dxfId="798" priority="1759">
      <formula>LEN(TRIM(N164))=0</formula>
    </cfRule>
  </conditionalFormatting>
  <conditionalFormatting sqref="J166">
    <cfRule type="containsBlanks" dxfId="797" priority="1756">
      <formula>LEN(TRIM(J166))=0</formula>
    </cfRule>
  </conditionalFormatting>
  <conditionalFormatting sqref="N166">
    <cfRule type="containsBlanks" dxfId="796" priority="1757">
      <formula>LEN(TRIM(N166))=0</formula>
    </cfRule>
  </conditionalFormatting>
  <conditionalFormatting sqref="J168">
    <cfRule type="containsBlanks" dxfId="795" priority="1754">
      <formula>LEN(TRIM(J168))=0</formula>
    </cfRule>
  </conditionalFormatting>
  <conditionalFormatting sqref="N168">
    <cfRule type="containsBlanks" dxfId="794" priority="1755">
      <formula>LEN(TRIM(N168))=0</formula>
    </cfRule>
  </conditionalFormatting>
  <conditionalFormatting sqref="J170">
    <cfRule type="containsBlanks" dxfId="793" priority="1752">
      <formula>LEN(TRIM(J170))=0</formula>
    </cfRule>
  </conditionalFormatting>
  <conditionalFormatting sqref="N170">
    <cfRule type="containsBlanks" dxfId="792" priority="1753">
      <formula>LEN(TRIM(N170))=0</formula>
    </cfRule>
  </conditionalFormatting>
  <conditionalFormatting sqref="J172">
    <cfRule type="containsBlanks" dxfId="791" priority="1750">
      <formula>LEN(TRIM(J172))=0</formula>
    </cfRule>
  </conditionalFormatting>
  <conditionalFormatting sqref="N172">
    <cfRule type="containsBlanks" dxfId="790" priority="1751">
      <formula>LEN(TRIM(N172))=0</formula>
    </cfRule>
  </conditionalFormatting>
  <conditionalFormatting sqref="J174">
    <cfRule type="containsBlanks" dxfId="789" priority="1748">
      <formula>LEN(TRIM(J174))=0</formula>
    </cfRule>
  </conditionalFormatting>
  <conditionalFormatting sqref="N174">
    <cfRule type="containsBlanks" dxfId="788" priority="1749">
      <formula>LEN(TRIM(N174))=0</formula>
    </cfRule>
  </conditionalFormatting>
  <conditionalFormatting sqref="J176">
    <cfRule type="containsBlanks" dxfId="787" priority="1746">
      <formula>LEN(TRIM(J176))=0</formula>
    </cfRule>
  </conditionalFormatting>
  <conditionalFormatting sqref="N176">
    <cfRule type="containsBlanks" dxfId="786" priority="1747">
      <formula>LEN(TRIM(N176))=0</formula>
    </cfRule>
  </conditionalFormatting>
  <conditionalFormatting sqref="K156">
    <cfRule type="expression" dxfId="785" priority="1745">
      <formula>J156=""</formula>
    </cfRule>
  </conditionalFormatting>
  <conditionalFormatting sqref="L156">
    <cfRule type="expression" dxfId="784" priority="1744">
      <formula>N156=""</formula>
    </cfRule>
  </conditionalFormatting>
  <conditionalFormatting sqref="K172">
    <cfRule type="expression" dxfId="783" priority="1729">
      <formula>J172=""</formula>
    </cfRule>
  </conditionalFormatting>
  <conditionalFormatting sqref="K158">
    <cfRule type="expression" dxfId="782" priority="1743">
      <formula>J158=""</formula>
    </cfRule>
  </conditionalFormatting>
  <conditionalFormatting sqref="L158">
    <cfRule type="expression" dxfId="781" priority="1742">
      <formula>N158=""</formula>
    </cfRule>
  </conditionalFormatting>
  <conditionalFormatting sqref="K174">
    <cfRule type="expression" dxfId="780" priority="1727">
      <formula>J174=""</formula>
    </cfRule>
  </conditionalFormatting>
  <conditionalFormatting sqref="K160">
    <cfRule type="expression" dxfId="779" priority="1741">
      <formula>J160=""</formula>
    </cfRule>
  </conditionalFormatting>
  <conditionalFormatting sqref="L160">
    <cfRule type="expression" dxfId="778" priority="1740">
      <formula>N160=""</formula>
    </cfRule>
  </conditionalFormatting>
  <conditionalFormatting sqref="K176">
    <cfRule type="expression" dxfId="777" priority="1725">
      <formula>J176=""</formula>
    </cfRule>
  </conditionalFormatting>
  <conditionalFormatting sqref="K162">
    <cfRule type="expression" dxfId="776" priority="1739">
      <formula>J162=""</formula>
    </cfRule>
  </conditionalFormatting>
  <conditionalFormatting sqref="L162">
    <cfRule type="expression" dxfId="775" priority="1738">
      <formula>N162=""</formula>
    </cfRule>
  </conditionalFormatting>
  <conditionalFormatting sqref="K164">
    <cfRule type="expression" dxfId="774" priority="1737">
      <formula>J164=""</formula>
    </cfRule>
  </conditionalFormatting>
  <conditionalFormatting sqref="L164">
    <cfRule type="expression" dxfId="773" priority="1736">
      <formula>N164=""</formula>
    </cfRule>
  </conditionalFormatting>
  <conditionalFormatting sqref="K166">
    <cfRule type="expression" dxfId="772" priority="1735">
      <formula>J166=""</formula>
    </cfRule>
  </conditionalFormatting>
  <conditionalFormatting sqref="L166">
    <cfRule type="expression" dxfId="771" priority="1734">
      <formula>N166=""</formula>
    </cfRule>
  </conditionalFormatting>
  <conditionalFormatting sqref="K168">
    <cfRule type="expression" dxfId="770" priority="1733">
      <formula>J168=""</formula>
    </cfRule>
  </conditionalFormatting>
  <conditionalFormatting sqref="L168">
    <cfRule type="expression" dxfId="769" priority="1732">
      <formula>N168=""</formula>
    </cfRule>
  </conditionalFormatting>
  <conditionalFormatting sqref="K170">
    <cfRule type="expression" dxfId="768" priority="1731">
      <formula>J170=""</formula>
    </cfRule>
  </conditionalFormatting>
  <conditionalFormatting sqref="L170">
    <cfRule type="expression" dxfId="767" priority="1730">
      <formula>N170=""</formula>
    </cfRule>
  </conditionalFormatting>
  <conditionalFormatting sqref="L172">
    <cfRule type="expression" dxfId="766" priority="1728">
      <formula>N172=""</formula>
    </cfRule>
  </conditionalFormatting>
  <conditionalFormatting sqref="L174">
    <cfRule type="expression" dxfId="765" priority="1726">
      <formula>N174=""</formula>
    </cfRule>
  </conditionalFormatting>
  <conditionalFormatting sqref="L176">
    <cfRule type="expression" dxfId="764" priority="1724">
      <formula>N176=""</formula>
    </cfRule>
  </conditionalFormatting>
  <conditionalFormatting sqref="E156">
    <cfRule type="expression" dxfId="763" priority="1723">
      <formula>F156=""</formula>
    </cfRule>
  </conditionalFormatting>
  <conditionalFormatting sqref="E176">
    <cfRule type="expression" dxfId="762" priority="1713">
      <formula>F176=""</formula>
    </cfRule>
  </conditionalFormatting>
  <conditionalFormatting sqref="M156">
    <cfRule type="expression" dxfId="761" priority="1712">
      <formula>N156=""</formula>
    </cfRule>
  </conditionalFormatting>
  <conditionalFormatting sqref="M158">
    <cfRule type="expression" dxfId="760" priority="1711">
      <formula>N158=""</formula>
    </cfRule>
  </conditionalFormatting>
  <conditionalFormatting sqref="M160">
    <cfRule type="expression" dxfId="759" priority="1710">
      <formula>N160=""</formula>
    </cfRule>
  </conditionalFormatting>
  <conditionalFormatting sqref="M162">
    <cfRule type="expression" dxfId="758" priority="1709">
      <formula>N162=""</formula>
    </cfRule>
  </conditionalFormatting>
  <conditionalFormatting sqref="M164">
    <cfRule type="expression" dxfId="757" priority="1708">
      <formula>N164=""</formula>
    </cfRule>
  </conditionalFormatting>
  <conditionalFormatting sqref="M166">
    <cfRule type="expression" dxfId="756" priority="1707">
      <formula>N166=""</formula>
    </cfRule>
  </conditionalFormatting>
  <conditionalFormatting sqref="M168">
    <cfRule type="expression" dxfId="755" priority="1706">
      <formula>N168=""</formula>
    </cfRule>
  </conditionalFormatting>
  <conditionalFormatting sqref="M170">
    <cfRule type="expression" dxfId="754" priority="1705">
      <formula>N170=""</formula>
    </cfRule>
  </conditionalFormatting>
  <conditionalFormatting sqref="M172">
    <cfRule type="expression" dxfId="753" priority="1704">
      <formula>N172=""</formula>
    </cfRule>
  </conditionalFormatting>
  <conditionalFormatting sqref="M174">
    <cfRule type="expression" dxfId="752" priority="1703">
      <formula>N174=""</formula>
    </cfRule>
  </conditionalFormatting>
  <conditionalFormatting sqref="M176">
    <cfRule type="expression" dxfId="751" priority="1702">
      <formula>N176=""</formula>
    </cfRule>
  </conditionalFormatting>
  <conditionalFormatting sqref="G156:H156">
    <cfRule type="containsBlanks" dxfId="750" priority="1701">
      <formula>LEN(TRIM(G156))=0</formula>
    </cfRule>
  </conditionalFormatting>
  <conditionalFormatting sqref="G158:H158">
    <cfRule type="containsBlanks" dxfId="749" priority="1700">
      <formula>LEN(TRIM(G158))=0</formula>
    </cfRule>
  </conditionalFormatting>
  <conditionalFormatting sqref="G160:H160">
    <cfRule type="containsBlanks" dxfId="748" priority="1699">
      <formula>LEN(TRIM(G160))=0</formula>
    </cfRule>
  </conditionalFormatting>
  <conditionalFormatting sqref="G162:H162">
    <cfRule type="containsBlanks" dxfId="747" priority="1698">
      <formula>LEN(TRIM(G162))=0</formula>
    </cfRule>
  </conditionalFormatting>
  <conditionalFormatting sqref="G164:H164">
    <cfRule type="containsBlanks" dxfId="746" priority="1697">
      <formula>LEN(TRIM(G164))=0</formula>
    </cfRule>
  </conditionalFormatting>
  <conditionalFormatting sqref="G166:H166">
    <cfRule type="containsBlanks" dxfId="745" priority="1696">
      <formula>LEN(TRIM(G166))=0</formula>
    </cfRule>
  </conditionalFormatting>
  <conditionalFormatting sqref="G168:H168">
    <cfRule type="containsBlanks" dxfId="744" priority="1695">
      <formula>LEN(TRIM(G168))=0</formula>
    </cfRule>
  </conditionalFormatting>
  <conditionalFormatting sqref="G170:H170">
    <cfRule type="containsBlanks" dxfId="743" priority="1694">
      <formula>LEN(TRIM(G170))=0</formula>
    </cfRule>
  </conditionalFormatting>
  <conditionalFormatting sqref="G172:H172">
    <cfRule type="containsBlanks" dxfId="742" priority="1693">
      <formula>LEN(TRIM(G172))=0</formula>
    </cfRule>
  </conditionalFormatting>
  <conditionalFormatting sqref="G174:H174">
    <cfRule type="containsBlanks" dxfId="741" priority="1692">
      <formula>LEN(TRIM(G174))=0</formula>
    </cfRule>
  </conditionalFormatting>
  <conditionalFormatting sqref="G176:H176">
    <cfRule type="containsBlanks" dxfId="740" priority="1691">
      <formula>LEN(TRIM(G176))=0</formula>
    </cfRule>
  </conditionalFormatting>
  <conditionalFormatting sqref="O156:P156">
    <cfRule type="containsBlanks" dxfId="739" priority="1690">
      <formula>LEN(TRIM(O156))=0</formula>
    </cfRule>
  </conditionalFormatting>
  <conditionalFormatting sqref="O158:P158">
    <cfRule type="containsBlanks" dxfId="738" priority="1689">
      <formula>LEN(TRIM(O158))=0</formula>
    </cfRule>
  </conditionalFormatting>
  <conditionalFormatting sqref="O160:P160">
    <cfRule type="containsBlanks" dxfId="737" priority="1688">
      <formula>LEN(TRIM(O160))=0</formula>
    </cfRule>
  </conditionalFormatting>
  <conditionalFormatting sqref="O162:P162">
    <cfRule type="containsBlanks" dxfId="736" priority="1687">
      <formula>LEN(TRIM(O162))=0</formula>
    </cfRule>
  </conditionalFormatting>
  <conditionalFormatting sqref="O164:P164">
    <cfRule type="containsBlanks" dxfId="735" priority="1686">
      <formula>LEN(TRIM(O164))=0</formula>
    </cfRule>
  </conditionalFormatting>
  <conditionalFormatting sqref="O166:P166">
    <cfRule type="containsBlanks" dxfId="734" priority="1685">
      <formula>LEN(TRIM(O166))=0</formula>
    </cfRule>
  </conditionalFormatting>
  <conditionalFormatting sqref="O168:P168">
    <cfRule type="containsBlanks" dxfId="733" priority="1684">
      <formula>LEN(TRIM(O168))=0</formula>
    </cfRule>
  </conditionalFormatting>
  <conditionalFormatting sqref="O170:P170">
    <cfRule type="containsBlanks" dxfId="732" priority="1683">
      <formula>LEN(TRIM(O170))=0</formula>
    </cfRule>
  </conditionalFormatting>
  <conditionalFormatting sqref="O172:P172">
    <cfRule type="containsBlanks" dxfId="731" priority="1682">
      <formula>LEN(TRIM(O172))=0</formula>
    </cfRule>
  </conditionalFormatting>
  <conditionalFormatting sqref="O174:P174">
    <cfRule type="containsBlanks" dxfId="730" priority="1681">
      <formula>LEN(TRIM(O174))=0</formula>
    </cfRule>
  </conditionalFormatting>
  <conditionalFormatting sqref="O176:P176">
    <cfRule type="containsBlanks" dxfId="729" priority="1680">
      <formula>LEN(TRIM(O176))=0</formula>
    </cfRule>
  </conditionalFormatting>
  <conditionalFormatting sqref="R156">
    <cfRule type="containsBlanks" dxfId="728" priority="1678">
      <formula>LEN(TRIM(R156))=0</formula>
    </cfRule>
  </conditionalFormatting>
  <conditionalFormatting sqref="V156">
    <cfRule type="containsBlanks" dxfId="727" priority="1679">
      <formula>LEN(TRIM(V156))=0</formula>
    </cfRule>
  </conditionalFormatting>
  <conditionalFormatting sqref="R158">
    <cfRule type="containsBlanks" dxfId="726" priority="1676">
      <formula>LEN(TRIM(R158))=0</formula>
    </cfRule>
  </conditionalFormatting>
  <conditionalFormatting sqref="V158">
    <cfRule type="containsBlanks" dxfId="725" priority="1677">
      <formula>LEN(TRIM(V158))=0</formula>
    </cfRule>
  </conditionalFormatting>
  <conditionalFormatting sqref="R160">
    <cfRule type="containsBlanks" dxfId="724" priority="1674">
      <formula>LEN(TRIM(R160))=0</formula>
    </cfRule>
  </conditionalFormatting>
  <conditionalFormatting sqref="V160">
    <cfRule type="containsBlanks" dxfId="723" priority="1675">
      <formula>LEN(TRIM(V160))=0</formula>
    </cfRule>
  </conditionalFormatting>
  <conditionalFormatting sqref="R162">
    <cfRule type="containsBlanks" dxfId="722" priority="1672">
      <formula>LEN(TRIM(R162))=0</formula>
    </cfRule>
  </conditionalFormatting>
  <conditionalFormatting sqref="V162">
    <cfRule type="containsBlanks" dxfId="721" priority="1673">
      <formula>LEN(TRIM(V162))=0</formula>
    </cfRule>
  </conditionalFormatting>
  <conditionalFormatting sqref="R164">
    <cfRule type="containsBlanks" dxfId="720" priority="1670">
      <formula>LEN(TRIM(R164))=0</formula>
    </cfRule>
  </conditionalFormatting>
  <conditionalFormatting sqref="V164">
    <cfRule type="containsBlanks" dxfId="719" priority="1671">
      <formula>LEN(TRIM(V164))=0</formula>
    </cfRule>
  </conditionalFormatting>
  <conditionalFormatting sqref="R166">
    <cfRule type="containsBlanks" dxfId="718" priority="1668">
      <formula>LEN(TRIM(R166))=0</formula>
    </cfRule>
  </conditionalFormatting>
  <conditionalFormatting sqref="V166">
    <cfRule type="containsBlanks" dxfId="717" priority="1669">
      <formula>LEN(TRIM(V166))=0</formula>
    </cfRule>
  </conditionalFormatting>
  <conditionalFormatting sqref="R168">
    <cfRule type="containsBlanks" dxfId="716" priority="1666">
      <formula>LEN(TRIM(R168))=0</formula>
    </cfRule>
  </conditionalFormatting>
  <conditionalFormatting sqref="V168">
    <cfRule type="containsBlanks" dxfId="715" priority="1667">
      <formula>LEN(TRIM(V168))=0</formula>
    </cfRule>
  </conditionalFormatting>
  <conditionalFormatting sqref="R170">
    <cfRule type="containsBlanks" dxfId="714" priority="1664">
      <formula>LEN(TRIM(R170))=0</formula>
    </cfRule>
  </conditionalFormatting>
  <conditionalFormatting sqref="V170">
    <cfRule type="containsBlanks" dxfId="713" priority="1665">
      <formula>LEN(TRIM(V170))=0</formula>
    </cfRule>
  </conditionalFormatting>
  <conditionalFormatting sqref="R172">
    <cfRule type="containsBlanks" dxfId="712" priority="1662">
      <formula>LEN(TRIM(R172))=0</formula>
    </cfRule>
  </conditionalFormatting>
  <conditionalFormatting sqref="V172">
    <cfRule type="containsBlanks" dxfId="711" priority="1663">
      <formula>LEN(TRIM(V172))=0</formula>
    </cfRule>
  </conditionalFormatting>
  <conditionalFormatting sqref="R174">
    <cfRule type="containsBlanks" dxfId="710" priority="1660">
      <formula>LEN(TRIM(R174))=0</formula>
    </cfRule>
  </conditionalFormatting>
  <conditionalFormatting sqref="V174">
    <cfRule type="containsBlanks" dxfId="709" priority="1661">
      <formula>LEN(TRIM(V174))=0</formula>
    </cfRule>
  </conditionalFormatting>
  <conditionalFormatting sqref="R176">
    <cfRule type="containsBlanks" dxfId="708" priority="1658">
      <formula>LEN(TRIM(R176))=0</formula>
    </cfRule>
  </conditionalFormatting>
  <conditionalFormatting sqref="V176">
    <cfRule type="containsBlanks" dxfId="707" priority="1659">
      <formula>LEN(TRIM(V176))=0</formula>
    </cfRule>
  </conditionalFormatting>
  <conditionalFormatting sqref="S156">
    <cfRule type="expression" dxfId="706" priority="1657">
      <formula>R156=""</formula>
    </cfRule>
  </conditionalFormatting>
  <conditionalFormatting sqref="T156">
    <cfRule type="expression" dxfId="705" priority="1656">
      <formula>V156=""</formula>
    </cfRule>
  </conditionalFormatting>
  <conditionalFormatting sqref="S172">
    <cfRule type="expression" dxfId="704" priority="1641">
      <formula>R172=""</formula>
    </cfRule>
  </conditionalFormatting>
  <conditionalFormatting sqref="S158">
    <cfRule type="expression" dxfId="703" priority="1655">
      <formula>R158=""</formula>
    </cfRule>
  </conditionalFormatting>
  <conditionalFormatting sqref="T158">
    <cfRule type="expression" dxfId="702" priority="1654">
      <formula>V158=""</formula>
    </cfRule>
  </conditionalFormatting>
  <conditionalFormatting sqref="S174">
    <cfRule type="expression" dxfId="701" priority="1639">
      <formula>R174=""</formula>
    </cfRule>
  </conditionalFormatting>
  <conditionalFormatting sqref="S160">
    <cfRule type="expression" dxfId="700" priority="1653">
      <formula>R160=""</formula>
    </cfRule>
  </conditionalFormatting>
  <conditionalFormatting sqref="T160">
    <cfRule type="expression" dxfId="699" priority="1652">
      <formula>V160=""</formula>
    </cfRule>
  </conditionalFormatting>
  <conditionalFormatting sqref="S176">
    <cfRule type="expression" dxfId="698" priority="1637">
      <formula>R176=""</formula>
    </cfRule>
  </conditionalFormatting>
  <conditionalFormatting sqref="S162">
    <cfRule type="expression" dxfId="697" priority="1651">
      <formula>R162=""</formula>
    </cfRule>
  </conditionalFormatting>
  <conditionalFormatting sqref="T162">
    <cfRule type="expression" dxfId="696" priority="1650">
      <formula>V162=""</formula>
    </cfRule>
  </conditionalFormatting>
  <conditionalFormatting sqref="S164">
    <cfRule type="expression" dxfId="695" priority="1649">
      <formula>R164=""</formula>
    </cfRule>
  </conditionalFormatting>
  <conditionalFormatting sqref="T164">
    <cfRule type="expression" dxfId="694" priority="1648">
      <formula>V164=""</formula>
    </cfRule>
  </conditionalFormatting>
  <conditionalFormatting sqref="S166">
    <cfRule type="expression" dxfId="693" priority="1647">
      <formula>R166=""</formula>
    </cfRule>
  </conditionalFormatting>
  <conditionalFormatting sqref="T166">
    <cfRule type="expression" dxfId="692" priority="1646">
      <formula>V166=""</formula>
    </cfRule>
  </conditionalFormatting>
  <conditionalFormatting sqref="S168">
    <cfRule type="expression" dxfId="691" priority="1645">
      <formula>R168=""</formula>
    </cfRule>
  </conditionalFormatting>
  <conditionalFormatting sqref="T168">
    <cfRule type="expression" dxfId="690" priority="1644">
      <formula>V168=""</formula>
    </cfRule>
  </conditionalFormatting>
  <conditionalFormatting sqref="S170">
    <cfRule type="expression" dxfId="689" priority="1643">
      <formula>R170=""</formula>
    </cfRule>
  </conditionalFormatting>
  <conditionalFormatting sqref="T170">
    <cfRule type="expression" dxfId="688" priority="1642">
      <formula>V170=""</formula>
    </cfRule>
  </conditionalFormatting>
  <conditionalFormatting sqref="T172">
    <cfRule type="expression" dxfId="687" priority="1640">
      <formula>V172=""</formula>
    </cfRule>
  </conditionalFormatting>
  <conditionalFormatting sqref="T174">
    <cfRule type="expression" dxfId="686" priority="1638">
      <formula>V174=""</formula>
    </cfRule>
  </conditionalFormatting>
  <conditionalFormatting sqref="T176">
    <cfRule type="expression" dxfId="685" priority="1636">
      <formula>V176=""</formula>
    </cfRule>
  </conditionalFormatting>
  <conditionalFormatting sqref="U156">
    <cfRule type="expression" dxfId="684" priority="1635">
      <formula>V156=""</formula>
    </cfRule>
  </conditionalFormatting>
  <conditionalFormatting sqref="U158">
    <cfRule type="expression" dxfId="683" priority="1634">
      <formula>V158=""</formula>
    </cfRule>
  </conditionalFormatting>
  <conditionalFormatting sqref="U160">
    <cfRule type="expression" dxfId="682" priority="1633">
      <formula>V160=""</formula>
    </cfRule>
  </conditionalFormatting>
  <conditionalFormatting sqref="U162">
    <cfRule type="expression" dxfId="681" priority="1632">
      <formula>V162=""</formula>
    </cfRule>
  </conditionalFormatting>
  <conditionalFormatting sqref="U164">
    <cfRule type="expression" dxfId="680" priority="1631">
      <formula>V164=""</formula>
    </cfRule>
  </conditionalFormatting>
  <conditionalFormatting sqref="U166">
    <cfRule type="expression" dxfId="679" priority="1630">
      <formula>V166=""</formula>
    </cfRule>
  </conditionalFormatting>
  <conditionalFormatting sqref="U168">
    <cfRule type="expression" dxfId="678" priority="1629">
      <formula>V168=""</formula>
    </cfRule>
  </conditionalFormatting>
  <conditionalFormatting sqref="U170">
    <cfRule type="expression" dxfId="677" priority="1628">
      <formula>V170=""</formula>
    </cfRule>
  </conditionalFormatting>
  <conditionalFormatting sqref="U172">
    <cfRule type="expression" dxfId="676" priority="1627">
      <formula>V172=""</formula>
    </cfRule>
  </conditionalFormatting>
  <conditionalFormatting sqref="U174">
    <cfRule type="expression" dxfId="675" priority="1626">
      <formula>V174=""</formula>
    </cfRule>
  </conditionalFormatting>
  <conditionalFormatting sqref="U176">
    <cfRule type="expression" dxfId="674" priority="1625">
      <formula>V176=""</formula>
    </cfRule>
  </conditionalFormatting>
  <conditionalFormatting sqref="W81:X81">
    <cfRule type="containsBlanks" dxfId="673" priority="1624">
      <formula>LEN(TRIM(W81))=0</formula>
    </cfRule>
  </conditionalFormatting>
  <conditionalFormatting sqref="W83:X83">
    <cfRule type="containsBlanks" dxfId="672" priority="1623">
      <formula>LEN(TRIM(W83))=0</formula>
    </cfRule>
  </conditionalFormatting>
  <conditionalFormatting sqref="W85:X85">
    <cfRule type="containsBlanks" dxfId="671" priority="1622">
      <formula>LEN(TRIM(W85))=0</formula>
    </cfRule>
  </conditionalFormatting>
  <conditionalFormatting sqref="W87:X87">
    <cfRule type="containsBlanks" dxfId="670" priority="1621">
      <formula>LEN(TRIM(W87))=0</formula>
    </cfRule>
  </conditionalFormatting>
  <conditionalFormatting sqref="W89:X89">
    <cfRule type="containsBlanks" dxfId="669" priority="1620">
      <formula>LEN(TRIM(W89))=0</formula>
    </cfRule>
  </conditionalFormatting>
  <conditionalFormatting sqref="W91:X91">
    <cfRule type="containsBlanks" dxfId="668" priority="1619">
      <formula>LEN(TRIM(W91))=0</formula>
    </cfRule>
  </conditionalFormatting>
  <conditionalFormatting sqref="W93:X93">
    <cfRule type="containsBlanks" dxfId="667" priority="1618">
      <formula>LEN(TRIM(W93))=0</formula>
    </cfRule>
  </conditionalFormatting>
  <conditionalFormatting sqref="W95:X95">
    <cfRule type="containsBlanks" dxfId="666" priority="1617">
      <formula>LEN(TRIM(W95))=0</formula>
    </cfRule>
  </conditionalFormatting>
  <conditionalFormatting sqref="W97:X97">
    <cfRule type="containsBlanks" dxfId="665" priority="1616">
      <formula>LEN(TRIM(W97))=0</formula>
    </cfRule>
  </conditionalFormatting>
  <conditionalFormatting sqref="W99:X99">
    <cfRule type="containsBlanks" dxfId="664" priority="1615">
      <formula>LEN(TRIM(W99))=0</formula>
    </cfRule>
  </conditionalFormatting>
  <conditionalFormatting sqref="W101:X101">
    <cfRule type="containsBlanks" dxfId="663" priority="1614">
      <formula>LEN(TRIM(W101))=0</formula>
    </cfRule>
  </conditionalFormatting>
  <conditionalFormatting sqref="W106:X106">
    <cfRule type="containsBlanks" dxfId="662" priority="1613">
      <formula>LEN(TRIM(W106))=0</formula>
    </cfRule>
  </conditionalFormatting>
  <conditionalFormatting sqref="W108:X108">
    <cfRule type="containsBlanks" dxfId="661" priority="1612">
      <formula>LEN(TRIM(W108))=0</formula>
    </cfRule>
  </conditionalFormatting>
  <conditionalFormatting sqref="W110:X110">
    <cfRule type="containsBlanks" dxfId="660" priority="1611">
      <formula>LEN(TRIM(W110))=0</formula>
    </cfRule>
  </conditionalFormatting>
  <conditionalFormatting sqref="W112:X112">
    <cfRule type="containsBlanks" dxfId="659" priority="1610">
      <formula>LEN(TRIM(W112))=0</formula>
    </cfRule>
  </conditionalFormatting>
  <conditionalFormatting sqref="W114:X114">
    <cfRule type="containsBlanks" dxfId="658" priority="1609">
      <formula>LEN(TRIM(W114))=0</formula>
    </cfRule>
  </conditionalFormatting>
  <conditionalFormatting sqref="W116:X116">
    <cfRule type="containsBlanks" dxfId="657" priority="1608">
      <formula>LEN(TRIM(W116))=0</formula>
    </cfRule>
  </conditionalFormatting>
  <conditionalFormatting sqref="W118:X118">
    <cfRule type="containsBlanks" dxfId="656" priority="1607">
      <formula>LEN(TRIM(W118))=0</formula>
    </cfRule>
  </conditionalFormatting>
  <conditionalFormatting sqref="W120:X120">
    <cfRule type="containsBlanks" dxfId="655" priority="1606">
      <formula>LEN(TRIM(W120))=0</formula>
    </cfRule>
  </conditionalFormatting>
  <conditionalFormatting sqref="W122:X122">
    <cfRule type="containsBlanks" dxfId="654" priority="1605">
      <formula>LEN(TRIM(W122))=0</formula>
    </cfRule>
  </conditionalFormatting>
  <conditionalFormatting sqref="W124:X124">
    <cfRule type="containsBlanks" dxfId="653" priority="1604">
      <formula>LEN(TRIM(W124))=0</formula>
    </cfRule>
  </conditionalFormatting>
  <conditionalFormatting sqref="W126:X126">
    <cfRule type="containsBlanks" dxfId="652" priority="1603">
      <formula>LEN(TRIM(W126))=0</formula>
    </cfRule>
  </conditionalFormatting>
  <conditionalFormatting sqref="W131:X131">
    <cfRule type="containsBlanks" dxfId="651" priority="1602">
      <formula>LEN(TRIM(W131))=0</formula>
    </cfRule>
  </conditionalFormatting>
  <conditionalFormatting sqref="W133:X133">
    <cfRule type="containsBlanks" dxfId="650" priority="1601">
      <formula>LEN(TRIM(W133))=0</formula>
    </cfRule>
  </conditionalFormatting>
  <conditionalFormatting sqref="W135:X135">
    <cfRule type="containsBlanks" dxfId="649" priority="1600">
      <formula>LEN(TRIM(W135))=0</formula>
    </cfRule>
  </conditionalFormatting>
  <conditionalFormatting sqref="W137:X137">
    <cfRule type="containsBlanks" dxfId="648" priority="1599">
      <formula>LEN(TRIM(W137))=0</formula>
    </cfRule>
  </conditionalFormatting>
  <conditionalFormatting sqref="W139:X139">
    <cfRule type="containsBlanks" dxfId="647" priority="1598">
      <formula>LEN(TRIM(W139))=0</formula>
    </cfRule>
  </conditionalFormatting>
  <conditionalFormatting sqref="W141:X141">
    <cfRule type="containsBlanks" dxfId="646" priority="1597">
      <formula>LEN(TRIM(W141))=0</formula>
    </cfRule>
  </conditionalFormatting>
  <conditionalFormatting sqref="W143:X143">
    <cfRule type="containsBlanks" dxfId="645" priority="1596">
      <formula>LEN(TRIM(W143))=0</formula>
    </cfRule>
  </conditionalFormatting>
  <conditionalFormatting sqref="W145:X145">
    <cfRule type="containsBlanks" dxfId="644" priority="1595">
      <formula>LEN(TRIM(W145))=0</formula>
    </cfRule>
  </conditionalFormatting>
  <conditionalFormatting sqref="W147:X147">
    <cfRule type="containsBlanks" dxfId="643" priority="1594">
      <formula>LEN(TRIM(W147))=0</formula>
    </cfRule>
  </conditionalFormatting>
  <conditionalFormatting sqref="W149:X149">
    <cfRule type="containsBlanks" dxfId="642" priority="1593">
      <formula>LEN(TRIM(W149))=0</formula>
    </cfRule>
  </conditionalFormatting>
  <conditionalFormatting sqref="W151:X151">
    <cfRule type="containsBlanks" dxfId="641" priority="1592">
      <formula>LEN(TRIM(W151))=0</formula>
    </cfRule>
  </conditionalFormatting>
  <conditionalFormatting sqref="W156:X156">
    <cfRule type="containsBlanks" dxfId="640" priority="1591">
      <formula>LEN(TRIM(W156))=0</formula>
    </cfRule>
  </conditionalFormatting>
  <conditionalFormatting sqref="W158:X158">
    <cfRule type="containsBlanks" dxfId="639" priority="1590">
      <formula>LEN(TRIM(W158))=0</formula>
    </cfRule>
  </conditionalFormatting>
  <conditionalFormatting sqref="W160:X160">
    <cfRule type="containsBlanks" dxfId="638" priority="1589">
      <formula>LEN(TRIM(W160))=0</formula>
    </cfRule>
  </conditionalFormatting>
  <conditionalFormatting sqref="W162:X162">
    <cfRule type="containsBlanks" dxfId="637" priority="1588">
      <formula>LEN(TRIM(W162))=0</formula>
    </cfRule>
  </conditionalFormatting>
  <conditionalFormatting sqref="W164:X164">
    <cfRule type="containsBlanks" dxfId="636" priority="1587">
      <formula>LEN(TRIM(W164))=0</formula>
    </cfRule>
  </conditionalFormatting>
  <conditionalFormatting sqref="W166:X166">
    <cfRule type="containsBlanks" dxfId="635" priority="1586">
      <formula>LEN(TRIM(W166))=0</formula>
    </cfRule>
  </conditionalFormatting>
  <conditionalFormatting sqref="W168:X168">
    <cfRule type="containsBlanks" dxfId="634" priority="1585">
      <formula>LEN(TRIM(W168))=0</formula>
    </cfRule>
  </conditionalFormatting>
  <conditionalFormatting sqref="W170:X170">
    <cfRule type="containsBlanks" dxfId="633" priority="1584">
      <formula>LEN(TRIM(W170))=0</formula>
    </cfRule>
  </conditionalFormatting>
  <conditionalFormatting sqref="W172:X172">
    <cfRule type="containsBlanks" dxfId="632" priority="1583">
      <formula>LEN(TRIM(W172))=0</formula>
    </cfRule>
  </conditionalFormatting>
  <conditionalFormatting sqref="W174:X174">
    <cfRule type="containsBlanks" dxfId="631" priority="1582">
      <formula>LEN(TRIM(W174))=0</formula>
    </cfRule>
  </conditionalFormatting>
  <conditionalFormatting sqref="W176:X176">
    <cfRule type="containsBlanks" dxfId="630" priority="1581">
      <formula>LEN(TRIM(W176))=0</formula>
    </cfRule>
  </conditionalFormatting>
  <conditionalFormatting sqref="G204:H204">
    <cfRule type="containsBlanks" dxfId="629" priority="1566">
      <formula>LEN(TRIM(G204))=0</formula>
    </cfRule>
  </conditionalFormatting>
  <conditionalFormatting sqref="E205">
    <cfRule type="expression" dxfId="628" priority="1565">
      <formula>D205=3</formula>
    </cfRule>
  </conditionalFormatting>
  <conditionalFormatting sqref="O204:P204">
    <cfRule type="containsBlanks" dxfId="627" priority="1560">
      <formula>LEN(TRIM(O204))=0</formula>
    </cfRule>
  </conditionalFormatting>
  <conditionalFormatting sqref="K205">
    <cfRule type="expression" dxfId="626" priority="1559">
      <formula>L205=3</formula>
    </cfRule>
  </conditionalFormatting>
  <conditionalFormatting sqref="M205">
    <cfRule type="expression" dxfId="625" priority="1558">
      <formula>L205=3</formula>
    </cfRule>
  </conditionalFormatting>
  <conditionalFormatting sqref="C205">
    <cfRule type="expression" dxfId="624" priority="1555">
      <formula>D205=3</formula>
    </cfRule>
  </conditionalFormatting>
  <conditionalFormatting sqref="G210:H210">
    <cfRule type="containsBlanks" dxfId="623" priority="1546">
      <formula>LEN(TRIM(G210))=0</formula>
    </cfRule>
  </conditionalFormatting>
  <conditionalFormatting sqref="G215:H215">
    <cfRule type="containsBlanks" dxfId="622" priority="1540">
      <formula>LEN(TRIM(G215))=0</formula>
    </cfRule>
  </conditionalFormatting>
  <conditionalFormatting sqref="K211">
    <cfRule type="expression" dxfId="621" priority="1539">
      <formula>L211=3</formula>
    </cfRule>
  </conditionalFormatting>
  <conditionalFormatting sqref="M211">
    <cfRule type="expression" dxfId="620" priority="1538">
      <formula>L211=3</formula>
    </cfRule>
  </conditionalFormatting>
  <conditionalFormatting sqref="E211">
    <cfRule type="expression" dxfId="619" priority="1530">
      <formula>D211=3</formula>
    </cfRule>
  </conditionalFormatting>
  <conditionalFormatting sqref="C211">
    <cfRule type="expression" dxfId="618" priority="1529">
      <formula>D211=3</formula>
    </cfRule>
  </conditionalFormatting>
  <conditionalFormatting sqref="E216">
    <cfRule type="expression" dxfId="617" priority="1528">
      <formula>D216=3</formula>
    </cfRule>
  </conditionalFormatting>
  <conditionalFormatting sqref="C216">
    <cfRule type="expression" dxfId="616" priority="1527">
      <formula>D216=3</formula>
    </cfRule>
  </conditionalFormatting>
  <conditionalFormatting sqref="C188">
    <cfRule type="expression" dxfId="615" priority="1510">
      <formula>D188=3</formula>
    </cfRule>
  </conditionalFormatting>
  <conditionalFormatting sqref="E196">
    <cfRule type="expression" dxfId="614" priority="1522">
      <formula>D196=3</formula>
    </cfRule>
  </conditionalFormatting>
  <conditionalFormatting sqref="K196">
    <cfRule type="expression" dxfId="613" priority="1521">
      <formula>L196=3</formula>
    </cfRule>
  </conditionalFormatting>
  <conditionalFormatting sqref="E182">
    <cfRule type="expression" dxfId="612" priority="1516">
      <formula>D182=3</formula>
    </cfRule>
  </conditionalFormatting>
  <conditionalFormatting sqref="K182">
    <cfRule type="expression" dxfId="611" priority="1515">
      <formula>L182=3</formula>
    </cfRule>
  </conditionalFormatting>
  <conditionalFormatting sqref="C185">
    <cfRule type="expression" dxfId="610" priority="1514">
      <formula>D185=3</formula>
    </cfRule>
  </conditionalFormatting>
  <conditionalFormatting sqref="M185">
    <cfRule type="expression" dxfId="609" priority="1513">
      <formula>L185=3</formula>
    </cfRule>
  </conditionalFormatting>
  <conditionalFormatting sqref="E185">
    <cfRule type="expression" dxfId="608" priority="1512">
      <formula>D185=3</formula>
    </cfRule>
  </conditionalFormatting>
  <conditionalFormatting sqref="K185">
    <cfRule type="expression" dxfId="607" priority="1511">
      <formula>L185=3</formula>
    </cfRule>
  </conditionalFormatting>
  <conditionalFormatting sqref="M188">
    <cfRule type="expression" dxfId="606" priority="1509">
      <formula>L188=3</formula>
    </cfRule>
  </conditionalFormatting>
  <conditionalFormatting sqref="E188">
    <cfRule type="expression" dxfId="605" priority="1508">
      <formula>D188=3</formula>
    </cfRule>
  </conditionalFormatting>
  <conditionalFormatting sqref="K188">
    <cfRule type="expression" dxfId="604" priority="1507">
      <formula>L188=3</formula>
    </cfRule>
  </conditionalFormatting>
  <conditionalFormatting sqref="C191">
    <cfRule type="expression" dxfId="603" priority="1506">
      <formula>D191=3</formula>
    </cfRule>
  </conditionalFormatting>
  <conditionalFormatting sqref="M191">
    <cfRule type="expression" dxfId="602" priority="1505">
      <formula>L191=3</formula>
    </cfRule>
  </conditionalFormatting>
  <conditionalFormatting sqref="E191">
    <cfRule type="expression" dxfId="601" priority="1504">
      <formula>D191=3</formula>
    </cfRule>
  </conditionalFormatting>
  <conditionalFormatting sqref="K191">
    <cfRule type="expression" dxfId="600" priority="1503">
      <formula>L191=3</formula>
    </cfRule>
  </conditionalFormatting>
  <conditionalFormatting sqref="M199">
    <cfRule type="expression" dxfId="599" priority="1498">
      <formula>L199=3</formula>
    </cfRule>
  </conditionalFormatting>
  <conditionalFormatting sqref="C199">
    <cfRule type="expression" dxfId="598" priority="1497">
      <formula>D199=3</formula>
    </cfRule>
  </conditionalFormatting>
  <conditionalFormatting sqref="E199">
    <cfRule type="expression" dxfId="597" priority="1496">
      <formula>D199=3</formula>
    </cfRule>
  </conditionalFormatting>
  <conditionalFormatting sqref="K199">
    <cfRule type="expression" dxfId="596" priority="1495">
      <formula>L199=3</formula>
    </cfRule>
  </conditionalFormatting>
  <conditionalFormatting sqref="B181">
    <cfRule type="expression" dxfId="595" priority="1485">
      <formula>C182&gt;E182</formula>
    </cfRule>
    <cfRule type="expression" dxfId="594" priority="1487">
      <formula>D182=1</formula>
    </cfRule>
  </conditionalFormatting>
  <conditionalFormatting sqref="F181">
    <cfRule type="expression" dxfId="593" priority="1484">
      <formula>E182&gt;C182</formula>
    </cfRule>
    <cfRule type="expression" dxfId="592" priority="1486">
      <formula>D182=2</formula>
    </cfRule>
  </conditionalFormatting>
  <conditionalFormatting sqref="K181">
    <cfRule type="expression" dxfId="591" priority="1483">
      <formula>J181=""</formula>
    </cfRule>
  </conditionalFormatting>
  <conditionalFormatting sqref="L181">
    <cfRule type="expression" dxfId="590" priority="1482">
      <formula>N181=""</formula>
    </cfRule>
  </conditionalFormatting>
  <conditionalFormatting sqref="M181">
    <cfRule type="expression" dxfId="589" priority="1481">
      <formula>N181=""</formula>
    </cfRule>
  </conditionalFormatting>
  <conditionalFormatting sqref="J181">
    <cfRule type="expression" dxfId="588" priority="1478">
      <formula>K182&gt;M182</formula>
    </cfRule>
    <cfRule type="expression" dxfId="587" priority="1480">
      <formula>L182=1</formula>
    </cfRule>
  </conditionalFormatting>
  <conditionalFormatting sqref="N181">
    <cfRule type="expression" dxfId="586" priority="1477">
      <formula>M182&gt;K182</formula>
    </cfRule>
    <cfRule type="expression" dxfId="585" priority="1479">
      <formula>L182=2</formula>
    </cfRule>
  </conditionalFormatting>
  <conditionalFormatting sqref="C184">
    <cfRule type="expression" dxfId="584" priority="1476">
      <formula>B184=""</formula>
    </cfRule>
  </conditionalFormatting>
  <conditionalFormatting sqref="D184">
    <cfRule type="expression" dxfId="583" priority="1475">
      <formula>F184=""</formula>
    </cfRule>
  </conditionalFormatting>
  <conditionalFormatting sqref="E184">
    <cfRule type="expression" dxfId="582" priority="1474">
      <formula>F184=""</formula>
    </cfRule>
  </conditionalFormatting>
  <conditionalFormatting sqref="B184">
    <cfRule type="expression" dxfId="581" priority="1471">
      <formula>C185&gt;E185</formula>
    </cfRule>
    <cfRule type="expression" dxfId="580" priority="1473">
      <formula>D185=1</formula>
    </cfRule>
  </conditionalFormatting>
  <conditionalFormatting sqref="F184">
    <cfRule type="expression" dxfId="579" priority="1470">
      <formula>E185&gt;C185</formula>
    </cfRule>
    <cfRule type="expression" dxfId="578" priority="1472">
      <formula>D185=2</formula>
    </cfRule>
  </conditionalFormatting>
  <conditionalFormatting sqref="K184">
    <cfRule type="expression" dxfId="577" priority="1469">
      <formula>J184=""</formula>
    </cfRule>
  </conditionalFormatting>
  <conditionalFormatting sqref="L184">
    <cfRule type="expression" dxfId="576" priority="1468">
      <formula>N184=""</formula>
    </cfRule>
  </conditionalFormatting>
  <conditionalFormatting sqref="M184">
    <cfRule type="expression" dxfId="575" priority="1467">
      <formula>N184=""</formula>
    </cfRule>
  </conditionalFormatting>
  <conditionalFormatting sqref="J184">
    <cfRule type="expression" dxfId="574" priority="1464">
      <formula>K185&gt;M185</formula>
    </cfRule>
    <cfRule type="expression" dxfId="573" priority="1466">
      <formula>L185=1</formula>
    </cfRule>
  </conditionalFormatting>
  <conditionalFormatting sqref="N184">
    <cfRule type="expression" dxfId="572" priority="1463">
      <formula>M185&gt;K185</formula>
    </cfRule>
    <cfRule type="expression" dxfId="571" priority="1465">
      <formula>L185=2</formula>
    </cfRule>
  </conditionalFormatting>
  <conditionalFormatting sqref="C187">
    <cfRule type="expression" dxfId="570" priority="1462">
      <formula>B187=""</formula>
    </cfRule>
  </conditionalFormatting>
  <conditionalFormatting sqref="D187">
    <cfRule type="expression" dxfId="569" priority="1461">
      <formula>F187=""</formula>
    </cfRule>
  </conditionalFormatting>
  <conditionalFormatting sqref="E187">
    <cfRule type="expression" dxfId="568" priority="1460">
      <formula>F187=""</formula>
    </cfRule>
  </conditionalFormatting>
  <conditionalFormatting sqref="B187">
    <cfRule type="expression" dxfId="567" priority="1457">
      <formula>C188&gt;E188</formula>
    </cfRule>
    <cfRule type="expression" dxfId="566" priority="1459">
      <formula>D188=1</formula>
    </cfRule>
  </conditionalFormatting>
  <conditionalFormatting sqref="F187">
    <cfRule type="expression" dxfId="565" priority="1456">
      <formula>E188&gt;C188</formula>
    </cfRule>
    <cfRule type="expression" dxfId="564" priority="1458">
      <formula>D188=2</formula>
    </cfRule>
  </conditionalFormatting>
  <conditionalFormatting sqref="K187">
    <cfRule type="expression" dxfId="563" priority="1455">
      <formula>J187=""</formula>
    </cfRule>
  </conditionalFormatting>
  <conditionalFormatting sqref="L187">
    <cfRule type="expression" dxfId="562" priority="1454">
      <formula>N187=""</formula>
    </cfRule>
  </conditionalFormatting>
  <conditionalFormatting sqref="M187">
    <cfRule type="expression" dxfId="561" priority="1453">
      <formula>N187=""</formula>
    </cfRule>
  </conditionalFormatting>
  <conditionalFormatting sqref="J187">
    <cfRule type="expression" dxfId="560" priority="1450">
      <formula>K188&gt;M188</formula>
    </cfRule>
    <cfRule type="expression" dxfId="559" priority="1452">
      <formula>L188=1</formula>
    </cfRule>
  </conditionalFormatting>
  <conditionalFormatting sqref="N187">
    <cfRule type="expression" dxfId="558" priority="1449">
      <formula>M188&gt;K188</formula>
    </cfRule>
    <cfRule type="expression" dxfId="557" priority="1451">
      <formula>L188=2</formula>
    </cfRule>
  </conditionalFormatting>
  <conditionalFormatting sqref="C190">
    <cfRule type="expression" dxfId="556" priority="1448">
      <formula>B190=""</formula>
    </cfRule>
  </conditionalFormatting>
  <conditionalFormatting sqref="D190">
    <cfRule type="expression" dxfId="555" priority="1447">
      <formula>F190=""</formula>
    </cfRule>
  </conditionalFormatting>
  <conditionalFormatting sqref="E190">
    <cfRule type="expression" dxfId="554" priority="1446">
      <formula>F190=""</formula>
    </cfRule>
  </conditionalFormatting>
  <conditionalFormatting sqref="B190">
    <cfRule type="expression" dxfId="553" priority="1443">
      <formula>C191&gt;E191</formula>
    </cfRule>
    <cfRule type="expression" dxfId="552" priority="1445">
      <formula>D191=1</formula>
    </cfRule>
  </conditionalFormatting>
  <conditionalFormatting sqref="F190">
    <cfRule type="expression" dxfId="551" priority="1442">
      <formula>E191&gt;C191</formula>
    </cfRule>
    <cfRule type="expression" dxfId="550" priority="1444">
      <formula>D191=2</formula>
    </cfRule>
  </conditionalFormatting>
  <conditionalFormatting sqref="K190">
    <cfRule type="expression" dxfId="549" priority="1441">
      <formula>J190=""</formula>
    </cfRule>
  </conditionalFormatting>
  <conditionalFormatting sqref="L190">
    <cfRule type="expression" dxfId="548" priority="1440">
      <formula>N190=""</formula>
    </cfRule>
  </conditionalFormatting>
  <conditionalFormatting sqref="M190">
    <cfRule type="expression" dxfId="547" priority="1439">
      <formula>N190=""</formula>
    </cfRule>
  </conditionalFormatting>
  <conditionalFormatting sqref="J190">
    <cfRule type="expression" dxfId="546" priority="1436">
      <formula>K191&gt;M191</formula>
    </cfRule>
    <cfRule type="expression" dxfId="545" priority="1438">
      <formula>L191=1</formula>
    </cfRule>
  </conditionalFormatting>
  <conditionalFormatting sqref="N190">
    <cfRule type="expression" dxfId="544" priority="1435">
      <formula>M191&gt;K191</formula>
    </cfRule>
    <cfRule type="expression" dxfId="543" priority="1437">
      <formula>L191=2</formula>
    </cfRule>
  </conditionalFormatting>
  <conditionalFormatting sqref="C195">
    <cfRule type="expression" dxfId="542" priority="1434">
      <formula>B195=""</formula>
    </cfRule>
  </conditionalFormatting>
  <conditionalFormatting sqref="D195">
    <cfRule type="expression" dxfId="541" priority="1433">
      <formula>F195=""</formula>
    </cfRule>
  </conditionalFormatting>
  <conditionalFormatting sqref="E195">
    <cfRule type="expression" dxfId="540" priority="1432">
      <formula>F195=""</formula>
    </cfRule>
  </conditionalFormatting>
  <conditionalFormatting sqref="B195">
    <cfRule type="expression" dxfId="539" priority="1429">
      <formula>C196&gt;E196</formula>
    </cfRule>
    <cfRule type="expression" dxfId="538" priority="1431">
      <formula>D196=1</formula>
    </cfRule>
  </conditionalFormatting>
  <conditionalFormatting sqref="F195">
    <cfRule type="expression" dxfId="537" priority="1428">
      <formula>E196&gt;C196</formula>
    </cfRule>
    <cfRule type="expression" dxfId="536" priority="1430">
      <formula>D196=2</formula>
    </cfRule>
  </conditionalFormatting>
  <conditionalFormatting sqref="C198">
    <cfRule type="expression" dxfId="535" priority="1427">
      <formula>B198=""</formula>
    </cfRule>
  </conditionalFormatting>
  <conditionalFormatting sqref="D198">
    <cfRule type="expression" dxfId="534" priority="1426">
      <formula>F198=""</formula>
    </cfRule>
  </conditionalFormatting>
  <conditionalFormatting sqref="E198">
    <cfRule type="expression" dxfId="533" priority="1425">
      <formula>F198=""</formula>
    </cfRule>
  </conditionalFormatting>
  <conditionalFormatting sqref="B198">
    <cfRule type="expression" dxfId="532" priority="1422">
      <formula>C199&gt;E199</formula>
    </cfRule>
    <cfRule type="expression" dxfId="531" priority="1424">
      <formula>D199=1</formula>
    </cfRule>
  </conditionalFormatting>
  <conditionalFormatting sqref="F198">
    <cfRule type="expression" dxfId="530" priority="1421">
      <formula>E199&gt;C199</formula>
    </cfRule>
    <cfRule type="expression" dxfId="529" priority="1423">
      <formula>D199=2</formula>
    </cfRule>
  </conditionalFormatting>
  <conditionalFormatting sqref="K195">
    <cfRule type="expression" dxfId="528" priority="1420">
      <formula>J195=""</formula>
    </cfRule>
  </conditionalFormatting>
  <conditionalFormatting sqref="L195">
    <cfRule type="expression" dxfId="527" priority="1419">
      <formula>N195=""</formula>
    </cfRule>
  </conditionalFormatting>
  <conditionalFormatting sqref="M195">
    <cfRule type="expression" dxfId="526" priority="1418">
      <formula>N195=""</formula>
    </cfRule>
  </conditionalFormatting>
  <conditionalFormatting sqref="J195">
    <cfRule type="expression" dxfId="525" priority="1415">
      <formula>K196&gt;M196</formula>
    </cfRule>
    <cfRule type="expression" dxfId="524" priority="1417">
      <formula>L196=1</formula>
    </cfRule>
  </conditionalFormatting>
  <conditionalFormatting sqref="N195">
    <cfRule type="expression" dxfId="523" priority="1414">
      <formula>M196&gt;K196</formula>
    </cfRule>
    <cfRule type="expression" dxfId="522" priority="1416">
      <formula>L196=2</formula>
    </cfRule>
  </conditionalFormatting>
  <conditionalFormatting sqref="K198">
    <cfRule type="expression" dxfId="521" priority="1413">
      <formula>J198=""</formula>
    </cfRule>
  </conditionalFormatting>
  <conditionalFormatting sqref="L198">
    <cfRule type="expression" dxfId="520" priority="1412">
      <formula>N198=""</formula>
    </cfRule>
  </conditionalFormatting>
  <conditionalFormatting sqref="M198">
    <cfRule type="expression" dxfId="519" priority="1411">
      <formula>N198=""</formula>
    </cfRule>
  </conditionalFormatting>
  <conditionalFormatting sqref="J198">
    <cfRule type="expression" dxfId="518" priority="1408">
      <formula>K199&gt;M199</formula>
    </cfRule>
    <cfRule type="expression" dxfId="517" priority="1410">
      <formula>L199=1</formula>
    </cfRule>
  </conditionalFormatting>
  <conditionalFormatting sqref="N198">
    <cfRule type="expression" dxfId="516" priority="1407">
      <formula>M199&gt;K199</formula>
    </cfRule>
    <cfRule type="expression" dxfId="515" priority="1409">
      <formula>L199=2</formula>
    </cfRule>
  </conditionalFormatting>
  <conditionalFormatting sqref="C204">
    <cfRule type="expression" dxfId="514" priority="1406">
      <formula>B204=""</formula>
    </cfRule>
  </conditionalFormatting>
  <conditionalFormatting sqref="D204">
    <cfRule type="expression" dxfId="513" priority="1405">
      <formula>F204=""</formula>
    </cfRule>
  </conditionalFormatting>
  <conditionalFormatting sqref="E204">
    <cfRule type="expression" dxfId="512" priority="1404">
      <formula>F204=""</formula>
    </cfRule>
  </conditionalFormatting>
  <conditionalFormatting sqref="B204">
    <cfRule type="expression" dxfId="511" priority="1401">
      <formula>C205&gt;E205</formula>
    </cfRule>
    <cfRule type="expression" dxfId="510" priority="1403">
      <formula>D205=1</formula>
    </cfRule>
  </conditionalFormatting>
  <conditionalFormatting sqref="F204">
    <cfRule type="expression" dxfId="509" priority="1400">
      <formula>E205&gt;C205</formula>
    </cfRule>
    <cfRule type="expression" dxfId="508" priority="1402">
      <formula>D205=2</formula>
    </cfRule>
  </conditionalFormatting>
  <conditionalFormatting sqref="K204">
    <cfRule type="expression" dxfId="507" priority="1399">
      <formula>J204=""</formula>
    </cfRule>
  </conditionalFormatting>
  <conditionalFormatting sqref="L204">
    <cfRule type="expression" dxfId="506" priority="1398">
      <formula>N204=""</formula>
    </cfRule>
  </conditionalFormatting>
  <conditionalFormatting sqref="M204">
    <cfRule type="expression" dxfId="505" priority="1397">
      <formula>N204=""</formula>
    </cfRule>
  </conditionalFormatting>
  <conditionalFormatting sqref="J204">
    <cfRule type="expression" dxfId="504" priority="1394">
      <formula>K205&gt;M205</formula>
    </cfRule>
    <cfRule type="expression" dxfId="503" priority="1396">
      <formula>L205=1</formula>
    </cfRule>
  </conditionalFormatting>
  <conditionalFormatting sqref="N204">
    <cfRule type="expression" dxfId="502" priority="1393">
      <formula>M205&gt;K205</formula>
    </cfRule>
    <cfRule type="expression" dxfId="501" priority="1395">
      <formula>L205=2</formula>
    </cfRule>
  </conditionalFormatting>
  <conditionalFormatting sqref="C210">
    <cfRule type="expression" dxfId="500" priority="1392">
      <formula>B210=""</formula>
    </cfRule>
  </conditionalFormatting>
  <conditionalFormatting sqref="D210">
    <cfRule type="expression" dxfId="499" priority="1391">
      <formula>F210=""</formula>
    </cfRule>
  </conditionalFormatting>
  <conditionalFormatting sqref="E210">
    <cfRule type="expression" dxfId="498" priority="1390">
      <formula>F210=""</formula>
    </cfRule>
  </conditionalFormatting>
  <conditionalFormatting sqref="B210">
    <cfRule type="expression" dxfId="497" priority="1387">
      <formula>C211&gt;E211</formula>
    </cfRule>
    <cfRule type="expression" dxfId="496" priority="1389">
      <formula>D211=1</formula>
    </cfRule>
  </conditionalFormatting>
  <conditionalFormatting sqref="F210">
    <cfRule type="expression" dxfId="495" priority="1386">
      <formula>E211&gt;C211</formula>
    </cfRule>
    <cfRule type="expression" dxfId="494" priority="1388">
      <formula>D211=2</formula>
    </cfRule>
  </conditionalFormatting>
  <conditionalFormatting sqref="C215">
    <cfRule type="expression" dxfId="493" priority="1385">
      <formula>B215=""</formula>
    </cfRule>
  </conditionalFormatting>
  <conditionalFormatting sqref="D215">
    <cfRule type="expression" dxfId="492" priority="1384">
      <formula>F215=""</formula>
    </cfRule>
  </conditionalFormatting>
  <conditionalFormatting sqref="E215">
    <cfRule type="expression" dxfId="491" priority="1383">
      <formula>F215=""</formula>
    </cfRule>
  </conditionalFormatting>
  <conditionalFormatting sqref="B215">
    <cfRule type="expression" dxfId="490" priority="1380">
      <formula>C216&gt;E216</formula>
    </cfRule>
    <cfRule type="expression" dxfId="489" priority="1382">
      <formula>D216=1</formula>
    </cfRule>
  </conditionalFormatting>
  <conditionalFormatting sqref="F215">
    <cfRule type="expression" dxfId="488" priority="1379">
      <formula>E216&gt;C216</formula>
    </cfRule>
    <cfRule type="expression" dxfId="487" priority="1381">
      <formula>D216=2</formula>
    </cfRule>
  </conditionalFormatting>
  <conditionalFormatting sqref="B187:N190">
    <cfRule type="expression" dxfId="486" priority="1378">
      <formula>$I$179="Repescagem"</formula>
    </cfRule>
  </conditionalFormatting>
  <conditionalFormatting sqref="C58">
    <cfRule type="expression" dxfId="485" priority="756">
      <formula>B58=""</formula>
    </cfRule>
  </conditionalFormatting>
  <conditionalFormatting sqref="D58">
    <cfRule type="expression" dxfId="484" priority="755">
      <formula>F58=""</formula>
    </cfRule>
  </conditionalFormatting>
  <conditionalFormatting sqref="C60">
    <cfRule type="expression" dxfId="483" priority="754">
      <formula>B60=""</formula>
    </cfRule>
  </conditionalFormatting>
  <conditionalFormatting sqref="D60">
    <cfRule type="expression" dxfId="482" priority="753">
      <formula>F60=""</formula>
    </cfRule>
  </conditionalFormatting>
  <conditionalFormatting sqref="C62">
    <cfRule type="expression" dxfId="481" priority="752">
      <formula>B62=""</formula>
    </cfRule>
  </conditionalFormatting>
  <conditionalFormatting sqref="D62">
    <cfRule type="expression" dxfId="480" priority="751">
      <formula>F62=""</formula>
    </cfRule>
  </conditionalFormatting>
  <conditionalFormatting sqref="C64">
    <cfRule type="expression" dxfId="479" priority="750">
      <formula>B64=""</formula>
    </cfRule>
  </conditionalFormatting>
  <conditionalFormatting sqref="D64">
    <cfRule type="expression" dxfId="478" priority="749">
      <formula>F64=""</formula>
    </cfRule>
  </conditionalFormatting>
  <conditionalFormatting sqref="E58">
    <cfRule type="expression" dxfId="477" priority="748">
      <formula>F58=""</formula>
    </cfRule>
  </conditionalFormatting>
  <conditionalFormatting sqref="E60">
    <cfRule type="expression" dxfId="476" priority="747">
      <formula>F60=""</formula>
    </cfRule>
  </conditionalFormatting>
  <conditionalFormatting sqref="E62">
    <cfRule type="expression" dxfId="475" priority="746">
      <formula>F62=""</formula>
    </cfRule>
  </conditionalFormatting>
  <conditionalFormatting sqref="E64">
    <cfRule type="expression" dxfId="474" priority="745">
      <formula>F64=""</formula>
    </cfRule>
  </conditionalFormatting>
  <conditionalFormatting sqref="C66">
    <cfRule type="expression" dxfId="473" priority="744">
      <formula>B66=""</formula>
    </cfRule>
  </conditionalFormatting>
  <conditionalFormatting sqref="D66">
    <cfRule type="expression" dxfId="472" priority="743">
      <formula>F66=""</formula>
    </cfRule>
  </conditionalFormatting>
  <conditionalFormatting sqref="E66">
    <cfRule type="expression" dxfId="471" priority="742">
      <formula>F66=""</formula>
    </cfRule>
  </conditionalFormatting>
  <conditionalFormatting sqref="C68">
    <cfRule type="expression" dxfId="470" priority="741">
      <formula>B68=""</formula>
    </cfRule>
  </conditionalFormatting>
  <conditionalFormatting sqref="D68">
    <cfRule type="expression" dxfId="469" priority="740">
      <formula>F68=""</formula>
    </cfRule>
  </conditionalFormatting>
  <conditionalFormatting sqref="E68">
    <cfRule type="expression" dxfId="468" priority="739">
      <formula>F68=""</formula>
    </cfRule>
  </conditionalFormatting>
  <conditionalFormatting sqref="C70">
    <cfRule type="expression" dxfId="467" priority="738">
      <formula>B70=""</formula>
    </cfRule>
  </conditionalFormatting>
  <conditionalFormatting sqref="D70">
    <cfRule type="expression" dxfId="466" priority="737">
      <formula>F70=""</formula>
    </cfRule>
  </conditionalFormatting>
  <conditionalFormatting sqref="E70">
    <cfRule type="expression" dxfId="465" priority="736">
      <formula>F70=""</formula>
    </cfRule>
  </conditionalFormatting>
  <conditionalFormatting sqref="C72">
    <cfRule type="expression" dxfId="464" priority="735">
      <formula>B72=""</formula>
    </cfRule>
  </conditionalFormatting>
  <conditionalFormatting sqref="D72">
    <cfRule type="expression" dxfId="463" priority="734">
      <formula>F72=""</formula>
    </cfRule>
  </conditionalFormatting>
  <conditionalFormatting sqref="E72">
    <cfRule type="expression" dxfId="462" priority="733">
      <formula>F72=""</formula>
    </cfRule>
  </conditionalFormatting>
  <conditionalFormatting sqref="C74">
    <cfRule type="expression" dxfId="461" priority="732">
      <formula>B74=""</formula>
    </cfRule>
  </conditionalFormatting>
  <conditionalFormatting sqref="D74">
    <cfRule type="expression" dxfId="460" priority="731">
      <formula>F74=""</formula>
    </cfRule>
  </conditionalFormatting>
  <conditionalFormatting sqref="E74">
    <cfRule type="expression" dxfId="459" priority="730">
      <formula>F74=""</formula>
    </cfRule>
  </conditionalFormatting>
  <conditionalFormatting sqref="K58">
    <cfRule type="expression" dxfId="458" priority="729">
      <formula>J58=""</formula>
    </cfRule>
  </conditionalFormatting>
  <conditionalFormatting sqref="L58">
    <cfRule type="expression" dxfId="457" priority="728">
      <formula>N58=""</formula>
    </cfRule>
  </conditionalFormatting>
  <conditionalFormatting sqref="K60">
    <cfRule type="expression" dxfId="456" priority="727">
      <formula>J60=""</formula>
    </cfRule>
  </conditionalFormatting>
  <conditionalFormatting sqref="L60">
    <cfRule type="expression" dxfId="455" priority="726">
      <formula>N60=""</formula>
    </cfRule>
  </conditionalFormatting>
  <conditionalFormatting sqref="K62">
    <cfRule type="expression" dxfId="454" priority="725">
      <formula>J62=""</formula>
    </cfRule>
  </conditionalFormatting>
  <conditionalFormatting sqref="L62">
    <cfRule type="expression" dxfId="453" priority="724">
      <formula>N62=""</formula>
    </cfRule>
  </conditionalFormatting>
  <conditionalFormatting sqref="K64">
    <cfRule type="expression" dxfId="452" priority="723">
      <formula>J64=""</formula>
    </cfRule>
  </conditionalFormatting>
  <conditionalFormatting sqref="L64">
    <cfRule type="expression" dxfId="451" priority="722">
      <formula>N64=""</formula>
    </cfRule>
  </conditionalFormatting>
  <conditionalFormatting sqref="M58">
    <cfRule type="expression" dxfId="450" priority="721">
      <formula>N58=""</formula>
    </cfRule>
  </conditionalFormatting>
  <conditionalFormatting sqref="M60">
    <cfRule type="expression" dxfId="449" priority="720">
      <formula>N60=""</formula>
    </cfRule>
  </conditionalFormatting>
  <conditionalFormatting sqref="M62">
    <cfRule type="expression" dxfId="448" priority="719">
      <formula>N62=""</formula>
    </cfRule>
  </conditionalFormatting>
  <conditionalFormatting sqref="M64">
    <cfRule type="expression" dxfId="447" priority="718">
      <formula>N64=""</formula>
    </cfRule>
  </conditionalFormatting>
  <conditionalFormatting sqref="K66">
    <cfRule type="expression" dxfId="446" priority="717">
      <formula>J66=""</formula>
    </cfRule>
  </conditionalFormatting>
  <conditionalFormatting sqref="L66">
    <cfRule type="expression" dxfId="445" priority="716">
      <formula>N66=""</formula>
    </cfRule>
  </conditionalFormatting>
  <conditionalFormatting sqref="M66">
    <cfRule type="expression" dxfId="444" priority="715">
      <formula>N66=""</formula>
    </cfRule>
  </conditionalFormatting>
  <conditionalFormatting sqref="K68">
    <cfRule type="expression" dxfId="443" priority="714">
      <formula>J68=""</formula>
    </cfRule>
  </conditionalFormatting>
  <conditionalFormatting sqref="L68">
    <cfRule type="expression" dxfId="442" priority="713">
      <formula>N68=""</formula>
    </cfRule>
  </conditionalFormatting>
  <conditionalFormatting sqref="M68">
    <cfRule type="expression" dxfId="441" priority="712">
      <formula>N68=""</formula>
    </cfRule>
  </conditionalFormatting>
  <conditionalFormatting sqref="K70">
    <cfRule type="expression" dxfId="440" priority="711">
      <formula>J70=""</formula>
    </cfRule>
  </conditionalFormatting>
  <conditionalFormatting sqref="L70">
    <cfRule type="expression" dxfId="439" priority="710">
      <formula>N70=""</formula>
    </cfRule>
  </conditionalFormatting>
  <conditionalFormatting sqref="M70">
    <cfRule type="expression" dxfId="438" priority="709">
      <formula>N70=""</formula>
    </cfRule>
  </conditionalFormatting>
  <conditionalFormatting sqref="K72">
    <cfRule type="expression" dxfId="437" priority="708">
      <formula>J72=""</formula>
    </cfRule>
  </conditionalFormatting>
  <conditionalFormatting sqref="L72">
    <cfRule type="expression" dxfId="436" priority="707">
      <formula>N72=""</formula>
    </cfRule>
  </conditionalFormatting>
  <conditionalFormatting sqref="M72">
    <cfRule type="expression" dxfId="435" priority="706">
      <formula>N72=""</formula>
    </cfRule>
  </conditionalFormatting>
  <conditionalFormatting sqref="K74">
    <cfRule type="expression" dxfId="434" priority="705">
      <formula>J74=""</formula>
    </cfRule>
  </conditionalFormatting>
  <conditionalFormatting sqref="L74">
    <cfRule type="expression" dxfId="433" priority="704">
      <formula>N74=""</formula>
    </cfRule>
  </conditionalFormatting>
  <conditionalFormatting sqref="M74">
    <cfRule type="expression" dxfId="432" priority="703">
      <formula>N74=""</formula>
    </cfRule>
  </conditionalFormatting>
  <conditionalFormatting sqref="S58">
    <cfRule type="expression" dxfId="431" priority="702">
      <formula>R58=""</formula>
    </cfRule>
  </conditionalFormatting>
  <conditionalFormatting sqref="T58">
    <cfRule type="expression" dxfId="430" priority="701">
      <formula>V58=""</formula>
    </cfRule>
  </conditionalFormatting>
  <conditionalFormatting sqref="S60">
    <cfRule type="expression" dxfId="429" priority="700">
      <formula>R60=""</formula>
    </cfRule>
  </conditionalFormatting>
  <conditionalFormatting sqref="T60">
    <cfRule type="expression" dxfId="428" priority="699">
      <formula>V60=""</formula>
    </cfRule>
  </conditionalFormatting>
  <conditionalFormatting sqref="S62">
    <cfRule type="expression" dxfId="427" priority="698">
      <formula>R62=""</formula>
    </cfRule>
  </conditionalFormatting>
  <conditionalFormatting sqref="T62">
    <cfRule type="expression" dxfId="426" priority="697">
      <formula>V62=""</formula>
    </cfRule>
  </conditionalFormatting>
  <conditionalFormatting sqref="S64">
    <cfRule type="expression" dxfId="425" priority="696">
      <formula>R64=""</formula>
    </cfRule>
  </conditionalFormatting>
  <conditionalFormatting sqref="T64">
    <cfRule type="expression" dxfId="424" priority="695">
      <formula>V64=""</formula>
    </cfRule>
  </conditionalFormatting>
  <conditionalFormatting sqref="U58">
    <cfRule type="expression" dxfId="423" priority="694">
      <formula>V58=""</formula>
    </cfRule>
  </conditionalFormatting>
  <conditionalFormatting sqref="U60">
    <cfRule type="expression" dxfId="422" priority="693">
      <formula>V60=""</formula>
    </cfRule>
  </conditionalFormatting>
  <conditionalFormatting sqref="U62">
    <cfRule type="expression" dxfId="421" priority="692">
      <formula>V62=""</formula>
    </cfRule>
  </conditionalFormatting>
  <conditionalFormatting sqref="U64">
    <cfRule type="expression" dxfId="420" priority="691">
      <formula>V64=""</formula>
    </cfRule>
  </conditionalFormatting>
  <conditionalFormatting sqref="S66">
    <cfRule type="expression" dxfId="419" priority="690">
      <formula>R66=""</formula>
    </cfRule>
  </conditionalFormatting>
  <conditionalFormatting sqref="T66">
    <cfRule type="expression" dxfId="418" priority="689">
      <formula>V66=""</formula>
    </cfRule>
  </conditionalFormatting>
  <conditionalFormatting sqref="U66">
    <cfRule type="expression" dxfId="417" priority="688">
      <formula>V66=""</formula>
    </cfRule>
  </conditionalFormatting>
  <conditionalFormatting sqref="S68">
    <cfRule type="expression" dxfId="416" priority="687">
      <formula>R68=""</formula>
    </cfRule>
  </conditionalFormatting>
  <conditionalFormatting sqref="T68">
    <cfRule type="expression" dxfId="415" priority="686">
      <formula>V68=""</formula>
    </cfRule>
  </conditionalFormatting>
  <conditionalFormatting sqref="U68">
    <cfRule type="expression" dxfId="414" priority="685">
      <formula>V68=""</formula>
    </cfRule>
  </conditionalFormatting>
  <conditionalFormatting sqref="S70">
    <cfRule type="expression" dxfId="413" priority="684">
      <formula>R70=""</formula>
    </cfRule>
  </conditionalFormatting>
  <conditionalFormatting sqref="T70">
    <cfRule type="expression" dxfId="412" priority="683">
      <formula>V70=""</formula>
    </cfRule>
  </conditionalFormatting>
  <conditionalFormatting sqref="U70">
    <cfRule type="expression" dxfId="411" priority="682">
      <formula>V70=""</formula>
    </cfRule>
  </conditionalFormatting>
  <conditionalFormatting sqref="S72">
    <cfRule type="expression" dxfId="410" priority="681">
      <formula>R72=""</formula>
    </cfRule>
  </conditionalFormatting>
  <conditionalFormatting sqref="T72">
    <cfRule type="expression" dxfId="409" priority="680">
      <formula>V72=""</formula>
    </cfRule>
  </conditionalFormatting>
  <conditionalFormatting sqref="U72">
    <cfRule type="expression" dxfId="408" priority="679">
      <formula>V72=""</formula>
    </cfRule>
  </conditionalFormatting>
  <conditionalFormatting sqref="S74">
    <cfRule type="expression" dxfId="407" priority="678">
      <formula>R74=""</formula>
    </cfRule>
  </conditionalFormatting>
  <conditionalFormatting sqref="T74">
    <cfRule type="expression" dxfId="406" priority="677">
      <formula>V74=""</formula>
    </cfRule>
  </conditionalFormatting>
  <conditionalFormatting sqref="U74">
    <cfRule type="expression" dxfId="405" priority="676">
      <formula>V74=""</formula>
    </cfRule>
  </conditionalFormatting>
  <conditionalFormatting sqref="K8">
    <cfRule type="expression" dxfId="404" priority="405">
      <formula>J8=""</formula>
    </cfRule>
  </conditionalFormatting>
  <conditionalFormatting sqref="L8">
    <cfRule type="expression" dxfId="403" priority="404">
      <formula>N8=""</formula>
    </cfRule>
  </conditionalFormatting>
  <conditionalFormatting sqref="K10">
    <cfRule type="expression" dxfId="402" priority="403">
      <formula>J10=""</formula>
    </cfRule>
  </conditionalFormatting>
  <conditionalFormatting sqref="L10">
    <cfRule type="expression" dxfId="401" priority="402">
      <formula>N10=""</formula>
    </cfRule>
  </conditionalFormatting>
  <conditionalFormatting sqref="K12">
    <cfRule type="expression" dxfId="400" priority="401">
      <formula>J12=""</formula>
    </cfRule>
  </conditionalFormatting>
  <conditionalFormatting sqref="L12">
    <cfRule type="expression" dxfId="399" priority="400">
      <formula>N12=""</formula>
    </cfRule>
  </conditionalFormatting>
  <conditionalFormatting sqref="K14">
    <cfRule type="expression" dxfId="398" priority="399">
      <formula>J14=""</formula>
    </cfRule>
  </conditionalFormatting>
  <conditionalFormatting sqref="L14">
    <cfRule type="expression" dxfId="397" priority="398">
      <formula>N14=""</formula>
    </cfRule>
  </conditionalFormatting>
  <conditionalFormatting sqref="M8">
    <cfRule type="expression" dxfId="396" priority="397">
      <formula>N8=""</formula>
    </cfRule>
  </conditionalFormatting>
  <conditionalFormatting sqref="M10">
    <cfRule type="expression" dxfId="395" priority="396">
      <formula>N10=""</formula>
    </cfRule>
  </conditionalFormatting>
  <conditionalFormatting sqref="M12">
    <cfRule type="expression" dxfId="394" priority="395">
      <formula>N12=""</formula>
    </cfRule>
  </conditionalFormatting>
  <conditionalFormatting sqref="M14">
    <cfRule type="expression" dxfId="393" priority="394">
      <formula>N14=""</formula>
    </cfRule>
  </conditionalFormatting>
  <conditionalFormatting sqref="K16">
    <cfRule type="expression" dxfId="392" priority="393">
      <formula>J16=""</formula>
    </cfRule>
  </conditionalFormatting>
  <conditionalFormatting sqref="L16">
    <cfRule type="expression" dxfId="391" priority="392">
      <formula>N16=""</formula>
    </cfRule>
  </conditionalFormatting>
  <conditionalFormatting sqref="M16">
    <cfRule type="expression" dxfId="390" priority="391">
      <formula>N16=""</formula>
    </cfRule>
  </conditionalFormatting>
  <conditionalFormatting sqref="K18">
    <cfRule type="expression" dxfId="389" priority="390">
      <formula>J18=""</formula>
    </cfRule>
  </conditionalFormatting>
  <conditionalFormatting sqref="L18">
    <cfRule type="expression" dxfId="388" priority="389">
      <formula>N18=""</formula>
    </cfRule>
  </conditionalFormatting>
  <conditionalFormatting sqref="M18">
    <cfRule type="expression" dxfId="387" priority="388">
      <formula>N18=""</formula>
    </cfRule>
  </conditionalFormatting>
  <conditionalFormatting sqref="K20">
    <cfRule type="expression" dxfId="386" priority="387">
      <formula>J20=""</formula>
    </cfRule>
  </conditionalFormatting>
  <conditionalFormatting sqref="L20">
    <cfRule type="expression" dxfId="385" priority="386">
      <formula>N20=""</formula>
    </cfRule>
  </conditionalFormatting>
  <conditionalFormatting sqref="M20">
    <cfRule type="expression" dxfId="384" priority="385">
      <formula>N20=""</formula>
    </cfRule>
  </conditionalFormatting>
  <conditionalFormatting sqref="K22">
    <cfRule type="expression" dxfId="383" priority="384">
      <formula>J22=""</formula>
    </cfRule>
  </conditionalFormatting>
  <conditionalFormatting sqref="L22">
    <cfRule type="expression" dxfId="382" priority="383">
      <formula>N22=""</formula>
    </cfRule>
  </conditionalFormatting>
  <conditionalFormatting sqref="M22">
    <cfRule type="expression" dxfId="381" priority="382">
      <formula>N22=""</formula>
    </cfRule>
  </conditionalFormatting>
  <conditionalFormatting sqref="K24">
    <cfRule type="expression" dxfId="380" priority="381">
      <formula>J24=""</formula>
    </cfRule>
  </conditionalFormatting>
  <conditionalFormatting sqref="L24">
    <cfRule type="expression" dxfId="379" priority="380">
      <formula>N24=""</formula>
    </cfRule>
  </conditionalFormatting>
  <conditionalFormatting sqref="M24">
    <cfRule type="expression" dxfId="378" priority="379">
      <formula>N24=""</formula>
    </cfRule>
  </conditionalFormatting>
  <conditionalFormatting sqref="S8">
    <cfRule type="expression" dxfId="377" priority="378">
      <formula>R8=""</formula>
    </cfRule>
  </conditionalFormatting>
  <conditionalFormatting sqref="T8">
    <cfRule type="expression" dxfId="376" priority="377">
      <formula>V8=""</formula>
    </cfRule>
  </conditionalFormatting>
  <conditionalFormatting sqref="S10">
    <cfRule type="expression" dxfId="375" priority="376">
      <formula>R10=""</formula>
    </cfRule>
  </conditionalFormatting>
  <conditionalFormatting sqref="T10">
    <cfRule type="expression" dxfId="374" priority="375">
      <formula>V10=""</formula>
    </cfRule>
  </conditionalFormatting>
  <conditionalFormatting sqref="S12">
    <cfRule type="expression" dxfId="373" priority="374">
      <formula>R12=""</formula>
    </cfRule>
  </conditionalFormatting>
  <conditionalFormatting sqref="T12">
    <cfRule type="expression" dxfId="372" priority="373">
      <formula>V12=""</formula>
    </cfRule>
  </conditionalFormatting>
  <conditionalFormatting sqref="S14">
    <cfRule type="expression" dxfId="371" priority="372">
      <formula>R14=""</formula>
    </cfRule>
  </conditionalFormatting>
  <conditionalFormatting sqref="T14">
    <cfRule type="expression" dxfId="370" priority="371">
      <formula>V14=""</formula>
    </cfRule>
  </conditionalFormatting>
  <conditionalFormatting sqref="U8">
    <cfRule type="expression" dxfId="369" priority="370">
      <formula>V8=""</formula>
    </cfRule>
  </conditionalFormatting>
  <conditionalFormatting sqref="U10">
    <cfRule type="expression" dxfId="368" priority="369">
      <formula>V10=""</formula>
    </cfRule>
  </conditionalFormatting>
  <conditionalFormatting sqref="U12">
    <cfRule type="expression" dxfId="367" priority="368">
      <formula>V12=""</formula>
    </cfRule>
  </conditionalFormatting>
  <conditionalFormatting sqref="U14">
    <cfRule type="expression" dxfId="366" priority="367">
      <formula>V14=""</formula>
    </cfRule>
  </conditionalFormatting>
  <conditionalFormatting sqref="S16">
    <cfRule type="expression" dxfId="365" priority="366">
      <formula>R16=""</formula>
    </cfRule>
  </conditionalFormatting>
  <conditionalFormatting sqref="T16">
    <cfRule type="expression" dxfId="364" priority="365">
      <formula>V16=""</formula>
    </cfRule>
  </conditionalFormatting>
  <conditionalFormatting sqref="U16">
    <cfRule type="expression" dxfId="363" priority="364">
      <formula>V16=""</formula>
    </cfRule>
  </conditionalFormatting>
  <conditionalFormatting sqref="S18">
    <cfRule type="expression" dxfId="362" priority="363">
      <formula>R18=""</formula>
    </cfRule>
  </conditionalFormatting>
  <conditionalFormatting sqref="T18">
    <cfRule type="expression" dxfId="361" priority="362">
      <formula>V18=""</formula>
    </cfRule>
  </conditionalFormatting>
  <conditionalFormatting sqref="U18">
    <cfRule type="expression" dxfId="360" priority="361">
      <formula>V18=""</formula>
    </cfRule>
  </conditionalFormatting>
  <conditionalFormatting sqref="S20">
    <cfRule type="expression" dxfId="359" priority="360">
      <formula>R20=""</formula>
    </cfRule>
  </conditionalFormatting>
  <conditionalFormatting sqref="T20">
    <cfRule type="expression" dxfId="358" priority="359">
      <formula>V20=""</formula>
    </cfRule>
  </conditionalFormatting>
  <conditionalFormatting sqref="U20">
    <cfRule type="expression" dxfId="357" priority="358">
      <formula>V20=""</formula>
    </cfRule>
  </conditionalFormatting>
  <conditionalFormatting sqref="S22">
    <cfRule type="expression" dxfId="356" priority="357">
      <formula>R22=""</formula>
    </cfRule>
  </conditionalFormatting>
  <conditionalFormatting sqref="T22">
    <cfRule type="expression" dxfId="355" priority="356">
      <formula>V22=""</formula>
    </cfRule>
  </conditionalFormatting>
  <conditionalFormatting sqref="U22">
    <cfRule type="expression" dxfId="354" priority="355">
      <formula>V22=""</formula>
    </cfRule>
  </conditionalFormatting>
  <conditionalFormatting sqref="S24">
    <cfRule type="expression" dxfId="353" priority="354">
      <formula>R24=""</formula>
    </cfRule>
  </conditionalFormatting>
  <conditionalFormatting sqref="T24">
    <cfRule type="expression" dxfId="352" priority="353">
      <formula>V24=""</formula>
    </cfRule>
  </conditionalFormatting>
  <conditionalFormatting sqref="U24">
    <cfRule type="expression" dxfId="351" priority="352">
      <formula>V24=""</formula>
    </cfRule>
  </conditionalFormatting>
  <conditionalFormatting sqref="C33">
    <cfRule type="expression" dxfId="350" priority="351">
      <formula>B33=""</formula>
    </cfRule>
  </conditionalFormatting>
  <conditionalFormatting sqref="D33">
    <cfRule type="expression" dxfId="349" priority="350">
      <formula>F33=""</formula>
    </cfRule>
  </conditionalFormatting>
  <conditionalFormatting sqref="C35">
    <cfRule type="expression" dxfId="348" priority="349">
      <formula>B35=""</formula>
    </cfRule>
  </conditionalFormatting>
  <conditionalFormatting sqref="D35">
    <cfRule type="expression" dxfId="347" priority="348">
      <formula>F35=""</formula>
    </cfRule>
  </conditionalFormatting>
  <conditionalFormatting sqref="C37">
    <cfRule type="expression" dxfId="346" priority="347">
      <formula>B37=""</formula>
    </cfRule>
  </conditionalFormatting>
  <conditionalFormatting sqref="D37">
    <cfRule type="expression" dxfId="345" priority="346">
      <formula>F37=""</formula>
    </cfRule>
  </conditionalFormatting>
  <conditionalFormatting sqref="C39">
    <cfRule type="expression" dxfId="344" priority="345">
      <formula>B39=""</formula>
    </cfRule>
  </conditionalFormatting>
  <conditionalFormatting sqref="D39">
    <cfRule type="expression" dxfId="343" priority="344">
      <formula>F39=""</formula>
    </cfRule>
  </conditionalFormatting>
  <conditionalFormatting sqref="E33">
    <cfRule type="expression" dxfId="342" priority="343">
      <formula>F33=""</formula>
    </cfRule>
  </conditionalFormatting>
  <conditionalFormatting sqref="E35">
    <cfRule type="expression" dxfId="341" priority="342">
      <formula>F35=""</formula>
    </cfRule>
  </conditionalFormatting>
  <conditionalFormatting sqref="E37">
    <cfRule type="expression" dxfId="340" priority="341">
      <formula>F37=""</formula>
    </cfRule>
  </conditionalFormatting>
  <conditionalFormatting sqref="E39">
    <cfRule type="expression" dxfId="339" priority="340">
      <formula>F39=""</formula>
    </cfRule>
  </conditionalFormatting>
  <conditionalFormatting sqref="C41">
    <cfRule type="expression" dxfId="338" priority="339">
      <formula>B41=""</formula>
    </cfRule>
  </conditionalFormatting>
  <conditionalFormatting sqref="D41">
    <cfRule type="expression" dxfId="337" priority="338">
      <formula>F41=""</formula>
    </cfRule>
  </conditionalFormatting>
  <conditionalFormatting sqref="E41">
    <cfRule type="expression" dxfId="336" priority="337">
      <formula>F41=""</formula>
    </cfRule>
  </conditionalFormatting>
  <conditionalFormatting sqref="C43">
    <cfRule type="expression" dxfId="335" priority="336">
      <formula>B43=""</formula>
    </cfRule>
  </conditionalFormatting>
  <conditionalFormatting sqref="D43">
    <cfRule type="expression" dxfId="334" priority="335">
      <formula>F43=""</formula>
    </cfRule>
  </conditionalFormatting>
  <conditionalFormatting sqref="E43">
    <cfRule type="expression" dxfId="333" priority="334">
      <formula>F43=""</formula>
    </cfRule>
  </conditionalFormatting>
  <conditionalFormatting sqref="C45">
    <cfRule type="expression" dxfId="332" priority="333">
      <formula>B45=""</formula>
    </cfRule>
  </conditionalFormatting>
  <conditionalFormatting sqref="D45">
    <cfRule type="expression" dxfId="331" priority="332">
      <formula>F45=""</formula>
    </cfRule>
  </conditionalFormatting>
  <conditionalFormatting sqref="E45">
    <cfRule type="expression" dxfId="330" priority="331">
      <formula>F45=""</formula>
    </cfRule>
  </conditionalFormatting>
  <conditionalFormatting sqref="C47">
    <cfRule type="expression" dxfId="329" priority="330">
      <formula>B47=""</formula>
    </cfRule>
  </conditionalFormatting>
  <conditionalFormatting sqref="D47">
    <cfRule type="expression" dxfId="328" priority="329">
      <formula>F47=""</formula>
    </cfRule>
  </conditionalFormatting>
  <conditionalFormatting sqref="E47">
    <cfRule type="expression" dxfId="327" priority="328">
      <formula>F47=""</formula>
    </cfRule>
  </conditionalFormatting>
  <conditionalFormatting sqref="C49">
    <cfRule type="expression" dxfId="326" priority="327">
      <formula>B49=""</formula>
    </cfRule>
  </conditionalFormatting>
  <conditionalFormatting sqref="D49">
    <cfRule type="expression" dxfId="325" priority="326">
      <formula>F49=""</formula>
    </cfRule>
  </conditionalFormatting>
  <conditionalFormatting sqref="E49">
    <cfRule type="expression" dxfId="324" priority="325">
      <formula>F49=""</formula>
    </cfRule>
  </conditionalFormatting>
  <conditionalFormatting sqref="K33">
    <cfRule type="expression" dxfId="323" priority="324">
      <formula>J33=""</formula>
    </cfRule>
  </conditionalFormatting>
  <conditionalFormatting sqref="L33">
    <cfRule type="expression" dxfId="322" priority="323">
      <formula>N33=""</formula>
    </cfRule>
  </conditionalFormatting>
  <conditionalFormatting sqref="K35">
    <cfRule type="expression" dxfId="321" priority="322">
      <formula>J35=""</formula>
    </cfRule>
  </conditionalFormatting>
  <conditionalFormatting sqref="L35">
    <cfRule type="expression" dxfId="320" priority="321">
      <formula>N35=""</formula>
    </cfRule>
  </conditionalFormatting>
  <conditionalFormatting sqref="K37">
    <cfRule type="expression" dxfId="319" priority="320">
      <formula>J37=""</formula>
    </cfRule>
  </conditionalFormatting>
  <conditionalFormatting sqref="L37">
    <cfRule type="expression" dxfId="318" priority="319">
      <formula>N37=""</formula>
    </cfRule>
  </conditionalFormatting>
  <conditionalFormatting sqref="K39">
    <cfRule type="expression" dxfId="317" priority="318">
      <formula>J39=""</formula>
    </cfRule>
  </conditionalFormatting>
  <conditionalFormatting sqref="L39">
    <cfRule type="expression" dxfId="316" priority="317">
      <formula>N39=""</formula>
    </cfRule>
  </conditionalFormatting>
  <conditionalFormatting sqref="M33">
    <cfRule type="expression" dxfId="315" priority="316">
      <formula>N33=""</formula>
    </cfRule>
  </conditionalFormatting>
  <conditionalFormatting sqref="M35">
    <cfRule type="expression" dxfId="314" priority="315">
      <formula>N35=""</formula>
    </cfRule>
  </conditionalFormatting>
  <conditionalFormatting sqref="M37">
    <cfRule type="expression" dxfId="313" priority="314">
      <formula>N37=""</formula>
    </cfRule>
  </conditionalFormatting>
  <conditionalFormatting sqref="M39">
    <cfRule type="expression" dxfId="312" priority="313">
      <formula>N39=""</formula>
    </cfRule>
  </conditionalFormatting>
  <conditionalFormatting sqref="K41">
    <cfRule type="expression" dxfId="311" priority="312">
      <formula>J41=""</formula>
    </cfRule>
  </conditionalFormatting>
  <conditionalFormatting sqref="L41">
    <cfRule type="expression" dxfId="310" priority="311">
      <formula>N41=""</formula>
    </cfRule>
  </conditionalFormatting>
  <conditionalFormatting sqref="M41">
    <cfRule type="expression" dxfId="309" priority="310">
      <formula>N41=""</formula>
    </cfRule>
  </conditionalFormatting>
  <conditionalFormatting sqref="K43">
    <cfRule type="expression" dxfId="308" priority="309">
      <formula>J43=""</formula>
    </cfRule>
  </conditionalFormatting>
  <conditionalFormatting sqref="L43">
    <cfRule type="expression" dxfId="307" priority="308">
      <formula>N43=""</formula>
    </cfRule>
  </conditionalFormatting>
  <conditionalFormatting sqref="M43">
    <cfRule type="expression" dxfId="306" priority="307">
      <formula>N43=""</formula>
    </cfRule>
  </conditionalFormatting>
  <conditionalFormatting sqref="K45">
    <cfRule type="expression" dxfId="305" priority="306">
      <formula>J45=""</formula>
    </cfRule>
  </conditionalFormatting>
  <conditionalFormatting sqref="L45">
    <cfRule type="expression" dxfId="304" priority="305">
      <formula>N45=""</formula>
    </cfRule>
  </conditionalFormatting>
  <conditionalFormatting sqref="M45">
    <cfRule type="expression" dxfId="303" priority="304">
      <formula>N45=""</formula>
    </cfRule>
  </conditionalFormatting>
  <conditionalFormatting sqref="K47">
    <cfRule type="expression" dxfId="302" priority="303">
      <formula>J47=""</formula>
    </cfRule>
  </conditionalFormatting>
  <conditionalFormatting sqref="L47">
    <cfRule type="expression" dxfId="301" priority="302">
      <formula>N47=""</formula>
    </cfRule>
  </conditionalFormatting>
  <conditionalFormatting sqref="M47">
    <cfRule type="expression" dxfId="300" priority="301">
      <formula>N47=""</formula>
    </cfRule>
  </conditionalFormatting>
  <conditionalFormatting sqref="K49">
    <cfRule type="expression" dxfId="299" priority="300">
      <formula>J49=""</formula>
    </cfRule>
  </conditionalFormatting>
  <conditionalFormatting sqref="L49">
    <cfRule type="expression" dxfId="298" priority="299">
      <formula>N49=""</formula>
    </cfRule>
  </conditionalFormatting>
  <conditionalFormatting sqref="M49">
    <cfRule type="expression" dxfId="297" priority="298">
      <formula>N49=""</formula>
    </cfRule>
  </conditionalFormatting>
  <conditionalFormatting sqref="S33">
    <cfRule type="expression" dxfId="296" priority="297">
      <formula>R33=""</formula>
    </cfRule>
  </conditionalFormatting>
  <conditionalFormatting sqref="T33">
    <cfRule type="expression" dxfId="295" priority="296">
      <formula>V33=""</formula>
    </cfRule>
  </conditionalFormatting>
  <conditionalFormatting sqref="S35">
    <cfRule type="expression" dxfId="294" priority="295">
      <formula>R35=""</formula>
    </cfRule>
  </conditionalFormatting>
  <conditionalFormatting sqref="T35">
    <cfRule type="expression" dxfId="293" priority="294">
      <formula>V35=""</formula>
    </cfRule>
  </conditionalFormatting>
  <conditionalFormatting sqref="S37">
    <cfRule type="expression" dxfId="292" priority="293">
      <formula>R37=""</formula>
    </cfRule>
  </conditionalFormatting>
  <conditionalFormatting sqref="T37">
    <cfRule type="expression" dxfId="291" priority="292">
      <formula>V37=""</formula>
    </cfRule>
  </conditionalFormatting>
  <conditionalFormatting sqref="S39">
    <cfRule type="expression" dxfId="290" priority="291">
      <formula>R39=""</formula>
    </cfRule>
  </conditionalFormatting>
  <conditionalFormatting sqref="T39">
    <cfRule type="expression" dxfId="289" priority="290">
      <formula>V39=""</formula>
    </cfRule>
  </conditionalFormatting>
  <conditionalFormatting sqref="U33">
    <cfRule type="expression" dxfId="288" priority="289">
      <formula>V33=""</formula>
    </cfRule>
  </conditionalFormatting>
  <conditionalFormatting sqref="U35">
    <cfRule type="expression" dxfId="287" priority="288">
      <formula>V35=""</formula>
    </cfRule>
  </conditionalFormatting>
  <conditionalFormatting sqref="U37">
    <cfRule type="expression" dxfId="286" priority="287">
      <formula>V37=""</formula>
    </cfRule>
  </conditionalFormatting>
  <conditionalFormatting sqref="U39">
    <cfRule type="expression" dxfId="285" priority="286">
      <formula>V39=""</formula>
    </cfRule>
  </conditionalFormatting>
  <conditionalFormatting sqref="S41">
    <cfRule type="expression" dxfId="284" priority="285">
      <formula>R41=""</formula>
    </cfRule>
  </conditionalFormatting>
  <conditionalFormatting sqref="T41">
    <cfRule type="expression" dxfId="283" priority="284">
      <formula>V41=""</formula>
    </cfRule>
  </conditionalFormatting>
  <conditionalFormatting sqref="U41">
    <cfRule type="expression" dxfId="282" priority="283">
      <formula>V41=""</formula>
    </cfRule>
  </conditionalFormatting>
  <conditionalFormatting sqref="S43">
    <cfRule type="expression" dxfId="281" priority="282">
      <formula>R43=""</formula>
    </cfRule>
  </conditionalFormatting>
  <conditionalFormatting sqref="T43">
    <cfRule type="expression" dxfId="280" priority="281">
      <formula>V43=""</formula>
    </cfRule>
  </conditionalFormatting>
  <conditionalFormatting sqref="U43">
    <cfRule type="expression" dxfId="279" priority="280">
      <formula>V43=""</formula>
    </cfRule>
  </conditionalFormatting>
  <conditionalFormatting sqref="S45">
    <cfRule type="expression" dxfId="278" priority="279">
      <formula>R45=""</formula>
    </cfRule>
  </conditionalFormatting>
  <conditionalFormatting sqref="T45">
    <cfRule type="expression" dxfId="277" priority="278">
      <formula>V45=""</formula>
    </cfRule>
  </conditionalFormatting>
  <conditionalFormatting sqref="U45">
    <cfRule type="expression" dxfId="276" priority="277">
      <formula>V45=""</formula>
    </cfRule>
  </conditionalFormatting>
  <conditionalFormatting sqref="S47">
    <cfRule type="expression" dxfId="275" priority="276">
      <formula>R47=""</formula>
    </cfRule>
  </conditionalFormatting>
  <conditionalFormatting sqref="T47">
    <cfRule type="expression" dxfId="274" priority="275">
      <formula>V47=""</formula>
    </cfRule>
  </conditionalFormatting>
  <conditionalFormatting sqref="U47">
    <cfRule type="expression" dxfId="273" priority="274">
      <formula>V47=""</formula>
    </cfRule>
  </conditionalFormatting>
  <conditionalFormatting sqref="S49">
    <cfRule type="expression" dxfId="272" priority="273">
      <formula>R49=""</formula>
    </cfRule>
  </conditionalFormatting>
  <conditionalFormatting sqref="T49">
    <cfRule type="expression" dxfId="271" priority="272">
      <formula>V49=""</formula>
    </cfRule>
  </conditionalFormatting>
  <conditionalFormatting sqref="U49">
    <cfRule type="expression" dxfId="270" priority="271">
      <formula>V49=""</formula>
    </cfRule>
  </conditionalFormatting>
  <conditionalFormatting sqref="C83">
    <cfRule type="expression" dxfId="269" priority="270">
      <formula>B83=""</formula>
    </cfRule>
  </conditionalFormatting>
  <conditionalFormatting sqref="D83">
    <cfRule type="expression" dxfId="268" priority="269">
      <formula>F83=""</formula>
    </cfRule>
  </conditionalFormatting>
  <conditionalFormatting sqref="C85">
    <cfRule type="expression" dxfId="267" priority="268">
      <formula>B85=""</formula>
    </cfRule>
  </conditionalFormatting>
  <conditionalFormatting sqref="D85">
    <cfRule type="expression" dxfId="266" priority="267">
      <formula>F85=""</formula>
    </cfRule>
  </conditionalFormatting>
  <conditionalFormatting sqref="C87">
    <cfRule type="expression" dxfId="265" priority="266">
      <formula>B87=""</formula>
    </cfRule>
  </conditionalFormatting>
  <conditionalFormatting sqref="D87">
    <cfRule type="expression" dxfId="264" priority="265">
      <formula>F87=""</formula>
    </cfRule>
  </conditionalFormatting>
  <conditionalFormatting sqref="C89">
    <cfRule type="expression" dxfId="263" priority="264">
      <formula>B89=""</formula>
    </cfRule>
  </conditionalFormatting>
  <conditionalFormatting sqref="D89">
    <cfRule type="expression" dxfId="262" priority="263">
      <formula>F89=""</formula>
    </cfRule>
  </conditionalFormatting>
  <conditionalFormatting sqref="E83">
    <cfRule type="expression" dxfId="261" priority="262">
      <formula>F83=""</formula>
    </cfRule>
  </conditionalFormatting>
  <conditionalFormatting sqref="E85">
    <cfRule type="expression" dxfId="260" priority="261">
      <formula>F85=""</formula>
    </cfRule>
  </conditionalFormatting>
  <conditionalFormatting sqref="E87">
    <cfRule type="expression" dxfId="259" priority="260">
      <formula>F87=""</formula>
    </cfRule>
  </conditionalFormatting>
  <conditionalFormatting sqref="E89">
    <cfRule type="expression" dxfId="258" priority="259">
      <formula>F89=""</formula>
    </cfRule>
  </conditionalFormatting>
  <conditionalFormatting sqref="C91">
    <cfRule type="expression" dxfId="257" priority="258">
      <formula>B91=""</formula>
    </cfRule>
  </conditionalFormatting>
  <conditionalFormatting sqref="D91">
    <cfRule type="expression" dxfId="256" priority="257">
      <formula>F91=""</formula>
    </cfRule>
  </conditionalFormatting>
  <conditionalFormatting sqref="E91">
    <cfRule type="expression" dxfId="255" priority="256">
      <formula>F91=""</formula>
    </cfRule>
  </conditionalFormatting>
  <conditionalFormatting sqref="C93">
    <cfRule type="expression" dxfId="254" priority="255">
      <formula>B93=""</formula>
    </cfRule>
  </conditionalFormatting>
  <conditionalFormatting sqref="D93">
    <cfRule type="expression" dxfId="253" priority="254">
      <formula>F93=""</formula>
    </cfRule>
  </conditionalFormatting>
  <conditionalFormatting sqref="E93">
    <cfRule type="expression" dxfId="252" priority="253">
      <formula>F93=""</formula>
    </cfRule>
  </conditionalFormatting>
  <conditionalFormatting sqref="C95">
    <cfRule type="expression" dxfId="251" priority="252">
      <formula>B95=""</formula>
    </cfRule>
  </conditionalFormatting>
  <conditionalFormatting sqref="D95">
    <cfRule type="expression" dxfId="250" priority="251">
      <formula>F95=""</formula>
    </cfRule>
  </conditionalFormatting>
  <conditionalFormatting sqref="E95">
    <cfRule type="expression" dxfId="249" priority="250">
      <formula>F95=""</formula>
    </cfRule>
  </conditionalFormatting>
  <conditionalFormatting sqref="C97">
    <cfRule type="expression" dxfId="248" priority="249">
      <formula>B97=""</formula>
    </cfRule>
  </conditionalFormatting>
  <conditionalFormatting sqref="D97">
    <cfRule type="expression" dxfId="247" priority="248">
      <formula>F97=""</formula>
    </cfRule>
  </conditionalFormatting>
  <conditionalFormatting sqref="E97">
    <cfRule type="expression" dxfId="246" priority="247">
      <formula>F97=""</formula>
    </cfRule>
  </conditionalFormatting>
  <conditionalFormatting sqref="C99">
    <cfRule type="expression" dxfId="245" priority="246">
      <formula>B99=""</formula>
    </cfRule>
  </conditionalFormatting>
  <conditionalFormatting sqref="D99">
    <cfRule type="expression" dxfId="244" priority="245">
      <formula>F99=""</formula>
    </cfRule>
  </conditionalFormatting>
  <conditionalFormatting sqref="E99">
    <cfRule type="expression" dxfId="243" priority="244">
      <formula>F99=""</formula>
    </cfRule>
  </conditionalFormatting>
  <conditionalFormatting sqref="K83">
    <cfRule type="expression" dxfId="242" priority="243">
      <formula>J83=""</formula>
    </cfRule>
  </conditionalFormatting>
  <conditionalFormatting sqref="L83">
    <cfRule type="expression" dxfId="241" priority="242">
      <formula>N83=""</formula>
    </cfRule>
  </conditionalFormatting>
  <conditionalFormatting sqref="K85">
    <cfRule type="expression" dxfId="240" priority="241">
      <formula>J85=""</formula>
    </cfRule>
  </conditionalFormatting>
  <conditionalFormatting sqref="L85">
    <cfRule type="expression" dxfId="239" priority="240">
      <formula>N85=""</formula>
    </cfRule>
  </conditionalFormatting>
  <conditionalFormatting sqref="K87">
    <cfRule type="expression" dxfId="238" priority="239">
      <formula>J87=""</formula>
    </cfRule>
  </conditionalFormatting>
  <conditionalFormatting sqref="L87">
    <cfRule type="expression" dxfId="237" priority="238">
      <formula>N87=""</formula>
    </cfRule>
  </conditionalFormatting>
  <conditionalFormatting sqref="K89">
    <cfRule type="expression" dxfId="236" priority="237">
      <formula>J89=""</formula>
    </cfRule>
  </conditionalFormatting>
  <conditionalFormatting sqref="L89">
    <cfRule type="expression" dxfId="235" priority="236">
      <formula>N89=""</formula>
    </cfRule>
  </conditionalFormatting>
  <conditionalFormatting sqref="M83">
    <cfRule type="expression" dxfId="234" priority="235">
      <formula>N83=""</formula>
    </cfRule>
  </conditionalFormatting>
  <conditionalFormatting sqref="M85">
    <cfRule type="expression" dxfId="233" priority="234">
      <formula>N85=""</formula>
    </cfRule>
  </conditionalFormatting>
  <conditionalFormatting sqref="M87">
    <cfRule type="expression" dxfId="232" priority="233">
      <formula>N87=""</formula>
    </cfRule>
  </conditionalFormatting>
  <conditionalFormatting sqref="M89">
    <cfRule type="expression" dxfId="231" priority="232">
      <formula>N89=""</formula>
    </cfRule>
  </conditionalFormatting>
  <conditionalFormatting sqref="K91">
    <cfRule type="expression" dxfId="230" priority="231">
      <formula>J91=""</formula>
    </cfRule>
  </conditionalFormatting>
  <conditionalFormatting sqref="L91">
    <cfRule type="expression" dxfId="229" priority="230">
      <formula>N91=""</formula>
    </cfRule>
  </conditionalFormatting>
  <conditionalFormatting sqref="M91">
    <cfRule type="expression" dxfId="228" priority="229">
      <formula>N91=""</formula>
    </cfRule>
  </conditionalFormatting>
  <conditionalFormatting sqref="K93">
    <cfRule type="expression" dxfId="227" priority="228">
      <formula>J93=""</formula>
    </cfRule>
  </conditionalFormatting>
  <conditionalFormatting sqref="L93">
    <cfRule type="expression" dxfId="226" priority="227">
      <formula>N93=""</formula>
    </cfRule>
  </conditionalFormatting>
  <conditionalFormatting sqref="M93">
    <cfRule type="expression" dxfId="225" priority="226">
      <formula>N93=""</formula>
    </cfRule>
  </conditionalFormatting>
  <conditionalFormatting sqref="K95">
    <cfRule type="expression" dxfId="224" priority="225">
      <formula>J95=""</formula>
    </cfRule>
  </conditionalFormatting>
  <conditionalFormatting sqref="L95">
    <cfRule type="expression" dxfId="223" priority="224">
      <formula>N95=""</formula>
    </cfRule>
  </conditionalFormatting>
  <conditionalFormatting sqref="M95">
    <cfRule type="expression" dxfId="222" priority="223">
      <formula>N95=""</formula>
    </cfRule>
  </conditionalFormatting>
  <conditionalFormatting sqref="K97">
    <cfRule type="expression" dxfId="221" priority="222">
      <formula>J97=""</formula>
    </cfRule>
  </conditionalFormatting>
  <conditionalFormatting sqref="L97">
    <cfRule type="expression" dxfId="220" priority="221">
      <formula>N97=""</formula>
    </cfRule>
  </conditionalFormatting>
  <conditionalFormatting sqref="M97">
    <cfRule type="expression" dxfId="219" priority="220">
      <formula>N97=""</formula>
    </cfRule>
  </conditionalFormatting>
  <conditionalFormatting sqref="K99">
    <cfRule type="expression" dxfId="218" priority="219">
      <formula>J99=""</formula>
    </cfRule>
  </conditionalFormatting>
  <conditionalFormatting sqref="L99">
    <cfRule type="expression" dxfId="217" priority="218">
      <formula>N99=""</formula>
    </cfRule>
  </conditionalFormatting>
  <conditionalFormatting sqref="M99">
    <cfRule type="expression" dxfId="216" priority="217">
      <formula>N99=""</formula>
    </cfRule>
  </conditionalFormatting>
  <conditionalFormatting sqref="S83">
    <cfRule type="expression" dxfId="215" priority="216">
      <formula>R83=""</formula>
    </cfRule>
  </conditionalFormatting>
  <conditionalFormatting sqref="T83">
    <cfRule type="expression" dxfId="214" priority="215">
      <formula>V83=""</formula>
    </cfRule>
  </conditionalFormatting>
  <conditionalFormatting sqref="S85">
    <cfRule type="expression" dxfId="213" priority="214">
      <formula>R85=""</formula>
    </cfRule>
  </conditionalFormatting>
  <conditionalFormatting sqref="T85">
    <cfRule type="expression" dxfId="212" priority="213">
      <formula>V85=""</formula>
    </cfRule>
  </conditionalFormatting>
  <conditionalFormatting sqref="S87">
    <cfRule type="expression" dxfId="211" priority="212">
      <formula>R87=""</formula>
    </cfRule>
  </conditionalFormatting>
  <conditionalFormatting sqref="T87">
    <cfRule type="expression" dxfId="210" priority="211">
      <formula>V87=""</formula>
    </cfRule>
  </conditionalFormatting>
  <conditionalFormatting sqref="S89">
    <cfRule type="expression" dxfId="209" priority="210">
      <formula>R89=""</formula>
    </cfRule>
  </conditionalFormatting>
  <conditionalFormatting sqref="T89">
    <cfRule type="expression" dxfId="208" priority="209">
      <formula>V89=""</formula>
    </cfRule>
  </conditionalFormatting>
  <conditionalFormatting sqref="U83">
    <cfRule type="expression" dxfId="207" priority="208">
      <formula>V83=""</formula>
    </cfRule>
  </conditionalFormatting>
  <conditionalFormatting sqref="U85">
    <cfRule type="expression" dxfId="206" priority="207">
      <formula>V85=""</formula>
    </cfRule>
  </conditionalFormatting>
  <conditionalFormatting sqref="U87">
    <cfRule type="expression" dxfId="205" priority="206">
      <formula>V87=""</formula>
    </cfRule>
  </conditionalFormatting>
  <conditionalFormatting sqref="U89">
    <cfRule type="expression" dxfId="204" priority="205">
      <formula>V89=""</formula>
    </cfRule>
  </conditionalFormatting>
  <conditionalFormatting sqref="S91">
    <cfRule type="expression" dxfId="203" priority="204">
      <formula>R91=""</formula>
    </cfRule>
  </conditionalFormatting>
  <conditionalFormatting sqref="T91">
    <cfRule type="expression" dxfId="202" priority="203">
      <formula>V91=""</formula>
    </cfRule>
  </conditionalFormatting>
  <conditionalFormatting sqref="U91">
    <cfRule type="expression" dxfId="201" priority="202">
      <formula>V91=""</formula>
    </cfRule>
  </conditionalFormatting>
  <conditionalFormatting sqref="S93">
    <cfRule type="expression" dxfId="200" priority="201">
      <formula>R93=""</formula>
    </cfRule>
  </conditionalFormatting>
  <conditionalFormatting sqref="T93">
    <cfRule type="expression" dxfId="199" priority="200">
      <formula>V93=""</formula>
    </cfRule>
  </conditionalFormatting>
  <conditionalFormatting sqref="U93">
    <cfRule type="expression" dxfId="198" priority="199">
      <formula>V93=""</formula>
    </cfRule>
  </conditionalFormatting>
  <conditionalFormatting sqref="S95">
    <cfRule type="expression" dxfId="197" priority="198">
      <formula>R95=""</formula>
    </cfRule>
  </conditionalFormatting>
  <conditionalFormatting sqref="T95">
    <cfRule type="expression" dxfId="196" priority="197">
      <formula>V95=""</formula>
    </cfRule>
  </conditionalFormatting>
  <conditionalFormatting sqref="U95">
    <cfRule type="expression" dxfId="195" priority="196">
      <formula>V95=""</formula>
    </cfRule>
  </conditionalFormatting>
  <conditionalFormatting sqref="S97">
    <cfRule type="expression" dxfId="194" priority="195">
      <formula>R97=""</formula>
    </cfRule>
  </conditionalFormatting>
  <conditionalFormatting sqref="T97">
    <cfRule type="expression" dxfId="193" priority="194">
      <formula>V97=""</formula>
    </cfRule>
  </conditionalFormatting>
  <conditionalFormatting sqref="U97">
    <cfRule type="expression" dxfId="192" priority="193">
      <formula>V97=""</formula>
    </cfRule>
  </conditionalFormatting>
  <conditionalFormatting sqref="S99">
    <cfRule type="expression" dxfId="191" priority="192">
      <formula>R99=""</formula>
    </cfRule>
  </conditionalFormatting>
  <conditionalFormatting sqref="T99">
    <cfRule type="expression" dxfId="190" priority="191">
      <formula>V99=""</formula>
    </cfRule>
  </conditionalFormatting>
  <conditionalFormatting sqref="U99">
    <cfRule type="expression" dxfId="189" priority="190">
      <formula>V99=""</formula>
    </cfRule>
  </conditionalFormatting>
  <conditionalFormatting sqref="C108">
    <cfRule type="expression" dxfId="188" priority="189">
      <formula>B108=""</formula>
    </cfRule>
  </conditionalFormatting>
  <conditionalFormatting sqref="D108">
    <cfRule type="expression" dxfId="187" priority="188">
      <formula>F108=""</formula>
    </cfRule>
  </conditionalFormatting>
  <conditionalFormatting sqref="C110">
    <cfRule type="expression" dxfId="186" priority="187">
      <formula>B110=""</formula>
    </cfRule>
  </conditionalFormatting>
  <conditionalFormatting sqref="D110">
    <cfRule type="expression" dxfId="185" priority="186">
      <formula>F110=""</formula>
    </cfRule>
  </conditionalFormatting>
  <conditionalFormatting sqref="C112">
    <cfRule type="expression" dxfId="184" priority="185">
      <formula>B112=""</formula>
    </cfRule>
  </conditionalFormatting>
  <conditionalFormatting sqref="D112">
    <cfRule type="expression" dxfId="183" priority="184">
      <formula>F112=""</formula>
    </cfRule>
  </conditionalFormatting>
  <conditionalFormatting sqref="C114">
    <cfRule type="expression" dxfId="182" priority="183">
      <formula>B114=""</formula>
    </cfRule>
  </conditionalFormatting>
  <conditionalFormatting sqref="D114">
    <cfRule type="expression" dxfId="181" priority="182">
      <formula>F114=""</formula>
    </cfRule>
  </conditionalFormatting>
  <conditionalFormatting sqref="E108">
    <cfRule type="expression" dxfId="180" priority="181">
      <formula>F108=""</formula>
    </cfRule>
  </conditionalFormatting>
  <conditionalFormatting sqref="E110">
    <cfRule type="expression" dxfId="179" priority="180">
      <formula>F110=""</formula>
    </cfRule>
  </conditionalFormatting>
  <conditionalFormatting sqref="E112">
    <cfRule type="expression" dxfId="178" priority="179">
      <formula>F112=""</formula>
    </cfRule>
  </conditionalFormatting>
  <conditionalFormatting sqref="E114">
    <cfRule type="expression" dxfId="177" priority="178">
      <formula>F114=""</formula>
    </cfRule>
  </conditionalFormatting>
  <conditionalFormatting sqref="C116">
    <cfRule type="expression" dxfId="176" priority="177">
      <formula>B116=""</formula>
    </cfRule>
  </conditionalFormatting>
  <conditionalFormatting sqref="D116">
    <cfRule type="expression" dxfId="175" priority="176">
      <formula>F116=""</formula>
    </cfRule>
  </conditionalFormatting>
  <conditionalFormatting sqref="E116">
    <cfRule type="expression" dxfId="174" priority="175">
      <formula>F116=""</formula>
    </cfRule>
  </conditionalFormatting>
  <conditionalFormatting sqref="C118">
    <cfRule type="expression" dxfId="173" priority="174">
      <formula>B118=""</formula>
    </cfRule>
  </conditionalFormatting>
  <conditionalFormatting sqref="D118">
    <cfRule type="expression" dxfId="172" priority="173">
      <formula>F118=""</formula>
    </cfRule>
  </conditionalFormatting>
  <conditionalFormatting sqref="E118">
    <cfRule type="expression" dxfId="171" priority="172">
      <formula>F118=""</formula>
    </cfRule>
  </conditionalFormatting>
  <conditionalFormatting sqref="C120">
    <cfRule type="expression" dxfId="170" priority="171">
      <formula>B120=""</formula>
    </cfRule>
  </conditionalFormatting>
  <conditionalFormatting sqref="D120">
    <cfRule type="expression" dxfId="169" priority="170">
      <formula>F120=""</formula>
    </cfRule>
  </conditionalFormatting>
  <conditionalFormatting sqref="E120">
    <cfRule type="expression" dxfId="168" priority="169">
      <formula>F120=""</formula>
    </cfRule>
  </conditionalFormatting>
  <conditionalFormatting sqref="C122">
    <cfRule type="expression" dxfId="167" priority="168">
      <formula>B122=""</formula>
    </cfRule>
  </conditionalFormatting>
  <conditionalFormatting sqref="D122">
    <cfRule type="expression" dxfId="166" priority="167">
      <formula>F122=""</formula>
    </cfRule>
  </conditionalFormatting>
  <conditionalFormatting sqref="E122">
    <cfRule type="expression" dxfId="165" priority="166">
      <formula>F122=""</formula>
    </cfRule>
  </conditionalFormatting>
  <conditionalFormatting sqref="C124">
    <cfRule type="expression" dxfId="164" priority="165">
      <formula>B124=""</formula>
    </cfRule>
  </conditionalFormatting>
  <conditionalFormatting sqref="D124">
    <cfRule type="expression" dxfId="163" priority="164">
      <formula>F124=""</formula>
    </cfRule>
  </conditionalFormatting>
  <conditionalFormatting sqref="E124">
    <cfRule type="expression" dxfId="162" priority="163">
      <formula>F124=""</formula>
    </cfRule>
  </conditionalFormatting>
  <conditionalFormatting sqref="K108">
    <cfRule type="expression" dxfId="161" priority="162">
      <formula>J108=""</formula>
    </cfRule>
  </conditionalFormatting>
  <conditionalFormatting sqref="L108">
    <cfRule type="expression" dxfId="160" priority="161">
      <formula>N108=""</formula>
    </cfRule>
  </conditionalFormatting>
  <conditionalFormatting sqref="K110">
    <cfRule type="expression" dxfId="159" priority="160">
      <formula>J110=""</formula>
    </cfRule>
  </conditionalFormatting>
  <conditionalFormatting sqref="L110">
    <cfRule type="expression" dxfId="158" priority="159">
      <formula>N110=""</formula>
    </cfRule>
  </conditionalFormatting>
  <conditionalFormatting sqref="K112">
    <cfRule type="expression" dxfId="157" priority="158">
      <formula>J112=""</formula>
    </cfRule>
  </conditionalFormatting>
  <conditionalFormatting sqref="L112">
    <cfRule type="expression" dxfId="156" priority="157">
      <formula>N112=""</formula>
    </cfRule>
  </conditionalFormatting>
  <conditionalFormatting sqref="K114">
    <cfRule type="expression" dxfId="155" priority="156">
      <formula>J114=""</formula>
    </cfRule>
  </conditionalFormatting>
  <conditionalFormatting sqref="L114">
    <cfRule type="expression" dxfId="154" priority="155">
      <formula>N114=""</formula>
    </cfRule>
  </conditionalFormatting>
  <conditionalFormatting sqref="M108">
    <cfRule type="expression" dxfId="153" priority="154">
      <formula>N108=""</formula>
    </cfRule>
  </conditionalFormatting>
  <conditionalFormatting sqref="M110">
    <cfRule type="expression" dxfId="152" priority="153">
      <formula>N110=""</formula>
    </cfRule>
  </conditionalFormatting>
  <conditionalFormatting sqref="M112">
    <cfRule type="expression" dxfId="151" priority="152">
      <formula>N112=""</formula>
    </cfRule>
  </conditionalFormatting>
  <conditionalFormatting sqref="M114">
    <cfRule type="expression" dxfId="150" priority="151">
      <formula>N114=""</formula>
    </cfRule>
  </conditionalFormatting>
  <conditionalFormatting sqref="K116">
    <cfRule type="expression" dxfId="149" priority="150">
      <formula>J116=""</formula>
    </cfRule>
  </conditionalFormatting>
  <conditionalFormatting sqref="L116">
    <cfRule type="expression" dxfId="148" priority="149">
      <formula>N116=""</formula>
    </cfRule>
  </conditionalFormatting>
  <conditionalFormatting sqref="M116">
    <cfRule type="expression" dxfId="147" priority="148">
      <formula>N116=""</formula>
    </cfRule>
  </conditionalFormatting>
  <conditionalFormatting sqref="K118">
    <cfRule type="expression" dxfId="146" priority="147">
      <formula>J118=""</formula>
    </cfRule>
  </conditionalFormatting>
  <conditionalFormatting sqref="L118">
    <cfRule type="expression" dxfId="145" priority="146">
      <formula>N118=""</formula>
    </cfRule>
  </conditionalFormatting>
  <conditionalFormatting sqref="M118">
    <cfRule type="expression" dxfId="144" priority="145">
      <formula>N118=""</formula>
    </cfRule>
  </conditionalFormatting>
  <conditionalFormatting sqref="K120">
    <cfRule type="expression" dxfId="143" priority="144">
      <formula>J120=""</formula>
    </cfRule>
  </conditionalFormatting>
  <conditionalFormatting sqref="L120">
    <cfRule type="expression" dxfId="142" priority="143">
      <formula>N120=""</formula>
    </cfRule>
  </conditionalFormatting>
  <conditionalFormatting sqref="M120">
    <cfRule type="expression" dxfId="141" priority="142">
      <formula>N120=""</formula>
    </cfRule>
  </conditionalFormatting>
  <conditionalFormatting sqref="K122">
    <cfRule type="expression" dxfId="140" priority="141">
      <formula>J122=""</formula>
    </cfRule>
  </conditionalFormatting>
  <conditionalFormatting sqref="L122">
    <cfRule type="expression" dxfId="139" priority="140">
      <formula>N122=""</formula>
    </cfRule>
  </conditionalFormatting>
  <conditionalFormatting sqref="M122">
    <cfRule type="expression" dxfId="138" priority="139">
      <formula>N122=""</formula>
    </cfRule>
  </conditionalFormatting>
  <conditionalFormatting sqref="K124">
    <cfRule type="expression" dxfId="137" priority="138">
      <formula>J124=""</formula>
    </cfRule>
  </conditionalFormatting>
  <conditionalFormatting sqref="L124">
    <cfRule type="expression" dxfId="136" priority="137">
      <formula>N124=""</formula>
    </cfRule>
  </conditionalFormatting>
  <conditionalFormatting sqref="M124">
    <cfRule type="expression" dxfId="135" priority="136">
      <formula>N124=""</formula>
    </cfRule>
  </conditionalFormatting>
  <conditionalFormatting sqref="S108">
    <cfRule type="expression" dxfId="134" priority="135">
      <formula>R108=""</formula>
    </cfRule>
  </conditionalFormatting>
  <conditionalFormatting sqref="T108">
    <cfRule type="expression" dxfId="133" priority="134">
      <formula>V108=""</formula>
    </cfRule>
  </conditionalFormatting>
  <conditionalFormatting sqref="S110">
    <cfRule type="expression" dxfId="132" priority="133">
      <formula>R110=""</formula>
    </cfRule>
  </conditionalFormatting>
  <conditionalFormatting sqref="T110">
    <cfRule type="expression" dxfId="131" priority="132">
      <formula>V110=""</formula>
    </cfRule>
  </conditionalFormatting>
  <conditionalFormatting sqref="S112">
    <cfRule type="expression" dxfId="130" priority="131">
      <formula>R112=""</formula>
    </cfRule>
  </conditionalFormatting>
  <conditionalFormatting sqref="T112">
    <cfRule type="expression" dxfId="129" priority="130">
      <formula>V112=""</formula>
    </cfRule>
  </conditionalFormatting>
  <conditionalFormatting sqref="S114">
    <cfRule type="expression" dxfId="128" priority="129">
      <formula>R114=""</formula>
    </cfRule>
  </conditionalFormatting>
  <conditionalFormatting sqref="T114">
    <cfRule type="expression" dxfId="127" priority="128">
      <formula>V114=""</formula>
    </cfRule>
  </conditionalFormatting>
  <conditionalFormatting sqref="U108">
    <cfRule type="expression" dxfId="126" priority="127">
      <formula>V108=""</formula>
    </cfRule>
  </conditionalFormatting>
  <conditionalFormatting sqref="U110">
    <cfRule type="expression" dxfId="125" priority="126">
      <formula>V110=""</formula>
    </cfRule>
  </conditionalFormatting>
  <conditionalFormatting sqref="U112">
    <cfRule type="expression" dxfId="124" priority="125">
      <formula>V112=""</formula>
    </cfRule>
  </conditionalFormatting>
  <conditionalFormatting sqref="U114">
    <cfRule type="expression" dxfId="123" priority="124">
      <formula>V114=""</formula>
    </cfRule>
  </conditionalFormatting>
  <conditionalFormatting sqref="S116">
    <cfRule type="expression" dxfId="122" priority="123">
      <formula>R116=""</formula>
    </cfRule>
  </conditionalFormatting>
  <conditionalFormatting sqref="T116">
    <cfRule type="expression" dxfId="121" priority="122">
      <formula>V116=""</formula>
    </cfRule>
  </conditionalFormatting>
  <conditionalFormatting sqref="U116">
    <cfRule type="expression" dxfId="120" priority="121">
      <formula>V116=""</formula>
    </cfRule>
  </conditionalFormatting>
  <conditionalFormatting sqref="S118">
    <cfRule type="expression" dxfId="119" priority="120">
      <formula>R118=""</formula>
    </cfRule>
  </conditionalFormatting>
  <conditionalFormatting sqref="T118">
    <cfRule type="expression" dxfId="118" priority="119">
      <formula>V118=""</formula>
    </cfRule>
  </conditionalFormatting>
  <conditionalFormatting sqref="U118">
    <cfRule type="expression" dxfId="117" priority="118">
      <formula>V118=""</formula>
    </cfRule>
  </conditionalFormatting>
  <conditionalFormatting sqref="S120">
    <cfRule type="expression" dxfId="116" priority="117">
      <formula>R120=""</formula>
    </cfRule>
  </conditionalFormatting>
  <conditionalFormatting sqref="T120">
    <cfRule type="expression" dxfId="115" priority="116">
      <formula>V120=""</formula>
    </cfRule>
  </conditionalFormatting>
  <conditionalFormatting sqref="U120">
    <cfRule type="expression" dxfId="114" priority="115">
      <formula>V120=""</formula>
    </cfRule>
  </conditionalFormatting>
  <conditionalFormatting sqref="S122">
    <cfRule type="expression" dxfId="113" priority="114">
      <formula>R122=""</formula>
    </cfRule>
  </conditionalFormatting>
  <conditionalFormatting sqref="T122">
    <cfRule type="expression" dxfId="112" priority="113">
      <formula>V122=""</formula>
    </cfRule>
  </conditionalFormatting>
  <conditionalFormatting sqref="U122">
    <cfRule type="expression" dxfId="111" priority="112">
      <formula>V122=""</formula>
    </cfRule>
  </conditionalFormatting>
  <conditionalFormatting sqref="S124">
    <cfRule type="expression" dxfId="110" priority="111">
      <formula>R124=""</formula>
    </cfRule>
  </conditionalFormatting>
  <conditionalFormatting sqref="T124">
    <cfRule type="expression" dxfId="109" priority="110">
      <formula>V124=""</formula>
    </cfRule>
  </conditionalFormatting>
  <conditionalFormatting sqref="U124">
    <cfRule type="expression" dxfId="108" priority="109">
      <formula>V124=""</formula>
    </cfRule>
  </conditionalFormatting>
  <conditionalFormatting sqref="C133">
    <cfRule type="expression" dxfId="107" priority="108">
      <formula>B133=""</formula>
    </cfRule>
  </conditionalFormatting>
  <conditionalFormatting sqref="D133">
    <cfRule type="expression" dxfId="106" priority="107">
      <formula>F133=""</formula>
    </cfRule>
  </conditionalFormatting>
  <conditionalFormatting sqref="C135">
    <cfRule type="expression" dxfId="105" priority="106">
      <formula>B135=""</formula>
    </cfRule>
  </conditionalFormatting>
  <conditionalFormatting sqref="D135">
    <cfRule type="expression" dxfId="104" priority="105">
      <formula>F135=""</formula>
    </cfRule>
  </conditionalFormatting>
  <conditionalFormatting sqref="C137">
    <cfRule type="expression" dxfId="103" priority="104">
      <formula>B137=""</formula>
    </cfRule>
  </conditionalFormatting>
  <conditionalFormatting sqref="D137">
    <cfRule type="expression" dxfId="102" priority="103">
      <formula>F137=""</formula>
    </cfRule>
  </conditionalFormatting>
  <conditionalFormatting sqref="C139">
    <cfRule type="expression" dxfId="101" priority="102">
      <formula>B139=""</formula>
    </cfRule>
  </conditionalFormatting>
  <conditionalFormatting sqref="D139">
    <cfRule type="expression" dxfId="100" priority="101">
      <formula>F139=""</formula>
    </cfRule>
  </conditionalFormatting>
  <conditionalFormatting sqref="E133">
    <cfRule type="expression" dxfId="99" priority="100">
      <formula>F133=""</formula>
    </cfRule>
  </conditionalFormatting>
  <conditionalFormatting sqref="E135">
    <cfRule type="expression" dxfId="98" priority="99">
      <formula>F135=""</formula>
    </cfRule>
  </conditionalFormatting>
  <conditionalFormatting sqref="E137">
    <cfRule type="expression" dxfId="97" priority="98">
      <formula>F137=""</formula>
    </cfRule>
  </conditionalFormatting>
  <conditionalFormatting sqref="E139">
    <cfRule type="expression" dxfId="96" priority="97">
      <formula>F139=""</formula>
    </cfRule>
  </conditionalFormatting>
  <conditionalFormatting sqref="C141">
    <cfRule type="expression" dxfId="95" priority="96">
      <formula>B141=""</formula>
    </cfRule>
  </conditionalFormatting>
  <conditionalFormatting sqref="D141">
    <cfRule type="expression" dxfId="94" priority="95">
      <formula>F141=""</formula>
    </cfRule>
  </conditionalFormatting>
  <conditionalFormatting sqref="E141">
    <cfRule type="expression" dxfId="93" priority="94">
      <formula>F141=""</formula>
    </cfRule>
  </conditionalFormatting>
  <conditionalFormatting sqref="C143">
    <cfRule type="expression" dxfId="92" priority="93">
      <formula>B143=""</formula>
    </cfRule>
  </conditionalFormatting>
  <conditionalFormatting sqref="D143">
    <cfRule type="expression" dxfId="91" priority="92">
      <formula>F143=""</formula>
    </cfRule>
  </conditionalFormatting>
  <conditionalFormatting sqref="E143">
    <cfRule type="expression" dxfId="90" priority="91">
      <formula>F143=""</formula>
    </cfRule>
  </conditionalFormatting>
  <conditionalFormatting sqref="C145">
    <cfRule type="expression" dxfId="89" priority="90">
      <formula>B145=""</formula>
    </cfRule>
  </conditionalFormatting>
  <conditionalFormatting sqref="D145">
    <cfRule type="expression" dxfId="88" priority="89">
      <formula>F145=""</formula>
    </cfRule>
  </conditionalFormatting>
  <conditionalFormatting sqref="E145">
    <cfRule type="expression" dxfId="87" priority="88">
      <formula>F145=""</formula>
    </cfRule>
  </conditionalFormatting>
  <conditionalFormatting sqref="C147">
    <cfRule type="expression" dxfId="86" priority="87">
      <formula>B147=""</formula>
    </cfRule>
  </conditionalFormatting>
  <conditionalFormatting sqref="D147">
    <cfRule type="expression" dxfId="85" priority="86">
      <formula>F147=""</formula>
    </cfRule>
  </conditionalFormatting>
  <conditionalFormatting sqref="E147">
    <cfRule type="expression" dxfId="84" priority="85">
      <formula>F147=""</formula>
    </cfRule>
  </conditionalFormatting>
  <conditionalFormatting sqref="C149">
    <cfRule type="expression" dxfId="83" priority="84">
      <formula>B149=""</formula>
    </cfRule>
  </conditionalFormatting>
  <conditionalFormatting sqref="D149">
    <cfRule type="expression" dxfId="82" priority="83">
      <formula>F149=""</formula>
    </cfRule>
  </conditionalFormatting>
  <conditionalFormatting sqref="E149">
    <cfRule type="expression" dxfId="81" priority="82">
      <formula>F149=""</formula>
    </cfRule>
  </conditionalFormatting>
  <conditionalFormatting sqref="K133">
    <cfRule type="expression" dxfId="80" priority="81">
      <formula>J133=""</formula>
    </cfRule>
  </conditionalFormatting>
  <conditionalFormatting sqref="L133">
    <cfRule type="expression" dxfId="79" priority="80">
      <formula>N133=""</formula>
    </cfRule>
  </conditionalFormatting>
  <conditionalFormatting sqref="K135">
    <cfRule type="expression" dxfId="78" priority="79">
      <formula>J135=""</formula>
    </cfRule>
  </conditionalFormatting>
  <conditionalFormatting sqref="L135">
    <cfRule type="expression" dxfId="77" priority="78">
      <formula>N135=""</formula>
    </cfRule>
  </conditionalFormatting>
  <conditionalFormatting sqref="K137">
    <cfRule type="expression" dxfId="76" priority="77">
      <formula>J137=""</formula>
    </cfRule>
  </conditionalFormatting>
  <conditionalFormatting sqref="L137">
    <cfRule type="expression" dxfId="75" priority="76">
      <formula>N137=""</formula>
    </cfRule>
  </conditionalFormatting>
  <conditionalFormatting sqref="K139">
    <cfRule type="expression" dxfId="74" priority="75">
      <formula>J139=""</formula>
    </cfRule>
  </conditionalFormatting>
  <conditionalFormatting sqref="L139">
    <cfRule type="expression" dxfId="73" priority="74">
      <formula>N139=""</formula>
    </cfRule>
  </conditionalFormatting>
  <conditionalFormatting sqref="M133">
    <cfRule type="expression" dxfId="72" priority="73">
      <formula>N133=""</formula>
    </cfRule>
  </conditionalFormatting>
  <conditionalFormatting sqref="M135">
    <cfRule type="expression" dxfId="71" priority="72">
      <formula>N135=""</formula>
    </cfRule>
  </conditionalFormatting>
  <conditionalFormatting sqref="M137">
    <cfRule type="expression" dxfId="70" priority="71">
      <formula>N137=""</formula>
    </cfRule>
  </conditionalFormatting>
  <conditionalFormatting sqref="M139">
    <cfRule type="expression" dxfId="69" priority="70">
      <formula>N139=""</formula>
    </cfRule>
  </conditionalFormatting>
  <conditionalFormatting sqref="K141">
    <cfRule type="expression" dxfId="68" priority="69">
      <formula>J141=""</formula>
    </cfRule>
  </conditionalFormatting>
  <conditionalFormatting sqref="L141">
    <cfRule type="expression" dxfId="67" priority="68">
      <formula>N141=""</formula>
    </cfRule>
  </conditionalFormatting>
  <conditionalFormatting sqref="M141">
    <cfRule type="expression" dxfId="66" priority="67">
      <formula>N141=""</formula>
    </cfRule>
  </conditionalFormatting>
  <conditionalFormatting sqref="K143">
    <cfRule type="expression" dxfId="65" priority="66">
      <formula>J143=""</formula>
    </cfRule>
  </conditionalFormatting>
  <conditionalFormatting sqref="L143">
    <cfRule type="expression" dxfId="64" priority="65">
      <formula>N143=""</formula>
    </cfRule>
  </conditionalFormatting>
  <conditionalFormatting sqref="M143">
    <cfRule type="expression" dxfId="63" priority="64">
      <formula>N143=""</formula>
    </cfRule>
  </conditionalFormatting>
  <conditionalFormatting sqref="K145">
    <cfRule type="expression" dxfId="62" priority="63">
      <formula>J145=""</formula>
    </cfRule>
  </conditionalFormatting>
  <conditionalFormatting sqref="L145">
    <cfRule type="expression" dxfId="61" priority="62">
      <formula>N145=""</formula>
    </cfRule>
  </conditionalFormatting>
  <conditionalFormatting sqref="M145">
    <cfRule type="expression" dxfId="60" priority="61">
      <formula>N145=""</formula>
    </cfRule>
  </conditionalFormatting>
  <conditionalFormatting sqref="K147">
    <cfRule type="expression" dxfId="59" priority="60">
      <formula>J147=""</formula>
    </cfRule>
  </conditionalFormatting>
  <conditionalFormatting sqref="L147">
    <cfRule type="expression" dxfId="58" priority="59">
      <formula>N147=""</formula>
    </cfRule>
  </conditionalFormatting>
  <conditionalFormatting sqref="M147">
    <cfRule type="expression" dxfId="57" priority="58">
      <formula>N147=""</formula>
    </cfRule>
  </conditionalFormatting>
  <conditionalFormatting sqref="K149">
    <cfRule type="expression" dxfId="56" priority="57">
      <formula>J149=""</formula>
    </cfRule>
  </conditionalFormatting>
  <conditionalFormatting sqref="L149">
    <cfRule type="expression" dxfId="55" priority="56">
      <formula>N149=""</formula>
    </cfRule>
  </conditionalFormatting>
  <conditionalFormatting sqref="M149">
    <cfRule type="expression" dxfId="54" priority="55">
      <formula>N149=""</formula>
    </cfRule>
  </conditionalFormatting>
  <conditionalFormatting sqref="S133">
    <cfRule type="expression" dxfId="53" priority="54">
      <formula>R133=""</formula>
    </cfRule>
  </conditionalFormatting>
  <conditionalFormatting sqref="T133">
    <cfRule type="expression" dxfId="52" priority="53">
      <formula>V133=""</formula>
    </cfRule>
  </conditionalFormatting>
  <conditionalFormatting sqref="S135">
    <cfRule type="expression" dxfId="51" priority="52">
      <formula>R135=""</formula>
    </cfRule>
  </conditionalFormatting>
  <conditionalFormatting sqref="T135">
    <cfRule type="expression" dxfId="50" priority="51">
      <formula>V135=""</formula>
    </cfRule>
  </conditionalFormatting>
  <conditionalFormatting sqref="S137">
    <cfRule type="expression" dxfId="49" priority="50">
      <formula>R137=""</formula>
    </cfRule>
  </conditionalFormatting>
  <conditionalFormatting sqref="T137">
    <cfRule type="expression" dxfId="48" priority="49">
      <formula>V137=""</formula>
    </cfRule>
  </conditionalFormatting>
  <conditionalFormatting sqref="S139">
    <cfRule type="expression" dxfId="47" priority="48">
      <formula>R139=""</formula>
    </cfRule>
  </conditionalFormatting>
  <conditionalFormatting sqref="T139">
    <cfRule type="expression" dxfId="46" priority="47">
      <formula>V139=""</formula>
    </cfRule>
  </conditionalFormatting>
  <conditionalFormatting sqref="U133">
    <cfRule type="expression" dxfId="45" priority="46">
      <formula>V133=""</formula>
    </cfRule>
  </conditionalFormatting>
  <conditionalFormatting sqref="U135">
    <cfRule type="expression" dxfId="44" priority="45">
      <formula>V135=""</formula>
    </cfRule>
  </conditionalFormatting>
  <conditionalFormatting sqref="U137">
    <cfRule type="expression" dxfId="43" priority="44">
      <formula>V137=""</formula>
    </cfRule>
  </conditionalFormatting>
  <conditionalFormatting sqref="U139">
    <cfRule type="expression" dxfId="42" priority="43">
      <formula>V139=""</formula>
    </cfRule>
  </conditionalFormatting>
  <conditionalFormatting sqref="S141">
    <cfRule type="expression" dxfId="41" priority="42">
      <formula>R141=""</formula>
    </cfRule>
  </conditionalFormatting>
  <conditionalFormatting sqref="T141">
    <cfRule type="expression" dxfId="40" priority="41">
      <formula>V141=""</formula>
    </cfRule>
  </conditionalFormatting>
  <conditionalFormatting sqref="U141">
    <cfRule type="expression" dxfId="39" priority="40">
      <formula>V141=""</formula>
    </cfRule>
  </conditionalFormatting>
  <conditionalFormatting sqref="S143">
    <cfRule type="expression" dxfId="38" priority="39">
      <formula>R143=""</formula>
    </cfRule>
  </conditionalFormatting>
  <conditionalFormatting sqref="T143">
    <cfRule type="expression" dxfId="37" priority="38">
      <formula>V143=""</formula>
    </cfRule>
  </conditionalFormatting>
  <conditionalFormatting sqref="U143">
    <cfRule type="expression" dxfId="36" priority="37">
      <formula>V143=""</formula>
    </cfRule>
  </conditionalFormatting>
  <conditionalFormatting sqref="S145">
    <cfRule type="expression" dxfId="35" priority="36">
      <formula>R145=""</formula>
    </cfRule>
  </conditionalFormatting>
  <conditionalFormatting sqref="T145">
    <cfRule type="expression" dxfId="34" priority="35">
      <formula>V145=""</formula>
    </cfRule>
  </conditionalFormatting>
  <conditionalFormatting sqref="U145">
    <cfRule type="expression" dxfId="33" priority="34">
      <formula>V145=""</formula>
    </cfRule>
  </conditionalFormatting>
  <conditionalFormatting sqref="S147">
    <cfRule type="expression" dxfId="32" priority="33">
      <formula>R147=""</formula>
    </cfRule>
  </conditionalFormatting>
  <conditionalFormatting sqref="T147">
    <cfRule type="expression" dxfId="31" priority="32">
      <formula>V147=""</formula>
    </cfRule>
  </conditionalFormatting>
  <conditionalFormatting sqref="U147">
    <cfRule type="expression" dxfId="30" priority="31">
      <formula>V147=""</formula>
    </cfRule>
  </conditionalFormatting>
  <conditionalFormatting sqref="S149">
    <cfRule type="expression" dxfId="29" priority="30">
      <formula>R149=""</formula>
    </cfRule>
  </conditionalFormatting>
  <conditionalFormatting sqref="T149">
    <cfRule type="expression" dxfId="28" priority="29">
      <formula>V149=""</formula>
    </cfRule>
  </conditionalFormatting>
  <conditionalFormatting sqref="U149">
    <cfRule type="expression" dxfId="27" priority="28">
      <formula>V149=""</formula>
    </cfRule>
  </conditionalFormatting>
  <conditionalFormatting sqref="C158">
    <cfRule type="expression" dxfId="26" priority="27">
      <formula>B158=""</formula>
    </cfRule>
  </conditionalFormatting>
  <conditionalFormatting sqref="D158">
    <cfRule type="expression" dxfId="25" priority="26">
      <formula>F158=""</formula>
    </cfRule>
  </conditionalFormatting>
  <conditionalFormatting sqref="C160">
    <cfRule type="expression" dxfId="24" priority="25">
      <formula>B160=""</formula>
    </cfRule>
  </conditionalFormatting>
  <conditionalFormatting sqref="D160">
    <cfRule type="expression" dxfId="23" priority="24">
      <formula>F160=""</formula>
    </cfRule>
  </conditionalFormatting>
  <conditionalFormatting sqref="C162">
    <cfRule type="expression" dxfId="22" priority="23">
      <formula>B162=""</formula>
    </cfRule>
  </conditionalFormatting>
  <conditionalFormatting sqref="D162">
    <cfRule type="expression" dxfId="21" priority="22">
      <formula>F162=""</formula>
    </cfRule>
  </conditionalFormatting>
  <conditionalFormatting sqref="C164">
    <cfRule type="expression" dxfId="20" priority="21">
      <formula>B164=""</formula>
    </cfRule>
  </conditionalFormatting>
  <conditionalFormatting sqref="D164">
    <cfRule type="expression" dxfId="19" priority="20">
      <formula>F164=""</formula>
    </cfRule>
  </conditionalFormatting>
  <conditionalFormatting sqref="E158">
    <cfRule type="expression" dxfId="18" priority="19">
      <formula>F158=""</formula>
    </cfRule>
  </conditionalFormatting>
  <conditionalFormatting sqref="E160">
    <cfRule type="expression" dxfId="17" priority="18">
      <formula>F160=""</formula>
    </cfRule>
  </conditionalFormatting>
  <conditionalFormatting sqref="E162">
    <cfRule type="expression" dxfId="16" priority="17">
      <formula>F162=""</formula>
    </cfRule>
  </conditionalFormatting>
  <conditionalFormatting sqref="E164">
    <cfRule type="expression" dxfId="15" priority="16">
      <formula>F164=""</formula>
    </cfRule>
  </conditionalFormatting>
  <conditionalFormatting sqref="C166">
    <cfRule type="expression" dxfId="14" priority="15">
      <formula>B166=""</formula>
    </cfRule>
  </conditionalFormatting>
  <conditionalFormatting sqref="D166">
    <cfRule type="expression" dxfId="13" priority="14">
      <formula>F166=""</formula>
    </cfRule>
  </conditionalFormatting>
  <conditionalFormatting sqref="E166">
    <cfRule type="expression" dxfId="12" priority="13">
      <formula>F166=""</formula>
    </cfRule>
  </conditionalFormatting>
  <conditionalFormatting sqref="C168">
    <cfRule type="expression" dxfId="11" priority="12">
      <formula>B168=""</formula>
    </cfRule>
  </conditionalFormatting>
  <conditionalFormatting sqref="D168">
    <cfRule type="expression" dxfId="10" priority="11">
      <formula>F168=""</formula>
    </cfRule>
  </conditionalFormatting>
  <conditionalFormatting sqref="E168">
    <cfRule type="expression" dxfId="9" priority="10">
      <formula>F168=""</formula>
    </cfRule>
  </conditionalFormatting>
  <conditionalFormatting sqref="C170">
    <cfRule type="expression" dxfId="8" priority="9">
      <formula>B170=""</formula>
    </cfRule>
  </conditionalFormatting>
  <conditionalFormatting sqref="D170">
    <cfRule type="expression" dxfId="7" priority="8">
      <formula>F170=""</formula>
    </cfRule>
  </conditionalFormatting>
  <conditionalFormatting sqref="E170">
    <cfRule type="expression" dxfId="6" priority="7">
      <formula>F170=""</formula>
    </cfRule>
  </conditionalFormatting>
  <conditionalFormatting sqref="C172">
    <cfRule type="expression" dxfId="5" priority="6">
      <formula>B172=""</formula>
    </cfRule>
  </conditionalFormatting>
  <conditionalFormatting sqref="D172">
    <cfRule type="expression" dxfId="4" priority="5">
      <formula>F172=""</formula>
    </cfRule>
  </conditionalFormatting>
  <conditionalFormatting sqref="E172">
    <cfRule type="expression" dxfId="3" priority="4">
      <formula>F172=""</formula>
    </cfRule>
  </conditionalFormatting>
  <conditionalFormatting sqref="C174">
    <cfRule type="expression" dxfId="2" priority="3">
      <formula>B174=""</formula>
    </cfRule>
  </conditionalFormatting>
  <conditionalFormatting sqref="D174">
    <cfRule type="expression" dxfId="1" priority="2">
      <formula>F174=""</formula>
    </cfRule>
  </conditionalFormatting>
  <conditionalFormatting sqref="E174">
    <cfRule type="expression" dxfId="0" priority="1">
      <formula>F174=""</formula>
    </cfRule>
  </conditionalFormatting>
  <dataValidations count="5">
    <dataValidation type="list" showInputMessage="1" showErrorMessage="1" sqref="I196 I211 I205 I199">
      <formula1>"COM PENALTI,SEM PENALTI"</formula1>
    </dataValidation>
    <dataValidation type="list" allowBlank="1" showInputMessage="1" showErrorMessage="1" sqref="A179">
      <formula1>"REPESCAGEM, REPESCAGEM C/ PÊNALTI, OITAVAS-DE-FINAL,OITAVAS-DE-FINAL C/ PÊNALTI"</formula1>
    </dataValidation>
    <dataValidation type="list" allowBlank="1" showInputMessage="1" showErrorMessage="1" sqref="A193">
      <formula1>"QUARTAS-DE-FINAL, QUARTAS-DE-FINAL C/ PÊNALTI"</formula1>
    </dataValidation>
    <dataValidation type="list" allowBlank="1" showInputMessage="1" showErrorMessage="1" sqref="A202">
      <formula1>"SEMI-FINAL, SEMI-FINAL C/ PÊNALTI"</formula1>
    </dataValidation>
    <dataValidation type="list" allowBlank="1" showInputMessage="1" showErrorMessage="1" sqref="A208">
      <formula1>"FINAL, FINAL C/ PÊNALTI"</formula1>
    </dataValidation>
  </dataValidations>
  <pageMargins left="0.7" right="0.7" top="0.75" bottom="0.75" header="0.3" footer="0.3"/>
  <pageSetup paperSize="9" orientation="portrait" r:id="rId1"/>
  <ignoredErrors>
    <ignoredError sqref="AS338 AS337 AS340:AT340 AS339 BJ35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S57"/>
  <sheetViews>
    <sheetView showGridLines="0" topLeftCell="A4" workbookViewId="0">
      <selection activeCell="BU17" sqref="BU17"/>
    </sheetView>
  </sheetViews>
  <sheetFormatPr defaultColWidth="11" defaultRowHeight="15.75" x14ac:dyDescent="0.25"/>
  <cols>
    <col min="3" max="3" width="22.875" customWidth="1"/>
    <col min="4" max="11" width="14.5" customWidth="1"/>
    <col min="13" max="14" width="10.875" customWidth="1"/>
    <col min="15" max="15" width="10.875" hidden="1" customWidth="1"/>
    <col min="16" max="16" width="27.375" hidden="1" customWidth="1"/>
    <col min="17" max="24" width="10.875" hidden="1" customWidth="1"/>
    <col min="25" max="25" width="12.625" hidden="1" customWidth="1"/>
    <col min="26" max="26" width="14.5" hidden="1" customWidth="1"/>
    <col min="27" max="29" width="10.875" hidden="1" customWidth="1"/>
    <col min="30" max="30" width="27.375" hidden="1" customWidth="1"/>
    <col min="31" max="40" width="10.875" hidden="1" customWidth="1"/>
    <col min="41" max="41" width="27.375" hidden="1" customWidth="1"/>
    <col min="42" max="51" width="10.875" hidden="1" customWidth="1"/>
    <col min="52" max="52" width="19.875" hidden="1" customWidth="1"/>
    <col min="53" max="71" width="10.875" hidden="1" customWidth="1"/>
    <col min="72" max="72" width="10.875" customWidth="1"/>
  </cols>
  <sheetData>
    <row r="2" spans="2:71" ht="90.75" x14ac:dyDescent="1.25">
      <c r="B2" s="165" t="str">
        <f>Tabelas!B2</f>
        <v>LXVI - CAMPEONATO</v>
      </c>
      <c r="C2" s="165"/>
      <c r="D2" s="165"/>
      <c r="E2" s="165"/>
      <c r="F2" s="165"/>
      <c r="G2" s="165"/>
      <c r="H2" s="165"/>
      <c r="I2" s="165"/>
      <c r="J2" s="165"/>
      <c r="K2" s="165"/>
    </row>
    <row r="3" spans="2:71" ht="45.75" x14ac:dyDescent="0.65">
      <c r="B3" s="167" t="str">
        <f>Tabelas!B3</f>
        <v>EUROCOPA</v>
      </c>
      <c r="C3" s="167"/>
      <c r="D3" s="167"/>
      <c r="E3" s="167"/>
      <c r="F3" s="167"/>
      <c r="G3" s="167"/>
      <c r="H3" s="167"/>
      <c r="I3" s="167"/>
      <c r="J3" s="167"/>
      <c r="K3" s="167"/>
    </row>
    <row r="4" spans="2:71" ht="21" x14ac:dyDescent="0.35">
      <c r="B4" s="166">
        <f>Tabelas!B4</f>
        <v>42833</v>
      </c>
      <c r="C4" s="164"/>
      <c r="D4" s="164"/>
      <c r="E4" s="164"/>
      <c r="F4" s="164"/>
      <c r="G4" s="164"/>
      <c r="H4" s="164"/>
      <c r="I4" s="164"/>
      <c r="J4" s="164"/>
      <c r="K4" s="164"/>
    </row>
    <row r="6" spans="2:71" ht="21" x14ac:dyDescent="0.35">
      <c r="AC6" s="170" t="s">
        <v>105</v>
      </c>
      <c r="AD6" s="170"/>
      <c r="AE6" s="170"/>
      <c r="AF6" s="170"/>
      <c r="AG6" s="170"/>
      <c r="AH6" s="170"/>
      <c r="AI6" s="170"/>
      <c r="AJ6" s="170"/>
      <c r="AK6" s="170"/>
      <c r="AL6" s="170"/>
      <c r="AN6" s="170" t="str">
        <f>Jogos!I179</f>
        <v>REPESCAGEM</v>
      </c>
      <c r="AO6" s="170"/>
      <c r="AP6" s="170"/>
      <c r="AQ6" s="170"/>
      <c r="AR6" s="170"/>
      <c r="AS6" s="170"/>
      <c r="AT6" s="170"/>
      <c r="AU6" s="170"/>
      <c r="AV6" s="170"/>
      <c r="AW6" s="170"/>
      <c r="AY6" s="170" t="str">
        <f>Jogos!I193</f>
        <v>QUARTAS-DE-FINAL</v>
      </c>
      <c r="AZ6" s="170"/>
      <c r="BA6" s="170"/>
      <c r="BB6" s="170"/>
      <c r="BC6" s="170"/>
      <c r="BD6" s="170"/>
      <c r="BE6" s="170"/>
      <c r="BF6" s="170"/>
      <c r="BG6" s="170"/>
      <c r="BH6" s="170"/>
      <c r="BJ6" s="170" t="s">
        <v>113</v>
      </c>
      <c r="BK6" s="170"/>
      <c r="BL6" s="170"/>
      <c r="BM6" s="170"/>
      <c r="BN6" s="170"/>
      <c r="BO6" s="170"/>
      <c r="BP6" s="170"/>
      <c r="BQ6" s="170"/>
      <c r="BR6" s="170"/>
      <c r="BS6" s="170"/>
    </row>
    <row r="7" spans="2:71" s="32" customFormat="1" ht="23.1" customHeight="1" x14ac:dyDescent="0.25">
      <c r="B7" s="39" t="s">
        <v>73</v>
      </c>
      <c r="C7" s="40" t="s">
        <v>72</v>
      </c>
      <c r="D7" s="40" t="s">
        <v>69</v>
      </c>
      <c r="E7" s="40" t="s">
        <v>74</v>
      </c>
      <c r="F7" s="40" t="s">
        <v>75</v>
      </c>
      <c r="G7" s="40" t="s">
        <v>76</v>
      </c>
      <c r="H7" s="40" t="s">
        <v>77</v>
      </c>
      <c r="I7" s="40" t="s">
        <v>78</v>
      </c>
      <c r="J7" s="40" t="s">
        <v>70</v>
      </c>
      <c r="K7" s="40" t="s">
        <v>71</v>
      </c>
      <c r="O7" s="33" t="s">
        <v>43</v>
      </c>
      <c r="P7" s="34" t="s">
        <v>0</v>
      </c>
      <c r="Q7" s="34" t="s">
        <v>67</v>
      </c>
      <c r="R7" s="34" t="s">
        <v>80</v>
      </c>
      <c r="S7" s="34" t="s">
        <v>81</v>
      </c>
      <c r="T7" s="34" t="s">
        <v>82</v>
      </c>
      <c r="U7" s="34" t="s">
        <v>2</v>
      </c>
      <c r="V7" s="34" t="s">
        <v>1</v>
      </c>
      <c r="W7" s="34" t="s">
        <v>83</v>
      </c>
      <c r="X7" s="34" t="s">
        <v>84</v>
      </c>
      <c r="Y7"/>
      <c r="AC7" s="33" t="s">
        <v>43</v>
      </c>
      <c r="AD7" s="34" t="s">
        <v>0</v>
      </c>
      <c r="AE7" s="34" t="s">
        <v>67</v>
      </c>
      <c r="AF7" s="34" t="s">
        <v>80</v>
      </c>
      <c r="AG7" s="34" t="s">
        <v>81</v>
      </c>
      <c r="AH7" s="34" t="s">
        <v>82</v>
      </c>
      <c r="AI7" s="34" t="s">
        <v>2</v>
      </c>
      <c r="AJ7" s="34" t="s">
        <v>1</v>
      </c>
      <c r="AK7" s="34" t="s">
        <v>83</v>
      </c>
      <c r="AL7" s="34" t="s">
        <v>84</v>
      </c>
      <c r="AN7" s="33" t="s">
        <v>43</v>
      </c>
      <c r="AO7" s="34" t="s">
        <v>0</v>
      </c>
      <c r="AP7" s="34" t="s">
        <v>67</v>
      </c>
      <c r="AQ7" s="34" t="s">
        <v>80</v>
      </c>
      <c r="AR7" s="34" t="s">
        <v>81</v>
      </c>
      <c r="AS7" s="34" t="s">
        <v>82</v>
      </c>
      <c r="AT7" s="34" t="s">
        <v>2</v>
      </c>
      <c r="AU7" s="34" t="s">
        <v>1</v>
      </c>
      <c r="AV7" s="34" t="s">
        <v>83</v>
      </c>
      <c r="AW7" s="34" t="s">
        <v>84</v>
      </c>
      <c r="AY7" s="33" t="s">
        <v>43</v>
      </c>
      <c r="AZ7" s="34" t="s">
        <v>0</v>
      </c>
      <c r="BA7" s="34" t="s">
        <v>67</v>
      </c>
      <c r="BB7" s="34" t="s">
        <v>80</v>
      </c>
      <c r="BC7" s="34" t="s">
        <v>81</v>
      </c>
      <c r="BD7" s="34" t="s">
        <v>82</v>
      </c>
      <c r="BE7" s="34" t="s">
        <v>2</v>
      </c>
      <c r="BF7" s="34" t="s">
        <v>1</v>
      </c>
      <c r="BG7" s="34" t="s">
        <v>83</v>
      </c>
      <c r="BH7" s="34" t="s">
        <v>84</v>
      </c>
      <c r="BJ7" s="33" t="s">
        <v>43</v>
      </c>
      <c r="BK7" s="34" t="s">
        <v>0</v>
      </c>
      <c r="BL7" s="34" t="s">
        <v>67</v>
      </c>
      <c r="BM7" s="34" t="s">
        <v>80</v>
      </c>
      <c r="BN7" s="34" t="s">
        <v>81</v>
      </c>
      <c r="BO7" s="34" t="s">
        <v>82</v>
      </c>
      <c r="BP7" s="34" t="s">
        <v>2</v>
      </c>
      <c r="BQ7" s="34" t="s">
        <v>1</v>
      </c>
      <c r="BR7" s="34" t="s">
        <v>83</v>
      </c>
      <c r="BS7" s="34" t="s">
        <v>84</v>
      </c>
    </row>
    <row r="8" spans="2:71" s="32" customFormat="1" ht="6.95" customHeight="1" x14ac:dyDescent="0.25">
      <c r="Y8"/>
    </row>
    <row r="9" spans="2:71" s="35" customFormat="1" ht="23.1" customHeight="1" x14ac:dyDescent="0.25">
      <c r="B9" s="58">
        <v>1</v>
      </c>
      <c r="C9" s="61" t="str">
        <f t="shared" ref="C9:C30" si="0">INDEX(P$9:P$30,MATCH($B9,POS.,0))</f>
        <v>Escócia</v>
      </c>
      <c r="D9" s="62">
        <f t="shared" ref="D9:D30" si="1">INDEX(Q$9:Q$30,MATCH($B9,POS.,0))</f>
        <v>21</v>
      </c>
      <c r="E9" s="62">
        <f t="shared" ref="E9:E30" si="2">INDEX(R$9:R$30,MATCH($B9,POS.,0))</f>
        <v>13</v>
      </c>
      <c r="F9" s="62">
        <f t="shared" ref="F9:F30" si="3">INDEX(S$9:S$30,MATCH($B9,POS.,0))</f>
        <v>6</v>
      </c>
      <c r="G9" s="62">
        <f t="shared" ref="G9:G30" si="4">INDEX(T$9:T$30,MATCH($B9,POS.,0))</f>
        <v>2</v>
      </c>
      <c r="H9" s="62">
        <f t="shared" ref="H9:H30" si="5">INDEX(U$9:U$30,MATCH($B9,POS.,0))</f>
        <v>38</v>
      </c>
      <c r="I9" s="62">
        <f t="shared" ref="I9:I30" si="6">INDEX(V$9:V$30,MATCH($B9,POS.,0))</f>
        <v>10</v>
      </c>
      <c r="J9" s="62">
        <f t="shared" ref="J9:J30" si="7">INDEX(W$9:W$30,MATCH($B9,POS.,0))</f>
        <v>28</v>
      </c>
      <c r="K9" s="58">
        <f t="shared" ref="K9:K30" si="8">INDEX(X$9:X$30,MATCH($B9,POS.,0))</f>
        <v>45</v>
      </c>
      <c r="O9" s="36">
        <v>1</v>
      </c>
      <c r="P9" s="37" t="str">
        <f>Tabelas!P9</f>
        <v>DESISTIU</v>
      </c>
      <c r="Q9" s="38">
        <f>IF($AN$6="OITAVAS-DE-FINAL",(AE9+AP9+BA9+BL9),(AE9+BA9+BL9))</f>
        <v>0</v>
      </c>
      <c r="R9" s="38">
        <f>IF($AN$6="OITAVAS-DE-FINAL",(AF9+AQ9+BB9+BM9),(AF9+BB9+BM9))</f>
        <v>0</v>
      </c>
      <c r="S9" s="38">
        <f t="shared" ref="S9:X9" si="9">IF($AN$6="OITAVAS-DE-FINAL",(AG9+AR9+BC9+BN9),(AG9+BC9+BN9))</f>
        <v>0</v>
      </c>
      <c r="T9" s="38">
        <f t="shared" si="9"/>
        <v>0</v>
      </c>
      <c r="U9" s="38">
        <f t="shared" si="9"/>
        <v>0</v>
      </c>
      <c r="V9" s="38">
        <f t="shared" si="9"/>
        <v>0</v>
      </c>
      <c r="W9" s="38">
        <f t="shared" si="9"/>
        <v>0</v>
      </c>
      <c r="X9" s="38">
        <f t="shared" si="9"/>
        <v>0</v>
      </c>
      <c r="Y9"/>
      <c r="AC9" s="36">
        <v>1</v>
      </c>
      <c r="AD9" s="37" t="str">
        <f t="shared" ref="AD9:AD30" si="10">P9</f>
        <v>DESISTIU</v>
      </c>
      <c r="AE9" s="38">
        <f>SUM(AF9:AH9)</f>
        <v>0</v>
      </c>
      <c r="AF9" s="38">
        <f t="shared" ref="AF9:AF30" si="11">COUNTIFS(M1_,AD9,GM1_,"&lt;&gt;"&amp;"",SM1_,"&gt;0")+COUNTIFS(M2_,AD9,GM2_,"&lt;&gt;"&amp;"",SM2_,"&gt;0")+COUNTIFS(M3_,AD9,GM3_,"&lt;&gt;"&amp;"",SM3_,"&gt;0")+COUNTIFS(V1_,AD9,GV1_,"&lt;&gt;"&amp;"",SV1_,"&gt;0")+COUNTIFS(V2_,AD9,GV2_,"&lt;&gt;"&amp;"",SV2_,"&gt;0")+COUNTIFS(V3_,AD9,GV3_,"&lt;&gt;"&amp;"",SV3_,"&gt;0")</f>
        <v>0</v>
      </c>
      <c r="AG9" s="38">
        <f t="shared" ref="AG9:AG30" si="12">COUNTIFS(M1_,AD9,GM1_,"&lt;&gt;"&amp;"",SM1_,"=0")+COUNTIFS(M2_,AD9,GM2_,"&lt;&gt;"&amp;"",SM2_,"=0")+COUNTIFS(M3_,AD9,GM3_,"&lt;&gt;"&amp;"",SM3_,"=0")+COUNTIFS(V1_,AD9,GV1_,"&lt;&gt;"&amp;"",SV1_,"=0")+COUNTIFS(V2_,AD9,GV2_,"&lt;&gt;"&amp;"",SV2_,"=0")+COUNTIFS(V3_,AD9,GV3_,"&lt;&gt;"&amp;"",SV3_,"=0")</f>
        <v>0</v>
      </c>
      <c r="AH9" s="38">
        <f t="shared" ref="AH9:AH30" si="13">COUNTIFS(M1_,AD9,GM1_,"&lt;&gt;"&amp;"",SM1_,"&lt;0")+COUNTIFS(M2_,AD9,GM2_,"&lt;&gt;"&amp;"",SM2_,"&lt;0")+COUNTIFS(M3_,AD9,GM3_,"&lt;&gt;"&amp;"",SM3_,"&lt;0")+COUNTIFS(V1_,AD9,GV1_,"&lt;&gt;"&amp;"",SV1_,"&lt;0")+COUNTIFS(V2_,AD9,GV2_,"&lt;&gt;"&amp;"",SV2_,"&lt;0")+COUNTIFS(V3_,AD9,GV3_,"&lt;&gt;"&amp;"",SV3_,"&lt;0")</f>
        <v>0</v>
      </c>
      <c r="AI9" s="38">
        <f t="shared" ref="AI9:AI30" si="14">SUMIFS(GM1_,M1_,AD9)+SUMIFS(GM2_,M2_,AD9)+SUMIFS(GM3_,M3_,AD9)+SUMIFS(GV1_,V1_,AD9)+SUMIFS(GV2_,V2_,AD9)+SUMIFS(GV3_,V3_,AD9)</f>
        <v>0</v>
      </c>
      <c r="AJ9" s="38">
        <f t="shared" ref="AJ9:AJ30" si="15">SUMIFS(GV1_,M1_,AD9)+SUMIFS(GV2_,M2_,AD9)+SUMIFS(GV3_,M3_,AD9)+SUMIFS(GM1_,V1_,AD9)+SUMIFS(GM2_,V2_,AD9)+SUMIFS(GM3_,V3_,AD9)</f>
        <v>0</v>
      </c>
      <c r="AK9" s="38">
        <f>AI9-AJ9</f>
        <v>0</v>
      </c>
      <c r="AL9" s="38">
        <f>AF9*3+AG9</f>
        <v>0</v>
      </c>
      <c r="AN9" s="36">
        <v>1</v>
      </c>
      <c r="AO9" s="37" t="str">
        <f>AD9</f>
        <v>DESISTIU</v>
      </c>
      <c r="AP9" s="38">
        <f>SUM(AQ9:AS9)</f>
        <v>0</v>
      </c>
      <c r="AQ9" s="38">
        <f t="shared" ref="AQ9:AQ30" si="16">COUNTIFS(M4_,AO9,GM4_,"&lt;&gt;"&amp;"",SM4_,"&gt;0")+COUNTIFS(M5_,AO9,GM5_,"&lt;&gt;"&amp;"",SM5_,"&gt;0")+COUNTIFS(V4_,AO9,GV4_,"&lt;&gt;"&amp;"",SV4_,"&gt;0")+COUNTIFS(V5_,AO9,GV5_,"&lt;&gt;"&amp;"",SV5_,"&gt;0")</f>
        <v>0</v>
      </c>
      <c r="AR9" s="38">
        <f t="shared" ref="AR9:AR30" si="17">COUNTIFS(M4_,AO9,GM4_,"&lt;&gt;"&amp;"",SM4_,"=0")+COUNTIFS(M5_,AO9,GM5_,"&lt;&gt;"&amp;"",SM5_,"=0")+COUNTIFS(V4_,AO9,GV4_,"&lt;&gt;"&amp;"",SV4_,"=0")+COUNTIFS(V5_,AO9,GV5_,"&lt;&gt;"&amp;"",SV5_,"=0")</f>
        <v>0</v>
      </c>
      <c r="AS9" s="38">
        <f t="shared" ref="AS9:AS30" si="18">COUNTIFS(M4_,AO9,GM4_,"&lt;&gt;"&amp;"",SM4_,"&lt;0")+COUNTIFS(M5_,AO9,GM5_,"&lt;&gt;"&amp;"",SM5_,"&lt;0")+COUNTIFS(V4_,AO9,GV4_,"&lt;&gt;"&amp;"",SV4_,"&lt;0")+COUNTIFS(V5_,AO9,GV5_,"&lt;&gt;"&amp;"",SV5_,"&lt;0")</f>
        <v>0</v>
      </c>
      <c r="AT9" s="38">
        <f t="shared" ref="AT9:AT30" si="19">SUMIFS(GM4_,M4_,AO9)+SUMIFS(GM5_,M5_,AO9)+SUMIFS(GV4_,V4_,AO9)+SUMIFS(GV5_,V5_,AO9)</f>
        <v>0</v>
      </c>
      <c r="AU9" s="38">
        <f t="shared" ref="AU9:AU30" si="20">SUMIFS(GV4_,M4_,AO9)+SUMIFS(GV5_,M5_,AO9)+SUMIFS(GM4_,V4_,AO9)+SUMIFS(GM5_,V5_,AO9)</f>
        <v>0</v>
      </c>
      <c r="AV9" s="38">
        <f>AT9-AU9</f>
        <v>0</v>
      </c>
      <c r="AW9" s="38">
        <f>AQ9*3+AR9</f>
        <v>0</v>
      </c>
      <c r="AY9" s="36">
        <v>1</v>
      </c>
      <c r="AZ9" s="37" t="str">
        <f>AO9</f>
        <v>DESISTIU</v>
      </c>
      <c r="BA9" s="38">
        <f>SUM(BB9:BD9)</f>
        <v>0</v>
      </c>
      <c r="BB9" s="38">
        <f t="shared" ref="BB9:BB30" si="21">COUNTIFS(M6_,AZ9,GM6_,"&lt;&gt;"&amp;"",SM6_,"&gt;0")+COUNTIFS(M7_,AZ9,GM7_,"&lt;&gt;"&amp;"",SM7_,"&gt;0")+COUNTIFS(V6_,AZ9,GV6_,"&lt;&gt;"&amp;"",SV6_,"&gt;0")+COUNTIFS(V7_,AZ9,GV7_,"&lt;&gt;"&amp;"",SV7_,"&gt;0")</f>
        <v>0</v>
      </c>
      <c r="BC9" s="38">
        <f t="shared" ref="BC9:BC30" si="22">COUNTIFS(M6_,AZ9,GM6_,"&lt;&gt;"&amp;"",SM6_,"=0")+COUNTIFS(M7_,AZ9,GM7_,"&lt;&gt;"&amp;"",SM7_,"=0")+COUNTIFS(V6_,AZ9,GV6_,"&lt;&gt;"&amp;"",SV6_,"=0")+COUNTIFS(V7_,AZ9,GV7_,"&lt;&gt;"&amp;"",SV7_,"=0")</f>
        <v>0</v>
      </c>
      <c r="BD9" s="38">
        <f t="shared" ref="BD9:BD30" si="23">COUNTIFS(M6_,AZ9,GM6_,"&lt;&gt;"&amp;"",SM6_,"&lt;0")+COUNTIFS(M7_,AZ9,GM7_,"&lt;&gt;"&amp;"",SM7_,"&lt;0")+COUNTIFS(V6_,AZ9,GV6_,"&lt;&gt;"&amp;"",SV6_,"&lt;0")+COUNTIFS(V7_,AZ9,GV7_,"&lt;&gt;"&amp;"",SV7_,"&lt;0")</f>
        <v>0</v>
      </c>
      <c r="BE9" s="38">
        <f t="shared" ref="BE9:BE30" si="24">SUMIFS(GM6_,M6_,AZ9)+SUMIFS(GM7_,M7_,AZ9)+SUMIFS(GV6_,V6_,AZ9)+SUMIFS(GV7_,V7_,AZ9)</f>
        <v>0</v>
      </c>
      <c r="BF9" s="38">
        <f t="shared" ref="BF9:BF30" si="25">SUMIFS(GV6_,M6_,AZ9)+SUMIFS(GV7_,M7_,AZ9)+SUMIFS(GM6_,V6_,AZ9)+SUMIFS(GM7_,V7_,AZ9)</f>
        <v>0</v>
      </c>
      <c r="BG9" s="38">
        <f>BE9-BF9</f>
        <v>0</v>
      </c>
      <c r="BH9" s="38">
        <f>BB9*3+BC9</f>
        <v>0</v>
      </c>
      <c r="BJ9" s="36">
        <v>1</v>
      </c>
      <c r="BK9" s="37" t="str">
        <f>AZ9</f>
        <v>DESISTIU</v>
      </c>
      <c r="BL9" s="38">
        <f>SUM(BM9:BO9)</f>
        <v>0</v>
      </c>
      <c r="BM9" s="38">
        <f t="shared" ref="BM9:BM30" si="26">COUNTIFS(M8_,BK9,GM8_,"&lt;&gt;"&amp;"",SM8_,"&gt;0")+COUNTIFS(M9_,BK9,GM9_,"&lt;&gt;"&amp;"",SM9_,"&gt;0")+COUNTIFS(V8_,BK9,GV8_,"&lt;&gt;"&amp;"",SV8_,"&gt;0")+COUNTIFS(V9_,BK9,GV9_,"&lt;&gt;"&amp;"",SV9_,"&gt;0")</f>
        <v>0</v>
      </c>
      <c r="BN9" s="38">
        <f t="shared" ref="BN9:BN30" si="27">COUNTIFS(M8_,BK9,GM8_,"&lt;&gt;"&amp;"",SM8_,"=0")+COUNTIFS(M9_,BK9,GM9_,"&lt;&gt;"&amp;"",SM9_,"=0")+COUNTIFS(V8_,BK9,GV8_,"&lt;&gt;"&amp;"",SV8_,"=0")+COUNTIFS(V9_,BK9,GV9_,"&lt;&gt;"&amp;"",SV9_,"=0")</f>
        <v>0</v>
      </c>
      <c r="BO9" s="38">
        <f t="shared" ref="BO9:BO30" si="28">COUNTIFS(M8_,BK9,GM8_,"&lt;&gt;"&amp;"",SM8_,"&lt;0")+COUNTIFS(M9_,BK9,GM9_,"&lt;&gt;"&amp;"",SM9_,"&lt;0")+COUNTIFS(V8_,BK9,GV8_,"&lt;&gt;"&amp;"",SV8_,"&lt;0")+COUNTIFS(V9_,BK9,GV9_,"&lt;&gt;"&amp;"",SV9_,"&lt;0")</f>
        <v>0</v>
      </c>
      <c r="BP9" s="38">
        <f t="shared" ref="BP9:BP30" si="29">SUMIFS(GM8_,M8_,BK9)+SUMIFS(GM9_,M9_,BK9)+SUMIFS(GV8_,V8_,BK9)+SUMIFS(GV9_,V9_,BK9)</f>
        <v>0</v>
      </c>
      <c r="BQ9" s="38">
        <f t="shared" ref="BQ9:BQ30" si="30">SUMIFS(GV8_,M8_,BK9)+SUMIFS(GV9_,M9_,BK9)+SUMIFS(GM8_,V8_,BK9)+SUMIFS(GM9_,V9_,BK9)</f>
        <v>0</v>
      </c>
      <c r="BR9" s="38">
        <f>BP9-BQ9</f>
        <v>0</v>
      </c>
      <c r="BS9" s="38">
        <f>BM9*3+BN9</f>
        <v>0</v>
      </c>
    </row>
    <row r="10" spans="2:71" s="35" customFormat="1" ht="23.1" customHeight="1" x14ac:dyDescent="0.25">
      <c r="B10" s="58">
        <v>2</v>
      </c>
      <c r="C10" s="63" t="str">
        <f t="shared" si="0"/>
        <v>Suíça</v>
      </c>
      <c r="D10" s="64">
        <f t="shared" si="1"/>
        <v>21</v>
      </c>
      <c r="E10" s="64">
        <f t="shared" si="2"/>
        <v>11</v>
      </c>
      <c r="F10" s="64">
        <f t="shared" si="3"/>
        <v>9</v>
      </c>
      <c r="G10" s="64">
        <f t="shared" si="4"/>
        <v>1</v>
      </c>
      <c r="H10" s="64">
        <f t="shared" si="5"/>
        <v>23</v>
      </c>
      <c r="I10" s="64">
        <f t="shared" si="6"/>
        <v>7</v>
      </c>
      <c r="J10" s="64">
        <f t="shared" si="7"/>
        <v>16</v>
      </c>
      <c r="K10" s="58">
        <f t="shared" si="8"/>
        <v>42</v>
      </c>
      <c r="O10" s="36">
        <v>2</v>
      </c>
      <c r="P10" s="37" t="str">
        <f>Tabelas!P10</f>
        <v>Alemanha</v>
      </c>
      <c r="Q10" s="38">
        <f t="shared" ref="Q10:Q30" si="31">IF($AN$6="OITAVAS-DE-FINAL",(AE10+AP10+BA10+BL10),(AE10+BA10+BL10))</f>
        <v>18</v>
      </c>
      <c r="R10" s="38">
        <f t="shared" ref="R10:R30" si="32">IF($AN$6="OITAVAS-DE-FINAL",(AF10+AQ10+BB10+BM10),(AF10+BB10+BM10))</f>
        <v>5</v>
      </c>
      <c r="S10" s="38">
        <f t="shared" ref="S10:S30" si="33">IF($AN$6="OITAVAS-DE-FINAL",(AG10+AR10+BC10+BN10),(AG10+BC10+BN10))</f>
        <v>5</v>
      </c>
      <c r="T10" s="38">
        <f t="shared" ref="T10:T30" si="34">IF($AN$6="OITAVAS-DE-FINAL",(AH10+AS10+BD10+BO10),(AH10+BD10+BO10))</f>
        <v>8</v>
      </c>
      <c r="U10" s="38">
        <f t="shared" ref="U10:U30" si="35">IF($AN$6="OITAVAS-DE-FINAL",(AI10+AT10+BE10+BP10),(AI10+BE10+BP10))</f>
        <v>7</v>
      </c>
      <c r="V10" s="38">
        <f t="shared" ref="V10:V30" si="36">IF($AN$6="OITAVAS-DE-FINAL",(AJ10+AU10+BF10+BQ10),(AJ10+BF10+BQ10))</f>
        <v>13</v>
      </c>
      <c r="W10" s="38">
        <f t="shared" ref="W10:W30" si="37">IF($AN$6="OITAVAS-DE-FINAL",(AK10+AV10+BG10+BR10),(AK10+BG10+BR10))</f>
        <v>-6</v>
      </c>
      <c r="X10" s="38">
        <f t="shared" ref="X10:X30" si="38">IF($AN$6="OITAVAS-DE-FINAL",(AL10+AW10+BH10+BS10),(AL10+BH10+BS10))</f>
        <v>20</v>
      </c>
      <c r="Y10"/>
      <c r="AC10" s="36">
        <v>2</v>
      </c>
      <c r="AD10" s="37" t="str">
        <f t="shared" si="10"/>
        <v>Alemanha</v>
      </c>
      <c r="AE10" s="38">
        <f t="shared" ref="AE10:AE30" si="39">SUM(AF10:AH10)</f>
        <v>18</v>
      </c>
      <c r="AF10" s="38">
        <f t="shared" si="11"/>
        <v>5</v>
      </c>
      <c r="AG10" s="38">
        <f t="shared" si="12"/>
        <v>5</v>
      </c>
      <c r="AH10" s="38">
        <f t="shared" si="13"/>
        <v>8</v>
      </c>
      <c r="AI10" s="38">
        <f t="shared" si="14"/>
        <v>7</v>
      </c>
      <c r="AJ10" s="38">
        <f t="shared" si="15"/>
        <v>13</v>
      </c>
      <c r="AK10" s="38">
        <f t="shared" ref="AK10:AK30" si="40">AI10-AJ10</f>
        <v>-6</v>
      </c>
      <c r="AL10" s="38">
        <f t="shared" ref="AL10:AL30" si="41">AF10*3+AG10</f>
        <v>20</v>
      </c>
      <c r="AN10" s="36">
        <v>2</v>
      </c>
      <c r="AO10" s="37" t="str">
        <f t="shared" ref="AO10:AO30" si="42">AD10</f>
        <v>Alemanha</v>
      </c>
      <c r="AP10" s="38">
        <f t="shared" ref="AP10:AP30" si="43">SUM(AQ10:AS10)</f>
        <v>1</v>
      </c>
      <c r="AQ10" s="38">
        <f t="shared" si="16"/>
        <v>0</v>
      </c>
      <c r="AR10" s="38">
        <f t="shared" si="17"/>
        <v>0</v>
      </c>
      <c r="AS10" s="38">
        <f t="shared" si="18"/>
        <v>1</v>
      </c>
      <c r="AT10" s="38">
        <f t="shared" si="19"/>
        <v>0</v>
      </c>
      <c r="AU10" s="38">
        <f t="shared" si="20"/>
        <v>1</v>
      </c>
      <c r="AV10" s="38">
        <f t="shared" ref="AV10:AV30" si="44">AT10-AU10</f>
        <v>-1</v>
      </c>
      <c r="AW10" s="38">
        <f t="shared" ref="AW10:AW30" si="45">AQ10*3+AR10</f>
        <v>0</v>
      </c>
      <c r="AY10" s="36">
        <v>2</v>
      </c>
      <c r="AZ10" s="37" t="str">
        <f t="shared" ref="AZ10:AZ30" si="46">AO10</f>
        <v>Alemanha</v>
      </c>
      <c r="BA10" s="38">
        <f t="shared" ref="BA10:BA30" si="47">SUM(BB10:BD10)</f>
        <v>0</v>
      </c>
      <c r="BB10" s="38">
        <f t="shared" si="21"/>
        <v>0</v>
      </c>
      <c r="BC10" s="38">
        <f t="shared" si="22"/>
        <v>0</v>
      </c>
      <c r="BD10" s="38">
        <f t="shared" si="23"/>
        <v>0</v>
      </c>
      <c r="BE10" s="38">
        <f t="shared" si="24"/>
        <v>0</v>
      </c>
      <c r="BF10" s="38">
        <f t="shared" si="25"/>
        <v>0</v>
      </c>
      <c r="BG10" s="38">
        <f t="shared" ref="BG10:BG30" si="48">BE10-BF10</f>
        <v>0</v>
      </c>
      <c r="BH10" s="38">
        <f t="shared" ref="BH10:BH30" si="49">BB10*3+BC10</f>
        <v>0</v>
      </c>
      <c r="BJ10" s="36">
        <v>2</v>
      </c>
      <c r="BK10" s="37" t="str">
        <f t="shared" ref="BK10:BK30" si="50">AZ10</f>
        <v>Alemanha</v>
      </c>
      <c r="BL10" s="38">
        <f t="shared" ref="BL10:BL30" si="51">SUM(BM10:BO10)</f>
        <v>0</v>
      </c>
      <c r="BM10" s="38">
        <f t="shared" si="26"/>
        <v>0</v>
      </c>
      <c r="BN10" s="38">
        <f t="shared" si="27"/>
        <v>0</v>
      </c>
      <c r="BO10" s="38">
        <f t="shared" si="28"/>
        <v>0</v>
      </c>
      <c r="BP10" s="38">
        <f t="shared" si="29"/>
        <v>0</v>
      </c>
      <c r="BQ10" s="38">
        <f t="shared" si="30"/>
        <v>0</v>
      </c>
      <c r="BR10" s="38">
        <f t="shared" ref="BR10:BR30" si="52">BP10-BQ10</f>
        <v>0</v>
      </c>
      <c r="BS10" s="38">
        <f t="shared" ref="BS10:BS30" si="53">BM10*3+BN10</f>
        <v>0</v>
      </c>
    </row>
    <row r="11" spans="2:71" s="35" customFormat="1" ht="23.1" customHeight="1" x14ac:dyDescent="0.25">
      <c r="B11" s="58">
        <v>3</v>
      </c>
      <c r="C11" s="61" t="str">
        <f t="shared" si="0"/>
        <v>Inglaterra</v>
      </c>
      <c r="D11" s="62">
        <f t="shared" si="1"/>
        <v>19</v>
      </c>
      <c r="E11" s="62">
        <f t="shared" si="2"/>
        <v>12</v>
      </c>
      <c r="F11" s="62">
        <f t="shared" si="3"/>
        <v>2</v>
      </c>
      <c r="G11" s="62">
        <f t="shared" si="4"/>
        <v>5</v>
      </c>
      <c r="H11" s="62">
        <f t="shared" si="5"/>
        <v>30</v>
      </c>
      <c r="I11" s="62">
        <f t="shared" si="6"/>
        <v>13</v>
      </c>
      <c r="J11" s="62">
        <f t="shared" si="7"/>
        <v>17</v>
      </c>
      <c r="K11" s="58">
        <f t="shared" si="8"/>
        <v>38</v>
      </c>
      <c r="O11" s="36">
        <v>3</v>
      </c>
      <c r="P11" s="37" t="str">
        <f>Tabelas!P11</f>
        <v>Áustria</v>
      </c>
      <c r="Q11" s="38">
        <f t="shared" si="31"/>
        <v>18</v>
      </c>
      <c r="R11" s="38">
        <f t="shared" si="32"/>
        <v>6</v>
      </c>
      <c r="S11" s="38">
        <f t="shared" si="33"/>
        <v>7</v>
      </c>
      <c r="T11" s="38">
        <f t="shared" si="34"/>
        <v>5</v>
      </c>
      <c r="U11" s="38">
        <f t="shared" si="35"/>
        <v>11</v>
      </c>
      <c r="V11" s="38">
        <f t="shared" si="36"/>
        <v>9</v>
      </c>
      <c r="W11" s="38">
        <f t="shared" si="37"/>
        <v>2</v>
      </c>
      <c r="X11" s="38">
        <f t="shared" si="38"/>
        <v>25</v>
      </c>
      <c r="Y11"/>
      <c r="AC11" s="36">
        <v>3</v>
      </c>
      <c r="AD11" s="37" t="str">
        <f t="shared" si="10"/>
        <v>Áustria</v>
      </c>
      <c r="AE11" s="38">
        <f t="shared" si="39"/>
        <v>18</v>
      </c>
      <c r="AF11" s="38">
        <f t="shared" si="11"/>
        <v>6</v>
      </c>
      <c r="AG11" s="38">
        <f t="shared" si="12"/>
        <v>7</v>
      </c>
      <c r="AH11" s="38">
        <f t="shared" si="13"/>
        <v>5</v>
      </c>
      <c r="AI11" s="38">
        <f t="shared" si="14"/>
        <v>11</v>
      </c>
      <c r="AJ11" s="38">
        <f t="shared" si="15"/>
        <v>9</v>
      </c>
      <c r="AK11" s="38">
        <f t="shared" si="40"/>
        <v>2</v>
      </c>
      <c r="AL11" s="38">
        <f t="shared" si="41"/>
        <v>25</v>
      </c>
      <c r="AN11" s="36">
        <v>3</v>
      </c>
      <c r="AO11" s="37" t="str">
        <f t="shared" si="42"/>
        <v>Áustria</v>
      </c>
      <c r="AP11" s="38">
        <f t="shared" si="43"/>
        <v>1</v>
      </c>
      <c r="AQ11" s="38">
        <f t="shared" si="16"/>
        <v>0</v>
      </c>
      <c r="AR11" s="38">
        <f t="shared" si="17"/>
        <v>1</v>
      </c>
      <c r="AS11" s="38">
        <f t="shared" si="18"/>
        <v>0</v>
      </c>
      <c r="AT11" s="38">
        <f t="shared" si="19"/>
        <v>0</v>
      </c>
      <c r="AU11" s="38">
        <f t="shared" si="20"/>
        <v>0</v>
      </c>
      <c r="AV11" s="38">
        <f t="shared" si="44"/>
        <v>0</v>
      </c>
      <c r="AW11" s="38">
        <f t="shared" si="45"/>
        <v>1</v>
      </c>
      <c r="AY11" s="36">
        <v>3</v>
      </c>
      <c r="AZ11" s="37" t="str">
        <f t="shared" si="46"/>
        <v>Áustria</v>
      </c>
      <c r="BA11" s="38">
        <f t="shared" si="47"/>
        <v>0</v>
      </c>
      <c r="BB11" s="38">
        <f t="shared" si="21"/>
        <v>0</v>
      </c>
      <c r="BC11" s="38">
        <f t="shared" si="22"/>
        <v>0</v>
      </c>
      <c r="BD11" s="38">
        <f t="shared" si="23"/>
        <v>0</v>
      </c>
      <c r="BE11" s="38">
        <f t="shared" si="24"/>
        <v>0</v>
      </c>
      <c r="BF11" s="38">
        <f t="shared" si="25"/>
        <v>0</v>
      </c>
      <c r="BG11" s="38">
        <f t="shared" si="48"/>
        <v>0</v>
      </c>
      <c r="BH11" s="38">
        <f t="shared" si="49"/>
        <v>0</v>
      </c>
      <c r="BJ11" s="36">
        <v>3</v>
      </c>
      <c r="BK11" s="37" t="str">
        <f t="shared" si="50"/>
        <v>Áustria</v>
      </c>
      <c r="BL11" s="38">
        <f t="shared" si="51"/>
        <v>0</v>
      </c>
      <c r="BM11" s="38">
        <f t="shared" si="26"/>
        <v>0</v>
      </c>
      <c r="BN11" s="38">
        <f t="shared" si="27"/>
        <v>0</v>
      </c>
      <c r="BO11" s="38">
        <f t="shared" si="28"/>
        <v>0</v>
      </c>
      <c r="BP11" s="38">
        <f t="shared" si="29"/>
        <v>0</v>
      </c>
      <c r="BQ11" s="38">
        <f t="shared" si="30"/>
        <v>0</v>
      </c>
      <c r="BR11" s="38">
        <f t="shared" si="52"/>
        <v>0</v>
      </c>
      <c r="BS11" s="38">
        <f t="shared" si="53"/>
        <v>0</v>
      </c>
    </row>
    <row r="12" spans="2:71" s="35" customFormat="1" ht="23.1" customHeight="1" x14ac:dyDescent="0.25">
      <c r="B12" s="58">
        <v>4</v>
      </c>
      <c r="C12" s="63" t="str">
        <f t="shared" si="0"/>
        <v>Polônia</v>
      </c>
      <c r="D12" s="64">
        <f t="shared" si="1"/>
        <v>21</v>
      </c>
      <c r="E12" s="64">
        <f t="shared" si="2"/>
        <v>11</v>
      </c>
      <c r="F12" s="64">
        <f t="shared" si="3"/>
        <v>4</v>
      </c>
      <c r="G12" s="64">
        <f t="shared" si="4"/>
        <v>6</v>
      </c>
      <c r="H12" s="64">
        <f t="shared" si="5"/>
        <v>30</v>
      </c>
      <c r="I12" s="64">
        <f t="shared" si="6"/>
        <v>30</v>
      </c>
      <c r="J12" s="64">
        <f t="shared" si="7"/>
        <v>0</v>
      </c>
      <c r="K12" s="58">
        <f t="shared" si="8"/>
        <v>37</v>
      </c>
      <c r="O12" s="36">
        <v>4</v>
      </c>
      <c r="P12" s="37" t="str">
        <f>Tabelas!P12</f>
        <v>Bélgica</v>
      </c>
      <c r="Q12" s="38">
        <f t="shared" si="31"/>
        <v>18</v>
      </c>
      <c r="R12" s="38">
        <f t="shared" si="32"/>
        <v>4</v>
      </c>
      <c r="S12" s="38">
        <f t="shared" si="33"/>
        <v>7</v>
      </c>
      <c r="T12" s="38">
        <f t="shared" si="34"/>
        <v>7</v>
      </c>
      <c r="U12" s="38">
        <f t="shared" si="35"/>
        <v>9</v>
      </c>
      <c r="V12" s="38">
        <f t="shared" si="36"/>
        <v>14</v>
      </c>
      <c r="W12" s="38">
        <f t="shared" si="37"/>
        <v>-5</v>
      </c>
      <c r="X12" s="38">
        <f t="shared" si="38"/>
        <v>19</v>
      </c>
      <c r="Y12"/>
      <c r="AC12" s="36">
        <v>4</v>
      </c>
      <c r="AD12" s="37" t="str">
        <f t="shared" si="10"/>
        <v>Bélgica</v>
      </c>
      <c r="AE12" s="38">
        <f t="shared" si="39"/>
        <v>18</v>
      </c>
      <c r="AF12" s="38">
        <f t="shared" si="11"/>
        <v>4</v>
      </c>
      <c r="AG12" s="38">
        <f t="shared" si="12"/>
        <v>7</v>
      </c>
      <c r="AH12" s="38">
        <f t="shared" si="13"/>
        <v>7</v>
      </c>
      <c r="AI12" s="38">
        <f t="shared" si="14"/>
        <v>9</v>
      </c>
      <c r="AJ12" s="38">
        <f t="shared" si="15"/>
        <v>14</v>
      </c>
      <c r="AK12" s="38">
        <f t="shared" si="40"/>
        <v>-5</v>
      </c>
      <c r="AL12" s="38">
        <f t="shared" si="41"/>
        <v>19</v>
      </c>
      <c r="AN12" s="36">
        <v>4</v>
      </c>
      <c r="AO12" s="37" t="str">
        <f t="shared" si="42"/>
        <v>Bélgica</v>
      </c>
      <c r="AP12" s="38">
        <f t="shared" si="43"/>
        <v>0</v>
      </c>
      <c r="AQ12" s="38">
        <f t="shared" si="16"/>
        <v>0</v>
      </c>
      <c r="AR12" s="38">
        <f t="shared" si="17"/>
        <v>0</v>
      </c>
      <c r="AS12" s="38">
        <f t="shared" si="18"/>
        <v>0</v>
      </c>
      <c r="AT12" s="38">
        <f t="shared" si="19"/>
        <v>0</v>
      </c>
      <c r="AU12" s="38">
        <f t="shared" si="20"/>
        <v>0</v>
      </c>
      <c r="AV12" s="38">
        <f t="shared" si="44"/>
        <v>0</v>
      </c>
      <c r="AW12" s="38">
        <f t="shared" si="45"/>
        <v>0</v>
      </c>
      <c r="AY12" s="36">
        <v>4</v>
      </c>
      <c r="AZ12" s="37" t="str">
        <f t="shared" si="46"/>
        <v>Bélgica</v>
      </c>
      <c r="BA12" s="38">
        <f t="shared" si="47"/>
        <v>0</v>
      </c>
      <c r="BB12" s="38">
        <f t="shared" si="21"/>
        <v>0</v>
      </c>
      <c r="BC12" s="38">
        <f t="shared" si="22"/>
        <v>0</v>
      </c>
      <c r="BD12" s="38">
        <f t="shared" si="23"/>
        <v>0</v>
      </c>
      <c r="BE12" s="38">
        <f t="shared" si="24"/>
        <v>0</v>
      </c>
      <c r="BF12" s="38">
        <f t="shared" si="25"/>
        <v>0</v>
      </c>
      <c r="BG12" s="38">
        <f t="shared" si="48"/>
        <v>0</v>
      </c>
      <c r="BH12" s="38">
        <f t="shared" si="49"/>
        <v>0</v>
      </c>
      <c r="BJ12" s="36">
        <v>4</v>
      </c>
      <c r="BK12" s="37" t="str">
        <f t="shared" si="50"/>
        <v>Bélgica</v>
      </c>
      <c r="BL12" s="38">
        <f t="shared" si="51"/>
        <v>0</v>
      </c>
      <c r="BM12" s="38">
        <f t="shared" si="26"/>
        <v>0</v>
      </c>
      <c r="BN12" s="38">
        <f t="shared" si="27"/>
        <v>0</v>
      </c>
      <c r="BO12" s="38">
        <f t="shared" si="28"/>
        <v>0</v>
      </c>
      <c r="BP12" s="38">
        <f t="shared" si="29"/>
        <v>0</v>
      </c>
      <c r="BQ12" s="38">
        <f t="shared" si="30"/>
        <v>0</v>
      </c>
      <c r="BR12" s="38">
        <f t="shared" si="52"/>
        <v>0</v>
      </c>
      <c r="BS12" s="38">
        <f t="shared" si="53"/>
        <v>0</v>
      </c>
    </row>
    <row r="13" spans="2:71" s="35" customFormat="1" ht="23.1" customHeight="1" x14ac:dyDescent="0.25">
      <c r="B13" s="59">
        <v>5</v>
      </c>
      <c r="C13" s="61" t="str">
        <f t="shared" si="0"/>
        <v>Turquia</v>
      </c>
      <c r="D13" s="62">
        <f t="shared" si="1"/>
        <v>21</v>
      </c>
      <c r="E13" s="62">
        <f t="shared" si="2"/>
        <v>9</v>
      </c>
      <c r="F13" s="62">
        <f t="shared" si="3"/>
        <v>6</v>
      </c>
      <c r="G13" s="62">
        <f t="shared" si="4"/>
        <v>6</v>
      </c>
      <c r="H13" s="62">
        <f t="shared" si="5"/>
        <v>17</v>
      </c>
      <c r="I13" s="62">
        <f t="shared" si="6"/>
        <v>17</v>
      </c>
      <c r="J13" s="62">
        <f t="shared" si="7"/>
        <v>0</v>
      </c>
      <c r="K13" s="59">
        <f t="shared" si="8"/>
        <v>33</v>
      </c>
      <c r="O13" s="36">
        <v>5</v>
      </c>
      <c r="P13" s="37" t="str">
        <f>Tabelas!P13</f>
        <v>Dinamarca</v>
      </c>
      <c r="Q13" s="38">
        <f t="shared" si="31"/>
        <v>18</v>
      </c>
      <c r="R13" s="38">
        <f t="shared" si="32"/>
        <v>3</v>
      </c>
      <c r="S13" s="38">
        <f t="shared" si="33"/>
        <v>9</v>
      </c>
      <c r="T13" s="38">
        <f t="shared" si="34"/>
        <v>6</v>
      </c>
      <c r="U13" s="38">
        <f t="shared" si="35"/>
        <v>9</v>
      </c>
      <c r="V13" s="38">
        <f t="shared" si="36"/>
        <v>16</v>
      </c>
      <c r="W13" s="38">
        <f t="shared" si="37"/>
        <v>-7</v>
      </c>
      <c r="X13" s="38">
        <f t="shared" si="38"/>
        <v>18</v>
      </c>
      <c r="Y13"/>
      <c r="AC13" s="36">
        <v>5</v>
      </c>
      <c r="AD13" s="37" t="str">
        <f t="shared" si="10"/>
        <v>Dinamarca</v>
      </c>
      <c r="AE13" s="38">
        <f t="shared" si="39"/>
        <v>18</v>
      </c>
      <c r="AF13" s="38">
        <f t="shared" si="11"/>
        <v>3</v>
      </c>
      <c r="AG13" s="38">
        <f t="shared" si="12"/>
        <v>9</v>
      </c>
      <c r="AH13" s="38">
        <f t="shared" si="13"/>
        <v>6</v>
      </c>
      <c r="AI13" s="38">
        <f t="shared" si="14"/>
        <v>9</v>
      </c>
      <c r="AJ13" s="38">
        <f t="shared" si="15"/>
        <v>16</v>
      </c>
      <c r="AK13" s="38">
        <f t="shared" si="40"/>
        <v>-7</v>
      </c>
      <c r="AL13" s="38">
        <f t="shared" si="41"/>
        <v>18</v>
      </c>
      <c r="AN13" s="36">
        <v>5</v>
      </c>
      <c r="AO13" s="37" t="str">
        <f t="shared" si="42"/>
        <v>Dinamarca</v>
      </c>
      <c r="AP13" s="38">
        <f t="shared" si="43"/>
        <v>0</v>
      </c>
      <c r="AQ13" s="38">
        <f t="shared" si="16"/>
        <v>0</v>
      </c>
      <c r="AR13" s="38">
        <f t="shared" si="17"/>
        <v>0</v>
      </c>
      <c r="AS13" s="38">
        <f t="shared" si="18"/>
        <v>0</v>
      </c>
      <c r="AT13" s="38">
        <f t="shared" si="19"/>
        <v>0</v>
      </c>
      <c r="AU13" s="38">
        <f t="shared" si="20"/>
        <v>0</v>
      </c>
      <c r="AV13" s="38">
        <f t="shared" si="44"/>
        <v>0</v>
      </c>
      <c r="AW13" s="38">
        <f t="shared" si="45"/>
        <v>0</v>
      </c>
      <c r="AY13" s="36">
        <v>5</v>
      </c>
      <c r="AZ13" s="37" t="str">
        <f t="shared" si="46"/>
        <v>Dinamarca</v>
      </c>
      <c r="BA13" s="38">
        <f t="shared" si="47"/>
        <v>0</v>
      </c>
      <c r="BB13" s="38">
        <f t="shared" si="21"/>
        <v>0</v>
      </c>
      <c r="BC13" s="38">
        <f t="shared" si="22"/>
        <v>0</v>
      </c>
      <c r="BD13" s="38">
        <f t="shared" si="23"/>
        <v>0</v>
      </c>
      <c r="BE13" s="38">
        <f t="shared" si="24"/>
        <v>0</v>
      </c>
      <c r="BF13" s="38">
        <f t="shared" si="25"/>
        <v>0</v>
      </c>
      <c r="BG13" s="38">
        <f t="shared" si="48"/>
        <v>0</v>
      </c>
      <c r="BH13" s="38">
        <f t="shared" si="49"/>
        <v>0</v>
      </c>
      <c r="BJ13" s="36">
        <v>5</v>
      </c>
      <c r="BK13" s="37" t="str">
        <f t="shared" si="50"/>
        <v>Dinamarca</v>
      </c>
      <c r="BL13" s="38">
        <f t="shared" si="51"/>
        <v>0</v>
      </c>
      <c r="BM13" s="38">
        <f t="shared" si="26"/>
        <v>0</v>
      </c>
      <c r="BN13" s="38">
        <f t="shared" si="27"/>
        <v>0</v>
      </c>
      <c r="BO13" s="38">
        <f t="shared" si="28"/>
        <v>0</v>
      </c>
      <c r="BP13" s="38">
        <f t="shared" si="29"/>
        <v>0</v>
      </c>
      <c r="BQ13" s="38">
        <f t="shared" si="30"/>
        <v>0</v>
      </c>
      <c r="BR13" s="38">
        <f t="shared" si="52"/>
        <v>0</v>
      </c>
      <c r="BS13" s="38">
        <f t="shared" si="53"/>
        <v>0</v>
      </c>
    </row>
    <row r="14" spans="2:71" s="35" customFormat="1" ht="23.1" customHeight="1" x14ac:dyDescent="0.25">
      <c r="B14" s="59">
        <v>6</v>
      </c>
      <c r="C14" s="63" t="str">
        <f t="shared" si="0"/>
        <v>Suécia</v>
      </c>
      <c r="D14" s="64">
        <f t="shared" si="1"/>
        <v>19</v>
      </c>
      <c r="E14" s="64">
        <f t="shared" si="2"/>
        <v>8</v>
      </c>
      <c r="F14" s="64">
        <f t="shared" si="3"/>
        <v>7</v>
      </c>
      <c r="G14" s="64">
        <f t="shared" si="4"/>
        <v>4</v>
      </c>
      <c r="H14" s="64">
        <f t="shared" si="5"/>
        <v>20</v>
      </c>
      <c r="I14" s="64">
        <f t="shared" si="6"/>
        <v>14</v>
      </c>
      <c r="J14" s="64">
        <f t="shared" si="7"/>
        <v>6</v>
      </c>
      <c r="K14" s="59">
        <f t="shared" si="8"/>
        <v>31</v>
      </c>
      <c r="O14" s="36">
        <v>6</v>
      </c>
      <c r="P14" s="37" t="str">
        <f>Tabelas!P14</f>
        <v>Escócia</v>
      </c>
      <c r="Q14" s="38">
        <f t="shared" si="31"/>
        <v>21</v>
      </c>
      <c r="R14" s="38">
        <f t="shared" si="32"/>
        <v>13</v>
      </c>
      <c r="S14" s="38">
        <f t="shared" si="33"/>
        <v>6</v>
      </c>
      <c r="T14" s="38">
        <f t="shared" si="34"/>
        <v>2</v>
      </c>
      <c r="U14" s="38">
        <f t="shared" si="35"/>
        <v>38</v>
      </c>
      <c r="V14" s="38">
        <f t="shared" si="36"/>
        <v>10</v>
      </c>
      <c r="W14" s="38">
        <f t="shared" si="37"/>
        <v>28</v>
      </c>
      <c r="X14" s="38">
        <f t="shared" si="38"/>
        <v>45</v>
      </c>
      <c r="Y14"/>
      <c r="AC14" s="36">
        <v>6</v>
      </c>
      <c r="AD14" s="37" t="str">
        <f t="shared" si="10"/>
        <v>Escócia</v>
      </c>
      <c r="AE14" s="38">
        <f t="shared" si="39"/>
        <v>18</v>
      </c>
      <c r="AF14" s="38">
        <f t="shared" si="11"/>
        <v>12</v>
      </c>
      <c r="AG14" s="38">
        <f t="shared" si="12"/>
        <v>5</v>
      </c>
      <c r="AH14" s="38">
        <f t="shared" si="13"/>
        <v>1</v>
      </c>
      <c r="AI14" s="38">
        <f t="shared" si="14"/>
        <v>34</v>
      </c>
      <c r="AJ14" s="38">
        <f t="shared" si="15"/>
        <v>8</v>
      </c>
      <c r="AK14" s="38">
        <f t="shared" si="40"/>
        <v>26</v>
      </c>
      <c r="AL14" s="38">
        <f t="shared" si="41"/>
        <v>41</v>
      </c>
      <c r="AN14" s="36">
        <v>6</v>
      </c>
      <c r="AO14" s="37" t="str">
        <f t="shared" si="42"/>
        <v>Escócia</v>
      </c>
      <c r="AP14" s="38">
        <f t="shared" si="43"/>
        <v>0</v>
      </c>
      <c r="AQ14" s="38">
        <f t="shared" si="16"/>
        <v>0</v>
      </c>
      <c r="AR14" s="38">
        <f t="shared" si="17"/>
        <v>0</v>
      </c>
      <c r="AS14" s="38">
        <f t="shared" si="18"/>
        <v>0</v>
      </c>
      <c r="AT14" s="38">
        <f t="shared" si="19"/>
        <v>0</v>
      </c>
      <c r="AU14" s="38">
        <f t="shared" si="20"/>
        <v>0</v>
      </c>
      <c r="AV14" s="38">
        <f t="shared" si="44"/>
        <v>0</v>
      </c>
      <c r="AW14" s="38">
        <f t="shared" si="45"/>
        <v>0</v>
      </c>
      <c r="AY14" s="36">
        <v>6</v>
      </c>
      <c r="AZ14" s="37" t="str">
        <f t="shared" si="46"/>
        <v>Escócia</v>
      </c>
      <c r="BA14" s="38">
        <f t="shared" si="47"/>
        <v>1</v>
      </c>
      <c r="BB14" s="38">
        <f t="shared" si="21"/>
        <v>1</v>
      </c>
      <c r="BC14" s="38">
        <f t="shared" si="22"/>
        <v>0</v>
      </c>
      <c r="BD14" s="38">
        <f t="shared" si="23"/>
        <v>0</v>
      </c>
      <c r="BE14" s="38">
        <f t="shared" si="24"/>
        <v>3</v>
      </c>
      <c r="BF14" s="38">
        <f t="shared" si="25"/>
        <v>0</v>
      </c>
      <c r="BG14" s="38">
        <f t="shared" si="48"/>
        <v>3</v>
      </c>
      <c r="BH14" s="38">
        <f t="shared" si="49"/>
        <v>3</v>
      </c>
      <c r="BJ14" s="36">
        <v>6</v>
      </c>
      <c r="BK14" s="37" t="str">
        <f t="shared" si="50"/>
        <v>Escócia</v>
      </c>
      <c r="BL14" s="38">
        <f t="shared" si="51"/>
        <v>2</v>
      </c>
      <c r="BM14" s="38">
        <f t="shared" si="26"/>
        <v>0</v>
      </c>
      <c r="BN14" s="38">
        <f t="shared" si="27"/>
        <v>1</v>
      </c>
      <c r="BO14" s="38">
        <f t="shared" si="28"/>
        <v>1</v>
      </c>
      <c r="BP14" s="38">
        <f t="shared" si="29"/>
        <v>1</v>
      </c>
      <c r="BQ14" s="38">
        <f t="shared" si="30"/>
        <v>2</v>
      </c>
      <c r="BR14" s="38">
        <f t="shared" si="52"/>
        <v>-1</v>
      </c>
      <c r="BS14" s="38">
        <f t="shared" si="53"/>
        <v>1</v>
      </c>
    </row>
    <row r="15" spans="2:71" s="35" customFormat="1" ht="23.1" customHeight="1" x14ac:dyDescent="0.25">
      <c r="B15" s="59">
        <v>7</v>
      </c>
      <c r="C15" s="61" t="str">
        <f t="shared" si="0"/>
        <v>Noruega</v>
      </c>
      <c r="D15" s="62">
        <f t="shared" si="1"/>
        <v>19</v>
      </c>
      <c r="E15" s="62">
        <f t="shared" si="2"/>
        <v>8</v>
      </c>
      <c r="F15" s="62">
        <f t="shared" si="3"/>
        <v>6</v>
      </c>
      <c r="G15" s="62">
        <f t="shared" si="4"/>
        <v>5</v>
      </c>
      <c r="H15" s="62">
        <f t="shared" si="5"/>
        <v>17</v>
      </c>
      <c r="I15" s="62">
        <f t="shared" si="6"/>
        <v>8</v>
      </c>
      <c r="J15" s="62">
        <f t="shared" si="7"/>
        <v>9</v>
      </c>
      <c r="K15" s="59">
        <f t="shared" si="8"/>
        <v>30</v>
      </c>
      <c r="O15" s="36">
        <v>7</v>
      </c>
      <c r="P15" s="37" t="str">
        <f>Tabelas!P15</f>
        <v>Eslovênia</v>
      </c>
      <c r="Q15" s="38">
        <f t="shared" si="31"/>
        <v>18</v>
      </c>
      <c r="R15" s="38">
        <f t="shared" si="32"/>
        <v>4</v>
      </c>
      <c r="S15" s="38">
        <f t="shared" si="33"/>
        <v>6</v>
      </c>
      <c r="T15" s="38">
        <f t="shared" si="34"/>
        <v>8</v>
      </c>
      <c r="U15" s="38">
        <f t="shared" si="35"/>
        <v>11</v>
      </c>
      <c r="V15" s="38">
        <f t="shared" si="36"/>
        <v>17</v>
      </c>
      <c r="W15" s="38">
        <f t="shared" si="37"/>
        <v>-6</v>
      </c>
      <c r="X15" s="38">
        <f t="shared" si="38"/>
        <v>18</v>
      </c>
      <c r="Y15"/>
      <c r="AC15" s="36">
        <v>7</v>
      </c>
      <c r="AD15" s="37" t="str">
        <f t="shared" si="10"/>
        <v>Eslovênia</v>
      </c>
      <c r="AE15" s="38">
        <f t="shared" si="39"/>
        <v>18</v>
      </c>
      <c r="AF15" s="38">
        <f t="shared" si="11"/>
        <v>4</v>
      </c>
      <c r="AG15" s="38">
        <f t="shared" si="12"/>
        <v>6</v>
      </c>
      <c r="AH15" s="38">
        <f t="shared" si="13"/>
        <v>8</v>
      </c>
      <c r="AI15" s="38">
        <f t="shared" si="14"/>
        <v>11</v>
      </c>
      <c r="AJ15" s="38">
        <f t="shared" si="15"/>
        <v>17</v>
      </c>
      <c r="AK15" s="38">
        <f t="shared" si="40"/>
        <v>-6</v>
      </c>
      <c r="AL15" s="38">
        <f t="shared" si="41"/>
        <v>18</v>
      </c>
      <c r="AN15" s="36">
        <v>7</v>
      </c>
      <c r="AO15" s="37" t="str">
        <f t="shared" si="42"/>
        <v>Eslovênia</v>
      </c>
      <c r="AP15" s="38">
        <f t="shared" si="43"/>
        <v>0</v>
      </c>
      <c r="AQ15" s="38">
        <f t="shared" si="16"/>
        <v>0</v>
      </c>
      <c r="AR15" s="38">
        <f t="shared" si="17"/>
        <v>0</v>
      </c>
      <c r="AS15" s="38">
        <f t="shared" si="18"/>
        <v>0</v>
      </c>
      <c r="AT15" s="38">
        <f t="shared" si="19"/>
        <v>0</v>
      </c>
      <c r="AU15" s="38">
        <f t="shared" si="20"/>
        <v>0</v>
      </c>
      <c r="AV15" s="38">
        <f t="shared" si="44"/>
        <v>0</v>
      </c>
      <c r="AW15" s="38">
        <f t="shared" si="45"/>
        <v>0</v>
      </c>
      <c r="AY15" s="36">
        <v>7</v>
      </c>
      <c r="AZ15" s="37" t="str">
        <f t="shared" si="46"/>
        <v>Eslovênia</v>
      </c>
      <c r="BA15" s="38">
        <f t="shared" si="47"/>
        <v>0</v>
      </c>
      <c r="BB15" s="38">
        <f t="shared" si="21"/>
        <v>0</v>
      </c>
      <c r="BC15" s="38">
        <f t="shared" si="22"/>
        <v>0</v>
      </c>
      <c r="BD15" s="38">
        <f t="shared" si="23"/>
        <v>0</v>
      </c>
      <c r="BE15" s="38">
        <f t="shared" si="24"/>
        <v>0</v>
      </c>
      <c r="BF15" s="38">
        <f t="shared" si="25"/>
        <v>0</v>
      </c>
      <c r="BG15" s="38">
        <f t="shared" si="48"/>
        <v>0</v>
      </c>
      <c r="BH15" s="38">
        <f t="shared" si="49"/>
        <v>0</v>
      </c>
      <c r="BJ15" s="36">
        <v>7</v>
      </c>
      <c r="BK15" s="37" t="str">
        <f t="shared" si="50"/>
        <v>Eslovênia</v>
      </c>
      <c r="BL15" s="38">
        <f t="shared" si="51"/>
        <v>0</v>
      </c>
      <c r="BM15" s="38">
        <f t="shared" si="26"/>
        <v>0</v>
      </c>
      <c r="BN15" s="38">
        <f t="shared" si="27"/>
        <v>0</v>
      </c>
      <c r="BO15" s="38">
        <f t="shared" si="28"/>
        <v>0</v>
      </c>
      <c r="BP15" s="38">
        <f t="shared" si="29"/>
        <v>0</v>
      </c>
      <c r="BQ15" s="38">
        <f t="shared" si="30"/>
        <v>0</v>
      </c>
      <c r="BR15" s="38">
        <f t="shared" si="52"/>
        <v>0</v>
      </c>
      <c r="BS15" s="38">
        <f t="shared" si="53"/>
        <v>0</v>
      </c>
    </row>
    <row r="16" spans="2:71" s="35" customFormat="1" ht="23.1" customHeight="1" x14ac:dyDescent="0.25">
      <c r="B16" s="59">
        <v>8</v>
      </c>
      <c r="C16" s="63" t="str">
        <f t="shared" si="0"/>
        <v>Holanda</v>
      </c>
      <c r="D16" s="64">
        <f t="shared" si="1"/>
        <v>19</v>
      </c>
      <c r="E16" s="64">
        <f t="shared" si="2"/>
        <v>7</v>
      </c>
      <c r="F16" s="64">
        <f t="shared" si="3"/>
        <v>6</v>
      </c>
      <c r="G16" s="64">
        <f t="shared" si="4"/>
        <v>6</v>
      </c>
      <c r="H16" s="64">
        <f t="shared" si="5"/>
        <v>19</v>
      </c>
      <c r="I16" s="64">
        <f t="shared" si="6"/>
        <v>18</v>
      </c>
      <c r="J16" s="64">
        <f t="shared" si="7"/>
        <v>1</v>
      </c>
      <c r="K16" s="59">
        <f t="shared" si="8"/>
        <v>27</v>
      </c>
      <c r="O16" s="36">
        <v>8</v>
      </c>
      <c r="P16" s="37" t="str">
        <f>Tabelas!P16</f>
        <v>França</v>
      </c>
      <c r="Q16" s="38">
        <f t="shared" si="31"/>
        <v>18</v>
      </c>
      <c r="R16" s="38">
        <f t="shared" si="32"/>
        <v>3</v>
      </c>
      <c r="S16" s="38">
        <f t="shared" si="33"/>
        <v>4</v>
      </c>
      <c r="T16" s="38">
        <f t="shared" si="34"/>
        <v>11</v>
      </c>
      <c r="U16" s="38">
        <f t="shared" si="35"/>
        <v>6</v>
      </c>
      <c r="V16" s="38">
        <f t="shared" si="36"/>
        <v>18</v>
      </c>
      <c r="W16" s="38">
        <f t="shared" si="37"/>
        <v>-12</v>
      </c>
      <c r="X16" s="38">
        <f t="shared" si="38"/>
        <v>13</v>
      </c>
      <c r="Y16"/>
      <c r="AC16" s="36">
        <v>8</v>
      </c>
      <c r="AD16" s="37" t="str">
        <f t="shared" si="10"/>
        <v>França</v>
      </c>
      <c r="AE16" s="38">
        <f t="shared" si="39"/>
        <v>18</v>
      </c>
      <c r="AF16" s="38">
        <f t="shared" si="11"/>
        <v>3</v>
      </c>
      <c r="AG16" s="38">
        <f t="shared" si="12"/>
        <v>4</v>
      </c>
      <c r="AH16" s="38">
        <f t="shared" si="13"/>
        <v>11</v>
      </c>
      <c r="AI16" s="38">
        <f t="shared" si="14"/>
        <v>6</v>
      </c>
      <c r="AJ16" s="38">
        <f t="shared" si="15"/>
        <v>18</v>
      </c>
      <c r="AK16" s="38">
        <f t="shared" si="40"/>
        <v>-12</v>
      </c>
      <c r="AL16" s="38">
        <f t="shared" si="41"/>
        <v>13</v>
      </c>
      <c r="AN16" s="36">
        <v>8</v>
      </c>
      <c r="AO16" s="37" t="str">
        <f t="shared" si="42"/>
        <v>França</v>
      </c>
      <c r="AP16" s="38">
        <f t="shared" si="43"/>
        <v>0</v>
      </c>
      <c r="AQ16" s="38">
        <f t="shared" si="16"/>
        <v>0</v>
      </c>
      <c r="AR16" s="38">
        <f t="shared" si="17"/>
        <v>0</v>
      </c>
      <c r="AS16" s="38">
        <f t="shared" si="18"/>
        <v>0</v>
      </c>
      <c r="AT16" s="38">
        <f t="shared" si="19"/>
        <v>0</v>
      </c>
      <c r="AU16" s="38">
        <f t="shared" si="20"/>
        <v>0</v>
      </c>
      <c r="AV16" s="38">
        <f t="shared" si="44"/>
        <v>0</v>
      </c>
      <c r="AW16" s="38">
        <f t="shared" si="45"/>
        <v>0</v>
      </c>
      <c r="AY16" s="36">
        <v>8</v>
      </c>
      <c r="AZ16" s="37" t="str">
        <f t="shared" si="46"/>
        <v>França</v>
      </c>
      <c r="BA16" s="38">
        <f t="shared" si="47"/>
        <v>0</v>
      </c>
      <c r="BB16" s="38">
        <f t="shared" si="21"/>
        <v>0</v>
      </c>
      <c r="BC16" s="38">
        <f t="shared" si="22"/>
        <v>0</v>
      </c>
      <c r="BD16" s="38">
        <f t="shared" si="23"/>
        <v>0</v>
      </c>
      <c r="BE16" s="38">
        <f t="shared" si="24"/>
        <v>0</v>
      </c>
      <c r="BF16" s="38">
        <f t="shared" si="25"/>
        <v>0</v>
      </c>
      <c r="BG16" s="38">
        <f t="shared" si="48"/>
        <v>0</v>
      </c>
      <c r="BH16" s="38">
        <f t="shared" si="49"/>
        <v>0</v>
      </c>
      <c r="BJ16" s="36">
        <v>8</v>
      </c>
      <c r="BK16" s="37" t="str">
        <f t="shared" si="50"/>
        <v>França</v>
      </c>
      <c r="BL16" s="38">
        <f t="shared" si="51"/>
        <v>0</v>
      </c>
      <c r="BM16" s="38">
        <f t="shared" si="26"/>
        <v>0</v>
      </c>
      <c r="BN16" s="38">
        <f t="shared" si="27"/>
        <v>0</v>
      </c>
      <c r="BO16" s="38">
        <f t="shared" si="28"/>
        <v>0</v>
      </c>
      <c r="BP16" s="38">
        <f t="shared" si="29"/>
        <v>0</v>
      </c>
      <c r="BQ16" s="38">
        <f t="shared" si="30"/>
        <v>0</v>
      </c>
      <c r="BR16" s="38">
        <f t="shared" si="52"/>
        <v>0</v>
      </c>
      <c r="BS16" s="38">
        <f t="shared" si="53"/>
        <v>0</v>
      </c>
    </row>
    <row r="17" spans="2:71" s="35" customFormat="1" ht="23.1" customHeight="1" x14ac:dyDescent="0.25">
      <c r="B17" s="59">
        <v>9</v>
      </c>
      <c r="C17" s="61" t="str">
        <f t="shared" si="0"/>
        <v>País de Gales</v>
      </c>
      <c r="D17" s="62">
        <f t="shared" si="1"/>
        <v>18</v>
      </c>
      <c r="E17" s="62">
        <f t="shared" si="2"/>
        <v>7</v>
      </c>
      <c r="F17" s="62">
        <f t="shared" si="3"/>
        <v>5</v>
      </c>
      <c r="G17" s="62">
        <f t="shared" si="4"/>
        <v>6</v>
      </c>
      <c r="H17" s="62">
        <f t="shared" si="5"/>
        <v>16</v>
      </c>
      <c r="I17" s="62">
        <f t="shared" si="6"/>
        <v>14</v>
      </c>
      <c r="J17" s="62">
        <f t="shared" si="7"/>
        <v>2</v>
      </c>
      <c r="K17" s="59">
        <f t="shared" si="8"/>
        <v>26</v>
      </c>
      <c r="O17" s="36">
        <v>9</v>
      </c>
      <c r="P17" s="37" t="str">
        <f>Tabelas!P17</f>
        <v>Holanda</v>
      </c>
      <c r="Q17" s="38">
        <f t="shared" si="31"/>
        <v>19</v>
      </c>
      <c r="R17" s="38">
        <f t="shared" si="32"/>
        <v>7</v>
      </c>
      <c r="S17" s="38">
        <f t="shared" si="33"/>
        <v>6</v>
      </c>
      <c r="T17" s="38">
        <f t="shared" si="34"/>
        <v>6</v>
      </c>
      <c r="U17" s="38">
        <f t="shared" si="35"/>
        <v>19</v>
      </c>
      <c r="V17" s="38">
        <f t="shared" si="36"/>
        <v>18</v>
      </c>
      <c r="W17" s="38">
        <f t="shared" si="37"/>
        <v>1</v>
      </c>
      <c r="X17" s="38">
        <f t="shared" si="38"/>
        <v>27</v>
      </c>
      <c r="Y17"/>
      <c r="AC17" s="36">
        <v>9</v>
      </c>
      <c r="AD17" s="37" t="str">
        <f t="shared" si="10"/>
        <v>Holanda</v>
      </c>
      <c r="AE17" s="38">
        <f t="shared" si="39"/>
        <v>18</v>
      </c>
      <c r="AF17" s="38">
        <f t="shared" si="11"/>
        <v>7</v>
      </c>
      <c r="AG17" s="38">
        <f t="shared" si="12"/>
        <v>6</v>
      </c>
      <c r="AH17" s="38">
        <f t="shared" si="13"/>
        <v>5</v>
      </c>
      <c r="AI17" s="38">
        <f t="shared" si="14"/>
        <v>19</v>
      </c>
      <c r="AJ17" s="38">
        <f t="shared" si="15"/>
        <v>15</v>
      </c>
      <c r="AK17" s="38">
        <f t="shared" si="40"/>
        <v>4</v>
      </c>
      <c r="AL17" s="38">
        <f t="shared" si="41"/>
        <v>27</v>
      </c>
      <c r="AN17" s="36">
        <v>9</v>
      </c>
      <c r="AO17" s="37" t="str">
        <f t="shared" si="42"/>
        <v>Holanda</v>
      </c>
      <c r="AP17" s="38">
        <f t="shared" si="43"/>
        <v>1</v>
      </c>
      <c r="AQ17" s="38">
        <f t="shared" si="16"/>
        <v>1</v>
      </c>
      <c r="AR17" s="38">
        <f t="shared" si="17"/>
        <v>0</v>
      </c>
      <c r="AS17" s="38">
        <f t="shared" si="18"/>
        <v>0</v>
      </c>
      <c r="AT17" s="38">
        <f t="shared" si="19"/>
        <v>2</v>
      </c>
      <c r="AU17" s="38">
        <f t="shared" si="20"/>
        <v>1</v>
      </c>
      <c r="AV17" s="38">
        <f t="shared" si="44"/>
        <v>1</v>
      </c>
      <c r="AW17" s="38">
        <f t="shared" si="45"/>
        <v>3</v>
      </c>
      <c r="AY17" s="36">
        <v>9</v>
      </c>
      <c r="AZ17" s="37" t="str">
        <f t="shared" si="46"/>
        <v>Holanda</v>
      </c>
      <c r="BA17" s="38">
        <f t="shared" si="47"/>
        <v>1</v>
      </c>
      <c r="BB17" s="38">
        <f t="shared" si="21"/>
        <v>0</v>
      </c>
      <c r="BC17" s="38">
        <f t="shared" si="22"/>
        <v>0</v>
      </c>
      <c r="BD17" s="38">
        <f t="shared" si="23"/>
        <v>1</v>
      </c>
      <c r="BE17" s="38">
        <f t="shared" si="24"/>
        <v>0</v>
      </c>
      <c r="BF17" s="38">
        <f t="shared" si="25"/>
        <v>3</v>
      </c>
      <c r="BG17" s="38">
        <f t="shared" si="48"/>
        <v>-3</v>
      </c>
      <c r="BH17" s="38">
        <f t="shared" si="49"/>
        <v>0</v>
      </c>
      <c r="BJ17" s="36">
        <v>9</v>
      </c>
      <c r="BK17" s="37" t="str">
        <f t="shared" si="50"/>
        <v>Holanda</v>
      </c>
      <c r="BL17" s="38">
        <f t="shared" si="51"/>
        <v>0</v>
      </c>
      <c r="BM17" s="38">
        <f t="shared" si="26"/>
        <v>0</v>
      </c>
      <c r="BN17" s="38">
        <f t="shared" si="27"/>
        <v>0</v>
      </c>
      <c r="BO17" s="38">
        <f t="shared" si="28"/>
        <v>0</v>
      </c>
      <c r="BP17" s="38">
        <f t="shared" si="29"/>
        <v>0</v>
      </c>
      <c r="BQ17" s="38">
        <f t="shared" si="30"/>
        <v>0</v>
      </c>
      <c r="BR17" s="38">
        <f t="shared" si="52"/>
        <v>0</v>
      </c>
      <c r="BS17" s="38">
        <f t="shared" si="53"/>
        <v>0</v>
      </c>
    </row>
    <row r="18" spans="2:71" s="35" customFormat="1" ht="23.1" customHeight="1" x14ac:dyDescent="0.25">
      <c r="B18" s="59">
        <v>10</v>
      </c>
      <c r="C18" s="63" t="str">
        <f t="shared" si="0"/>
        <v>Áustria</v>
      </c>
      <c r="D18" s="64">
        <f t="shared" si="1"/>
        <v>18</v>
      </c>
      <c r="E18" s="64">
        <f t="shared" si="2"/>
        <v>6</v>
      </c>
      <c r="F18" s="64">
        <f t="shared" si="3"/>
        <v>7</v>
      </c>
      <c r="G18" s="64">
        <f t="shared" si="4"/>
        <v>5</v>
      </c>
      <c r="H18" s="64">
        <f t="shared" si="5"/>
        <v>11</v>
      </c>
      <c r="I18" s="64">
        <f t="shared" si="6"/>
        <v>9</v>
      </c>
      <c r="J18" s="64">
        <f t="shared" si="7"/>
        <v>2</v>
      </c>
      <c r="K18" s="59">
        <f t="shared" si="8"/>
        <v>25</v>
      </c>
      <c r="O18" s="36">
        <v>10</v>
      </c>
      <c r="P18" s="37" t="str">
        <f>Tabelas!P18</f>
        <v>Inglaterra</v>
      </c>
      <c r="Q18" s="38">
        <f t="shared" si="31"/>
        <v>19</v>
      </c>
      <c r="R18" s="38">
        <f t="shared" si="32"/>
        <v>12</v>
      </c>
      <c r="S18" s="38">
        <f t="shared" si="33"/>
        <v>2</v>
      </c>
      <c r="T18" s="38">
        <f t="shared" si="34"/>
        <v>5</v>
      </c>
      <c r="U18" s="38">
        <f t="shared" si="35"/>
        <v>30</v>
      </c>
      <c r="V18" s="38">
        <f t="shared" si="36"/>
        <v>13</v>
      </c>
      <c r="W18" s="38">
        <f t="shared" si="37"/>
        <v>17</v>
      </c>
      <c r="X18" s="38">
        <f t="shared" si="38"/>
        <v>38</v>
      </c>
      <c r="Y18"/>
      <c r="AC18" s="36">
        <v>10</v>
      </c>
      <c r="AD18" s="37" t="str">
        <f t="shared" si="10"/>
        <v>Inglaterra</v>
      </c>
      <c r="AE18" s="38">
        <f t="shared" si="39"/>
        <v>18</v>
      </c>
      <c r="AF18" s="38">
        <f t="shared" si="11"/>
        <v>12</v>
      </c>
      <c r="AG18" s="38">
        <f t="shared" si="12"/>
        <v>2</v>
      </c>
      <c r="AH18" s="38">
        <f t="shared" si="13"/>
        <v>4</v>
      </c>
      <c r="AI18" s="38">
        <f t="shared" si="14"/>
        <v>27</v>
      </c>
      <c r="AJ18" s="38">
        <f t="shared" si="15"/>
        <v>12</v>
      </c>
      <c r="AK18" s="38">
        <f t="shared" si="40"/>
        <v>15</v>
      </c>
      <c r="AL18" s="38">
        <f t="shared" si="41"/>
        <v>38</v>
      </c>
      <c r="AN18" s="36">
        <v>10</v>
      </c>
      <c r="AO18" s="37" t="str">
        <f t="shared" si="42"/>
        <v>Inglaterra</v>
      </c>
      <c r="AP18" s="38">
        <f t="shared" si="43"/>
        <v>0</v>
      </c>
      <c r="AQ18" s="38">
        <f t="shared" si="16"/>
        <v>0</v>
      </c>
      <c r="AR18" s="38">
        <f t="shared" si="17"/>
        <v>0</v>
      </c>
      <c r="AS18" s="38">
        <f t="shared" si="18"/>
        <v>0</v>
      </c>
      <c r="AT18" s="38">
        <f t="shared" si="19"/>
        <v>0</v>
      </c>
      <c r="AU18" s="38">
        <f t="shared" si="20"/>
        <v>0</v>
      </c>
      <c r="AV18" s="38">
        <f t="shared" si="44"/>
        <v>0</v>
      </c>
      <c r="AW18" s="38">
        <f t="shared" si="45"/>
        <v>0</v>
      </c>
      <c r="AY18" s="36">
        <v>10</v>
      </c>
      <c r="AZ18" s="37" t="str">
        <f t="shared" si="46"/>
        <v>Inglaterra</v>
      </c>
      <c r="BA18" s="38">
        <f t="shared" si="47"/>
        <v>1</v>
      </c>
      <c r="BB18" s="38">
        <f t="shared" si="21"/>
        <v>0</v>
      </c>
      <c r="BC18" s="38">
        <f t="shared" si="22"/>
        <v>0</v>
      </c>
      <c r="BD18" s="38">
        <f t="shared" si="23"/>
        <v>1</v>
      </c>
      <c r="BE18" s="38">
        <f t="shared" si="24"/>
        <v>3</v>
      </c>
      <c r="BF18" s="38">
        <f t="shared" si="25"/>
        <v>1</v>
      </c>
      <c r="BG18" s="38">
        <f t="shared" si="48"/>
        <v>2</v>
      </c>
      <c r="BH18" s="38">
        <f t="shared" si="49"/>
        <v>0</v>
      </c>
      <c r="BJ18" s="36">
        <v>10</v>
      </c>
      <c r="BK18" s="37" t="str">
        <f t="shared" si="50"/>
        <v>Inglaterra</v>
      </c>
      <c r="BL18" s="38">
        <f t="shared" si="51"/>
        <v>0</v>
      </c>
      <c r="BM18" s="38">
        <f t="shared" si="26"/>
        <v>0</v>
      </c>
      <c r="BN18" s="38">
        <f t="shared" si="27"/>
        <v>0</v>
      </c>
      <c r="BO18" s="38">
        <f t="shared" si="28"/>
        <v>0</v>
      </c>
      <c r="BP18" s="38">
        <f t="shared" si="29"/>
        <v>0</v>
      </c>
      <c r="BQ18" s="38">
        <f t="shared" si="30"/>
        <v>0</v>
      </c>
      <c r="BR18" s="38">
        <f t="shared" si="52"/>
        <v>0</v>
      </c>
      <c r="BS18" s="38">
        <f t="shared" si="53"/>
        <v>0</v>
      </c>
    </row>
    <row r="19" spans="2:71" s="35" customFormat="1" ht="23.1" customHeight="1" x14ac:dyDescent="0.25">
      <c r="B19" s="59">
        <v>11</v>
      </c>
      <c r="C19" s="61" t="str">
        <f t="shared" si="0"/>
        <v>Itália</v>
      </c>
      <c r="D19" s="62">
        <f t="shared" si="1"/>
        <v>18</v>
      </c>
      <c r="E19" s="62">
        <f t="shared" si="2"/>
        <v>5</v>
      </c>
      <c r="F19" s="62">
        <f t="shared" si="3"/>
        <v>8</v>
      </c>
      <c r="G19" s="62">
        <f t="shared" si="4"/>
        <v>5</v>
      </c>
      <c r="H19" s="62">
        <f t="shared" si="5"/>
        <v>11</v>
      </c>
      <c r="I19" s="62">
        <f t="shared" si="6"/>
        <v>13</v>
      </c>
      <c r="J19" s="62">
        <f t="shared" si="7"/>
        <v>-2</v>
      </c>
      <c r="K19" s="59">
        <f t="shared" si="8"/>
        <v>23</v>
      </c>
      <c r="O19" s="36">
        <v>11</v>
      </c>
      <c r="P19" s="37" t="str">
        <f>Tabelas!P19</f>
        <v>Irlanda</v>
      </c>
      <c r="Q19" s="38">
        <f t="shared" si="31"/>
        <v>18</v>
      </c>
      <c r="R19" s="38">
        <f t="shared" si="32"/>
        <v>2</v>
      </c>
      <c r="S19" s="38">
        <f t="shared" si="33"/>
        <v>7</v>
      </c>
      <c r="T19" s="38">
        <f t="shared" si="34"/>
        <v>9</v>
      </c>
      <c r="U19" s="38">
        <f t="shared" si="35"/>
        <v>4</v>
      </c>
      <c r="V19" s="38">
        <f t="shared" si="36"/>
        <v>15</v>
      </c>
      <c r="W19" s="38">
        <f t="shared" si="37"/>
        <v>-11</v>
      </c>
      <c r="X19" s="38">
        <f t="shared" si="38"/>
        <v>13</v>
      </c>
      <c r="Y19"/>
      <c r="AC19" s="36">
        <v>11</v>
      </c>
      <c r="AD19" s="37" t="str">
        <f t="shared" si="10"/>
        <v>Irlanda</v>
      </c>
      <c r="AE19" s="38">
        <f t="shared" si="39"/>
        <v>18</v>
      </c>
      <c r="AF19" s="38">
        <f t="shared" si="11"/>
        <v>2</v>
      </c>
      <c r="AG19" s="38">
        <f t="shared" si="12"/>
        <v>7</v>
      </c>
      <c r="AH19" s="38">
        <f t="shared" si="13"/>
        <v>9</v>
      </c>
      <c r="AI19" s="38">
        <f t="shared" si="14"/>
        <v>4</v>
      </c>
      <c r="AJ19" s="38">
        <f t="shared" si="15"/>
        <v>15</v>
      </c>
      <c r="AK19" s="38">
        <f t="shared" si="40"/>
        <v>-11</v>
      </c>
      <c r="AL19" s="38">
        <f t="shared" si="41"/>
        <v>13</v>
      </c>
      <c r="AN19" s="36">
        <v>11</v>
      </c>
      <c r="AO19" s="37" t="str">
        <f t="shared" si="42"/>
        <v>Irlanda</v>
      </c>
      <c r="AP19" s="38">
        <f t="shared" si="43"/>
        <v>0</v>
      </c>
      <c r="AQ19" s="38">
        <f t="shared" si="16"/>
        <v>0</v>
      </c>
      <c r="AR19" s="38">
        <f t="shared" si="17"/>
        <v>0</v>
      </c>
      <c r="AS19" s="38">
        <f t="shared" si="18"/>
        <v>0</v>
      </c>
      <c r="AT19" s="38">
        <f t="shared" si="19"/>
        <v>0</v>
      </c>
      <c r="AU19" s="38">
        <f t="shared" si="20"/>
        <v>0</v>
      </c>
      <c r="AV19" s="38">
        <f t="shared" si="44"/>
        <v>0</v>
      </c>
      <c r="AW19" s="38">
        <f t="shared" si="45"/>
        <v>0</v>
      </c>
      <c r="AY19" s="36">
        <v>11</v>
      </c>
      <c r="AZ19" s="37" t="str">
        <f t="shared" si="46"/>
        <v>Irlanda</v>
      </c>
      <c r="BA19" s="38">
        <f t="shared" si="47"/>
        <v>0</v>
      </c>
      <c r="BB19" s="38">
        <f t="shared" si="21"/>
        <v>0</v>
      </c>
      <c r="BC19" s="38">
        <f t="shared" si="22"/>
        <v>0</v>
      </c>
      <c r="BD19" s="38">
        <f t="shared" si="23"/>
        <v>0</v>
      </c>
      <c r="BE19" s="38">
        <f t="shared" si="24"/>
        <v>0</v>
      </c>
      <c r="BF19" s="38">
        <f t="shared" si="25"/>
        <v>0</v>
      </c>
      <c r="BG19" s="38">
        <f t="shared" si="48"/>
        <v>0</v>
      </c>
      <c r="BH19" s="38">
        <f t="shared" si="49"/>
        <v>0</v>
      </c>
      <c r="BJ19" s="36">
        <v>11</v>
      </c>
      <c r="BK19" s="37" t="str">
        <f t="shared" si="50"/>
        <v>Irlanda</v>
      </c>
      <c r="BL19" s="38">
        <f t="shared" si="51"/>
        <v>0</v>
      </c>
      <c r="BM19" s="38">
        <f t="shared" si="26"/>
        <v>0</v>
      </c>
      <c r="BN19" s="38">
        <f t="shared" si="27"/>
        <v>0</v>
      </c>
      <c r="BO19" s="38">
        <f t="shared" si="28"/>
        <v>0</v>
      </c>
      <c r="BP19" s="38">
        <f t="shared" si="29"/>
        <v>0</v>
      </c>
      <c r="BQ19" s="38">
        <f t="shared" si="30"/>
        <v>0</v>
      </c>
      <c r="BR19" s="38">
        <f t="shared" si="52"/>
        <v>0</v>
      </c>
      <c r="BS19" s="38">
        <f t="shared" si="53"/>
        <v>0</v>
      </c>
    </row>
    <row r="20" spans="2:71" s="35" customFormat="1" ht="23.1" customHeight="1" x14ac:dyDescent="0.25">
      <c r="B20" s="59">
        <v>12</v>
      </c>
      <c r="C20" s="63" t="str">
        <f t="shared" si="0"/>
        <v>Alemanha</v>
      </c>
      <c r="D20" s="64">
        <f t="shared" si="1"/>
        <v>18</v>
      </c>
      <c r="E20" s="64">
        <f t="shared" si="2"/>
        <v>5</v>
      </c>
      <c r="F20" s="64">
        <f t="shared" si="3"/>
        <v>5</v>
      </c>
      <c r="G20" s="64">
        <f t="shared" si="4"/>
        <v>8</v>
      </c>
      <c r="H20" s="64">
        <f t="shared" si="5"/>
        <v>7</v>
      </c>
      <c r="I20" s="64">
        <f t="shared" si="6"/>
        <v>13</v>
      </c>
      <c r="J20" s="64">
        <f t="shared" si="7"/>
        <v>-6</v>
      </c>
      <c r="K20" s="59">
        <f t="shared" si="8"/>
        <v>20</v>
      </c>
      <c r="O20" s="36">
        <v>12</v>
      </c>
      <c r="P20" s="37" t="str">
        <f>Tabelas!P20</f>
        <v>Itália</v>
      </c>
      <c r="Q20" s="38">
        <f t="shared" si="31"/>
        <v>18</v>
      </c>
      <c r="R20" s="38">
        <f t="shared" si="32"/>
        <v>5</v>
      </c>
      <c r="S20" s="38">
        <f t="shared" si="33"/>
        <v>8</v>
      </c>
      <c r="T20" s="38">
        <f t="shared" si="34"/>
        <v>5</v>
      </c>
      <c r="U20" s="38">
        <f t="shared" si="35"/>
        <v>11</v>
      </c>
      <c r="V20" s="38">
        <f t="shared" si="36"/>
        <v>13</v>
      </c>
      <c r="W20" s="38">
        <f t="shared" si="37"/>
        <v>-2</v>
      </c>
      <c r="X20" s="38">
        <f t="shared" si="38"/>
        <v>23</v>
      </c>
      <c r="Y20"/>
      <c r="AC20" s="36">
        <v>12</v>
      </c>
      <c r="AD20" s="37" t="str">
        <f t="shared" si="10"/>
        <v>Itália</v>
      </c>
      <c r="AE20" s="38">
        <f t="shared" si="39"/>
        <v>18</v>
      </c>
      <c r="AF20" s="38">
        <f t="shared" si="11"/>
        <v>5</v>
      </c>
      <c r="AG20" s="38">
        <f t="shared" si="12"/>
        <v>8</v>
      </c>
      <c r="AH20" s="38">
        <f t="shared" si="13"/>
        <v>5</v>
      </c>
      <c r="AI20" s="38">
        <f t="shared" si="14"/>
        <v>11</v>
      </c>
      <c r="AJ20" s="38">
        <f t="shared" si="15"/>
        <v>13</v>
      </c>
      <c r="AK20" s="38">
        <f t="shared" si="40"/>
        <v>-2</v>
      </c>
      <c r="AL20" s="38">
        <f t="shared" si="41"/>
        <v>23</v>
      </c>
      <c r="AN20" s="36">
        <v>12</v>
      </c>
      <c r="AO20" s="37" t="str">
        <f t="shared" si="42"/>
        <v>Itália</v>
      </c>
      <c r="AP20" s="38">
        <f t="shared" si="43"/>
        <v>1</v>
      </c>
      <c r="AQ20" s="38">
        <f t="shared" si="16"/>
        <v>0</v>
      </c>
      <c r="AR20" s="38">
        <f t="shared" si="17"/>
        <v>0</v>
      </c>
      <c r="AS20" s="38">
        <f t="shared" si="18"/>
        <v>1</v>
      </c>
      <c r="AT20" s="38">
        <f t="shared" si="19"/>
        <v>2</v>
      </c>
      <c r="AU20" s="38">
        <f t="shared" si="20"/>
        <v>3</v>
      </c>
      <c r="AV20" s="38">
        <f t="shared" si="44"/>
        <v>-1</v>
      </c>
      <c r="AW20" s="38">
        <f t="shared" si="45"/>
        <v>0</v>
      </c>
      <c r="AY20" s="36">
        <v>12</v>
      </c>
      <c r="AZ20" s="37" t="str">
        <f t="shared" si="46"/>
        <v>Itália</v>
      </c>
      <c r="BA20" s="38">
        <f t="shared" si="47"/>
        <v>0</v>
      </c>
      <c r="BB20" s="38">
        <f t="shared" si="21"/>
        <v>0</v>
      </c>
      <c r="BC20" s="38">
        <f t="shared" si="22"/>
        <v>0</v>
      </c>
      <c r="BD20" s="38">
        <f t="shared" si="23"/>
        <v>0</v>
      </c>
      <c r="BE20" s="38">
        <f t="shared" si="24"/>
        <v>0</v>
      </c>
      <c r="BF20" s="38">
        <f t="shared" si="25"/>
        <v>0</v>
      </c>
      <c r="BG20" s="38">
        <f t="shared" si="48"/>
        <v>0</v>
      </c>
      <c r="BH20" s="38">
        <f t="shared" si="49"/>
        <v>0</v>
      </c>
      <c r="BJ20" s="36">
        <v>12</v>
      </c>
      <c r="BK20" s="37" t="str">
        <f t="shared" si="50"/>
        <v>Itália</v>
      </c>
      <c r="BL20" s="38">
        <f t="shared" si="51"/>
        <v>0</v>
      </c>
      <c r="BM20" s="38">
        <f t="shared" si="26"/>
        <v>0</v>
      </c>
      <c r="BN20" s="38">
        <f t="shared" si="27"/>
        <v>0</v>
      </c>
      <c r="BO20" s="38">
        <f t="shared" si="28"/>
        <v>0</v>
      </c>
      <c r="BP20" s="38">
        <f t="shared" si="29"/>
        <v>0</v>
      </c>
      <c r="BQ20" s="38">
        <f t="shared" si="30"/>
        <v>0</v>
      </c>
      <c r="BR20" s="38">
        <f t="shared" si="52"/>
        <v>0</v>
      </c>
      <c r="BS20" s="38">
        <f t="shared" si="53"/>
        <v>0</v>
      </c>
    </row>
    <row r="21" spans="2:71" s="35" customFormat="1" ht="23.1" customHeight="1" x14ac:dyDescent="0.25">
      <c r="B21" s="59">
        <v>13</v>
      </c>
      <c r="C21" s="61" t="str">
        <f t="shared" si="0"/>
        <v>Romênia</v>
      </c>
      <c r="D21" s="62">
        <f t="shared" si="1"/>
        <v>18</v>
      </c>
      <c r="E21" s="62">
        <f t="shared" si="2"/>
        <v>5</v>
      </c>
      <c r="F21" s="62">
        <f t="shared" si="3"/>
        <v>5</v>
      </c>
      <c r="G21" s="62">
        <f t="shared" si="4"/>
        <v>8</v>
      </c>
      <c r="H21" s="62">
        <f t="shared" si="5"/>
        <v>7</v>
      </c>
      <c r="I21" s="62">
        <f t="shared" si="6"/>
        <v>16</v>
      </c>
      <c r="J21" s="62">
        <f t="shared" si="7"/>
        <v>-9</v>
      </c>
      <c r="K21" s="59">
        <f t="shared" si="8"/>
        <v>20</v>
      </c>
      <c r="O21" s="36">
        <v>13</v>
      </c>
      <c r="P21" s="37" t="str">
        <f>Tabelas!P21</f>
        <v>Noruega</v>
      </c>
      <c r="Q21" s="38">
        <f t="shared" si="31"/>
        <v>19</v>
      </c>
      <c r="R21" s="38">
        <f t="shared" si="32"/>
        <v>8</v>
      </c>
      <c r="S21" s="38">
        <f t="shared" si="33"/>
        <v>6</v>
      </c>
      <c r="T21" s="38">
        <f t="shared" si="34"/>
        <v>5</v>
      </c>
      <c r="U21" s="38">
        <f t="shared" si="35"/>
        <v>17</v>
      </c>
      <c r="V21" s="38">
        <f t="shared" si="36"/>
        <v>8</v>
      </c>
      <c r="W21" s="38">
        <f t="shared" si="37"/>
        <v>9</v>
      </c>
      <c r="X21" s="38">
        <f t="shared" si="38"/>
        <v>30</v>
      </c>
      <c r="Y21"/>
      <c r="AC21" s="36">
        <v>13</v>
      </c>
      <c r="AD21" s="37" t="str">
        <f t="shared" si="10"/>
        <v>Noruega</v>
      </c>
      <c r="AE21" s="38">
        <f t="shared" si="39"/>
        <v>18</v>
      </c>
      <c r="AF21" s="38">
        <f t="shared" si="11"/>
        <v>8</v>
      </c>
      <c r="AG21" s="38">
        <f t="shared" si="12"/>
        <v>6</v>
      </c>
      <c r="AH21" s="38">
        <f t="shared" si="13"/>
        <v>4</v>
      </c>
      <c r="AI21" s="38">
        <f t="shared" si="14"/>
        <v>16</v>
      </c>
      <c r="AJ21" s="38">
        <f t="shared" si="15"/>
        <v>8</v>
      </c>
      <c r="AK21" s="38">
        <f t="shared" si="40"/>
        <v>8</v>
      </c>
      <c r="AL21" s="38">
        <f t="shared" si="41"/>
        <v>30</v>
      </c>
      <c r="AN21" s="36">
        <v>13</v>
      </c>
      <c r="AO21" s="37" t="str">
        <f t="shared" si="42"/>
        <v>Noruega</v>
      </c>
      <c r="AP21" s="38">
        <f t="shared" si="43"/>
        <v>1</v>
      </c>
      <c r="AQ21" s="38">
        <f t="shared" si="16"/>
        <v>1</v>
      </c>
      <c r="AR21" s="38">
        <f t="shared" si="17"/>
        <v>0</v>
      </c>
      <c r="AS21" s="38">
        <f t="shared" si="18"/>
        <v>0</v>
      </c>
      <c r="AT21" s="38">
        <f t="shared" si="19"/>
        <v>1</v>
      </c>
      <c r="AU21" s="38">
        <f t="shared" si="20"/>
        <v>0</v>
      </c>
      <c r="AV21" s="38">
        <f t="shared" si="44"/>
        <v>1</v>
      </c>
      <c r="AW21" s="38">
        <f t="shared" si="45"/>
        <v>3</v>
      </c>
      <c r="AY21" s="36">
        <v>13</v>
      </c>
      <c r="AZ21" s="37" t="str">
        <f t="shared" si="46"/>
        <v>Noruega</v>
      </c>
      <c r="BA21" s="38">
        <f t="shared" si="47"/>
        <v>1</v>
      </c>
      <c r="BB21" s="38">
        <f t="shared" si="21"/>
        <v>0</v>
      </c>
      <c r="BC21" s="38">
        <f t="shared" si="22"/>
        <v>0</v>
      </c>
      <c r="BD21" s="38">
        <f t="shared" si="23"/>
        <v>1</v>
      </c>
      <c r="BE21" s="38">
        <f t="shared" si="24"/>
        <v>1</v>
      </c>
      <c r="BF21" s="38">
        <f t="shared" si="25"/>
        <v>0</v>
      </c>
      <c r="BG21" s="38">
        <f t="shared" si="48"/>
        <v>1</v>
      </c>
      <c r="BH21" s="38">
        <f t="shared" si="49"/>
        <v>0</v>
      </c>
      <c r="BJ21" s="36">
        <v>13</v>
      </c>
      <c r="BK21" s="37" t="str">
        <f t="shared" si="50"/>
        <v>Noruega</v>
      </c>
      <c r="BL21" s="38">
        <f t="shared" si="51"/>
        <v>0</v>
      </c>
      <c r="BM21" s="38">
        <f t="shared" si="26"/>
        <v>0</v>
      </c>
      <c r="BN21" s="38">
        <f t="shared" si="27"/>
        <v>0</v>
      </c>
      <c r="BO21" s="38">
        <f t="shared" si="28"/>
        <v>0</v>
      </c>
      <c r="BP21" s="38">
        <f t="shared" si="29"/>
        <v>0</v>
      </c>
      <c r="BQ21" s="38">
        <f t="shared" si="30"/>
        <v>0</v>
      </c>
      <c r="BR21" s="38">
        <f t="shared" si="52"/>
        <v>0</v>
      </c>
      <c r="BS21" s="38">
        <f t="shared" si="53"/>
        <v>0</v>
      </c>
    </row>
    <row r="22" spans="2:71" s="35" customFormat="1" ht="23.1" customHeight="1" x14ac:dyDescent="0.25">
      <c r="B22" s="59">
        <v>14</v>
      </c>
      <c r="C22" s="63" t="str">
        <f t="shared" si="0"/>
        <v>Bélgica</v>
      </c>
      <c r="D22" s="64">
        <f t="shared" si="1"/>
        <v>18</v>
      </c>
      <c r="E22" s="64">
        <f t="shared" si="2"/>
        <v>4</v>
      </c>
      <c r="F22" s="64">
        <f t="shared" si="3"/>
        <v>7</v>
      </c>
      <c r="G22" s="64">
        <f t="shared" si="4"/>
        <v>7</v>
      </c>
      <c r="H22" s="64">
        <f t="shared" si="5"/>
        <v>9</v>
      </c>
      <c r="I22" s="64">
        <f t="shared" si="6"/>
        <v>14</v>
      </c>
      <c r="J22" s="64">
        <f t="shared" si="7"/>
        <v>-5</v>
      </c>
      <c r="K22" s="59">
        <f t="shared" si="8"/>
        <v>19</v>
      </c>
      <c r="O22" s="36">
        <v>14</v>
      </c>
      <c r="P22" s="37" t="str">
        <f>Tabelas!P22</f>
        <v>País de Gales</v>
      </c>
      <c r="Q22" s="38">
        <f t="shared" si="31"/>
        <v>18</v>
      </c>
      <c r="R22" s="38">
        <f t="shared" si="32"/>
        <v>7</v>
      </c>
      <c r="S22" s="38">
        <f t="shared" si="33"/>
        <v>5</v>
      </c>
      <c r="T22" s="38">
        <f t="shared" si="34"/>
        <v>6</v>
      </c>
      <c r="U22" s="38">
        <f t="shared" si="35"/>
        <v>16</v>
      </c>
      <c r="V22" s="38">
        <f t="shared" si="36"/>
        <v>14</v>
      </c>
      <c r="W22" s="38">
        <f t="shared" si="37"/>
        <v>2</v>
      </c>
      <c r="X22" s="38">
        <f t="shared" si="38"/>
        <v>26</v>
      </c>
      <c r="Y22"/>
      <c r="AC22" s="36">
        <v>14</v>
      </c>
      <c r="AD22" s="37" t="str">
        <f t="shared" si="10"/>
        <v>País de Gales</v>
      </c>
      <c r="AE22" s="38">
        <f t="shared" si="39"/>
        <v>18</v>
      </c>
      <c r="AF22" s="38">
        <f t="shared" si="11"/>
        <v>7</v>
      </c>
      <c r="AG22" s="38">
        <f t="shared" si="12"/>
        <v>5</v>
      </c>
      <c r="AH22" s="38">
        <f t="shared" si="13"/>
        <v>6</v>
      </c>
      <c r="AI22" s="38">
        <f t="shared" si="14"/>
        <v>16</v>
      </c>
      <c r="AJ22" s="38">
        <f t="shared" si="15"/>
        <v>14</v>
      </c>
      <c r="AK22" s="38">
        <f t="shared" si="40"/>
        <v>2</v>
      </c>
      <c r="AL22" s="38">
        <f t="shared" si="41"/>
        <v>26</v>
      </c>
      <c r="AN22" s="36">
        <v>14</v>
      </c>
      <c r="AO22" s="37" t="str">
        <f t="shared" si="42"/>
        <v>País de Gales</v>
      </c>
      <c r="AP22" s="38">
        <f t="shared" si="43"/>
        <v>1</v>
      </c>
      <c r="AQ22" s="38">
        <f t="shared" si="16"/>
        <v>0</v>
      </c>
      <c r="AR22" s="38">
        <f t="shared" si="17"/>
        <v>0</v>
      </c>
      <c r="AS22" s="38">
        <f t="shared" si="18"/>
        <v>1</v>
      </c>
      <c r="AT22" s="38">
        <f t="shared" si="19"/>
        <v>1</v>
      </c>
      <c r="AU22" s="38">
        <f t="shared" si="20"/>
        <v>2</v>
      </c>
      <c r="AV22" s="38">
        <f t="shared" si="44"/>
        <v>-1</v>
      </c>
      <c r="AW22" s="38">
        <f t="shared" si="45"/>
        <v>0</v>
      </c>
      <c r="AY22" s="36">
        <v>14</v>
      </c>
      <c r="AZ22" s="37" t="str">
        <f t="shared" si="46"/>
        <v>País de Gales</v>
      </c>
      <c r="BA22" s="38">
        <f t="shared" si="47"/>
        <v>0</v>
      </c>
      <c r="BB22" s="38">
        <f t="shared" si="21"/>
        <v>0</v>
      </c>
      <c r="BC22" s="38">
        <f t="shared" si="22"/>
        <v>0</v>
      </c>
      <c r="BD22" s="38">
        <f t="shared" si="23"/>
        <v>0</v>
      </c>
      <c r="BE22" s="38">
        <f t="shared" si="24"/>
        <v>0</v>
      </c>
      <c r="BF22" s="38">
        <f t="shared" si="25"/>
        <v>0</v>
      </c>
      <c r="BG22" s="38">
        <f t="shared" si="48"/>
        <v>0</v>
      </c>
      <c r="BH22" s="38">
        <f t="shared" si="49"/>
        <v>0</v>
      </c>
      <c r="BJ22" s="36">
        <v>14</v>
      </c>
      <c r="BK22" s="37" t="str">
        <f t="shared" si="50"/>
        <v>País de Gales</v>
      </c>
      <c r="BL22" s="38">
        <f t="shared" si="51"/>
        <v>0</v>
      </c>
      <c r="BM22" s="38">
        <f t="shared" si="26"/>
        <v>0</v>
      </c>
      <c r="BN22" s="38">
        <f t="shared" si="27"/>
        <v>0</v>
      </c>
      <c r="BO22" s="38">
        <f t="shared" si="28"/>
        <v>0</v>
      </c>
      <c r="BP22" s="38">
        <f t="shared" si="29"/>
        <v>0</v>
      </c>
      <c r="BQ22" s="38">
        <f t="shared" si="30"/>
        <v>0</v>
      </c>
      <c r="BR22" s="38">
        <f t="shared" si="52"/>
        <v>0</v>
      </c>
      <c r="BS22" s="38">
        <f t="shared" si="53"/>
        <v>0</v>
      </c>
    </row>
    <row r="23" spans="2:71" s="35" customFormat="1" ht="23.1" customHeight="1" x14ac:dyDescent="0.25">
      <c r="B23" s="59">
        <v>15</v>
      </c>
      <c r="C23" s="61" t="str">
        <f t="shared" si="0"/>
        <v>Eslovênia</v>
      </c>
      <c r="D23" s="62">
        <f t="shared" si="1"/>
        <v>18</v>
      </c>
      <c r="E23" s="62">
        <f t="shared" si="2"/>
        <v>4</v>
      </c>
      <c r="F23" s="62">
        <f t="shared" si="3"/>
        <v>6</v>
      </c>
      <c r="G23" s="62">
        <f t="shared" si="4"/>
        <v>8</v>
      </c>
      <c r="H23" s="62">
        <f t="shared" si="5"/>
        <v>11</v>
      </c>
      <c r="I23" s="62">
        <f t="shared" si="6"/>
        <v>17</v>
      </c>
      <c r="J23" s="62">
        <f t="shared" si="7"/>
        <v>-6</v>
      </c>
      <c r="K23" s="59">
        <f t="shared" si="8"/>
        <v>18</v>
      </c>
      <c r="O23" s="36">
        <v>15</v>
      </c>
      <c r="P23" s="37" t="str">
        <f>Tabelas!P23</f>
        <v>Polônia</v>
      </c>
      <c r="Q23" s="38">
        <f t="shared" si="31"/>
        <v>21</v>
      </c>
      <c r="R23" s="38">
        <f t="shared" si="32"/>
        <v>11</v>
      </c>
      <c r="S23" s="38">
        <f t="shared" si="33"/>
        <v>4</v>
      </c>
      <c r="T23" s="38">
        <f t="shared" si="34"/>
        <v>6</v>
      </c>
      <c r="U23" s="38">
        <f t="shared" si="35"/>
        <v>30</v>
      </c>
      <c r="V23" s="38">
        <f t="shared" si="36"/>
        <v>30</v>
      </c>
      <c r="W23" s="38">
        <f t="shared" si="37"/>
        <v>0</v>
      </c>
      <c r="X23" s="38">
        <f t="shared" si="38"/>
        <v>37</v>
      </c>
      <c r="Y23"/>
      <c r="AC23" s="36">
        <v>15</v>
      </c>
      <c r="AD23" s="37" t="str">
        <f t="shared" si="10"/>
        <v>Polônia</v>
      </c>
      <c r="AE23" s="38">
        <f t="shared" si="39"/>
        <v>18</v>
      </c>
      <c r="AF23" s="38">
        <f t="shared" si="11"/>
        <v>10</v>
      </c>
      <c r="AG23" s="38">
        <f t="shared" si="12"/>
        <v>3</v>
      </c>
      <c r="AH23" s="38">
        <f t="shared" si="13"/>
        <v>5</v>
      </c>
      <c r="AI23" s="38">
        <f t="shared" si="14"/>
        <v>28</v>
      </c>
      <c r="AJ23" s="38">
        <f t="shared" si="15"/>
        <v>25</v>
      </c>
      <c r="AK23" s="38">
        <f t="shared" si="40"/>
        <v>3</v>
      </c>
      <c r="AL23" s="38">
        <f t="shared" si="41"/>
        <v>33</v>
      </c>
      <c r="AN23" s="36">
        <v>15</v>
      </c>
      <c r="AO23" s="37" t="str">
        <f t="shared" si="42"/>
        <v>Polônia</v>
      </c>
      <c r="AP23" s="38">
        <f t="shared" si="43"/>
        <v>0</v>
      </c>
      <c r="AQ23" s="38">
        <f t="shared" si="16"/>
        <v>0</v>
      </c>
      <c r="AR23" s="38">
        <f t="shared" si="17"/>
        <v>0</v>
      </c>
      <c r="AS23" s="38">
        <f t="shared" si="18"/>
        <v>0</v>
      </c>
      <c r="AT23" s="38">
        <f t="shared" si="19"/>
        <v>0</v>
      </c>
      <c r="AU23" s="38">
        <f t="shared" si="20"/>
        <v>0</v>
      </c>
      <c r="AV23" s="38">
        <f t="shared" si="44"/>
        <v>0</v>
      </c>
      <c r="AW23" s="38">
        <f t="shared" si="45"/>
        <v>0</v>
      </c>
      <c r="AY23" s="36">
        <v>15</v>
      </c>
      <c r="AZ23" s="37" t="str">
        <f t="shared" si="46"/>
        <v>Polônia</v>
      </c>
      <c r="BA23" s="38">
        <f t="shared" si="47"/>
        <v>1</v>
      </c>
      <c r="BB23" s="38">
        <f t="shared" si="21"/>
        <v>1</v>
      </c>
      <c r="BC23" s="38">
        <f t="shared" si="22"/>
        <v>0</v>
      </c>
      <c r="BD23" s="38">
        <f t="shared" si="23"/>
        <v>0</v>
      </c>
      <c r="BE23" s="38">
        <f t="shared" si="24"/>
        <v>0</v>
      </c>
      <c r="BF23" s="38">
        <f t="shared" si="25"/>
        <v>1</v>
      </c>
      <c r="BG23" s="38">
        <f t="shared" si="48"/>
        <v>-1</v>
      </c>
      <c r="BH23" s="38">
        <f t="shared" si="49"/>
        <v>3</v>
      </c>
      <c r="BJ23" s="36">
        <v>15</v>
      </c>
      <c r="BK23" s="37" t="str">
        <f t="shared" si="50"/>
        <v>Polônia</v>
      </c>
      <c r="BL23" s="38">
        <f t="shared" si="51"/>
        <v>2</v>
      </c>
      <c r="BM23" s="38">
        <f t="shared" si="26"/>
        <v>0</v>
      </c>
      <c r="BN23" s="38">
        <f t="shared" si="27"/>
        <v>1</v>
      </c>
      <c r="BO23" s="38">
        <f t="shared" si="28"/>
        <v>1</v>
      </c>
      <c r="BP23" s="38">
        <f t="shared" si="29"/>
        <v>2</v>
      </c>
      <c r="BQ23" s="38">
        <f t="shared" si="30"/>
        <v>4</v>
      </c>
      <c r="BR23" s="38">
        <f t="shared" si="52"/>
        <v>-2</v>
      </c>
      <c r="BS23" s="38">
        <f t="shared" si="53"/>
        <v>1</v>
      </c>
    </row>
    <row r="24" spans="2:71" s="35" customFormat="1" ht="23.1" customHeight="1" x14ac:dyDescent="0.25">
      <c r="B24" s="59">
        <v>16</v>
      </c>
      <c r="C24" s="63" t="str">
        <f t="shared" si="0"/>
        <v>Dinamarca</v>
      </c>
      <c r="D24" s="64">
        <f t="shared" si="1"/>
        <v>18</v>
      </c>
      <c r="E24" s="64">
        <f t="shared" si="2"/>
        <v>3</v>
      </c>
      <c r="F24" s="64">
        <f t="shared" si="3"/>
        <v>9</v>
      </c>
      <c r="G24" s="64">
        <f t="shared" si="4"/>
        <v>6</v>
      </c>
      <c r="H24" s="64">
        <f t="shared" si="5"/>
        <v>9</v>
      </c>
      <c r="I24" s="64">
        <f t="shared" si="6"/>
        <v>16</v>
      </c>
      <c r="J24" s="64">
        <f t="shared" si="7"/>
        <v>-7</v>
      </c>
      <c r="K24" s="59">
        <f t="shared" si="8"/>
        <v>18</v>
      </c>
      <c r="O24" s="36">
        <v>16</v>
      </c>
      <c r="P24" s="37" t="str">
        <f>Tabelas!P24</f>
        <v>Rep. Tcheca</v>
      </c>
      <c r="Q24" s="38">
        <f t="shared" si="31"/>
        <v>18</v>
      </c>
      <c r="R24" s="38">
        <f t="shared" si="32"/>
        <v>0</v>
      </c>
      <c r="S24" s="38">
        <f t="shared" si="33"/>
        <v>3</v>
      </c>
      <c r="T24" s="38">
        <f t="shared" si="34"/>
        <v>15</v>
      </c>
      <c r="U24" s="38">
        <f t="shared" si="35"/>
        <v>1</v>
      </c>
      <c r="V24" s="38">
        <f t="shared" si="36"/>
        <v>24</v>
      </c>
      <c r="W24" s="38">
        <f t="shared" si="37"/>
        <v>-23</v>
      </c>
      <c r="X24" s="38">
        <f t="shared" si="38"/>
        <v>3</v>
      </c>
      <c r="Y24"/>
      <c r="AC24" s="36">
        <v>16</v>
      </c>
      <c r="AD24" s="37" t="str">
        <f t="shared" si="10"/>
        <v>Rep. Tcheca</v>
      </c>
      <c r="AE24" s="38">
        <f t="shared" si="39"/>
        <v>18</v>
      </c>
      <c r="AF24" s="38">
        <f t="shared" si="11"/>
        <v>0</v>
      </c>
      <c r="AG24" s="38">
        <f t="shared" si="12"/>
        <v>3</v>
      </c>
      <c r="AH24" s="38">
        <f t="shared" si="13"/>
        <v>15</v>
      </c>
      <c r="AI24" s="38">
        <f t="shared" si="14"/>
        <v>1</v>
      </c>
      <c r="AJ24" s="38">
        <f t="shared" si="15"/>
        <v>24</v>
      </c>
      <c r="AK24" s="38">
        <f t="shared" si="40"/>
        <v>-23</v>
      </c>
      <c r="AL24" s="38">
        <f t="shared" si="41"/>
        <v>3</v>
      </c>
      <c r="AN24" s="36">
        <v>16</v>
      </c>
      <c r="AO24" s="37" t="str">
        <f t="shared" si="42"/>
        <v>Rep. Tcheca</v>
      </c>
      <c r="AP24" s="38">
        <f t="shared" si="43"/>
        <v>0</v>
      </c>
      <c r="AQ24" s="38">
        <f t="shared" si="16"/>
        <v>0</v>
      </c>
      <c r="AR24" s="38">
        <f t="shared" si="17"/>
        <v>0</v>
      </c>
      <c r="AS24" s="38">
        <f t="shared" si="18"/>
        <v>0</v>
      </c>
      <c r="AT24" s="38">
        <f t="shared" si="19"/>
        <v>0</v>
      </c>
      <c r="AU24" s="38">
        <f t="shared" si="20"/>
        <v>0</v>
      </c>
      <c r="AV24" s="38">
        <f t="shared" si="44"/>
        <v>0</v>
      </c>
      <c r="AW24" s="38">
        <f t="shared" si="45"/>
        <v>0</v>
      </c>
      <c r="AY24" s="36">
        <v>16</v>
      </c>
      <c r="AZ24" s="37" t="str">
        <f t="shared" si="46"/>
        <v>Rep. Tcheca</v>
      </c>
      <c r="BA24" s="38">
        <f t="shared" si="47"/>
        <v>0</v>
      </c>
      <c r="BB24" s="38">
        <f t="shared" si="21"/>
        <v>0</v>
      </c>
      <c r="BC24" s="38">
        <f t="shared" si="22"/>
        <v>0</v>
      </c>
      <c r="BD24" s="38">
        <f t="shared" si="23"/>
        <v>0</v>
      </c>
      <c r="BE24" s="38">
        <f t="shared" si="24"/>
        <v>0</v>
      </c>
      <c r="BF24" s="38">
        <f t="shared" si="25"/>
        <v>0</v>
      </c>
      <c r="BG24" s="38">
        <f t="shared" si="48"/>
        <v>0</v>
      </c>
      <c r="BH24" s="38">
        <f t="shared" si="49"/>
        <v>0</v>
      </c>
      <c r="BJ24" s="36">
        <v>16</v>
      </c>
      <c r="BK24" s="37" t="str">
        <f t="shared" si="50"/>
        <v>Rep. Tcheca</v>
      </c>
      <c r="BL24" s="38">
        <f t="shared" si="51"/>
        <v>0</v>
      </c>
      <c r="BM24" s="38">
        <f t="shared" si="26"/>
        <v>0</v>
      </c>
      <c r="BN24" s="38">
        <f t="shared" si="27"/>
        <v>0</v>
      </c>
      <c r="BO24" s="38">
        <f t="shared" si="28"/>
        <v>0</v>
      </c>
      <c r="BP24" s="38">
        <f t="shared" si="29"/>
        <v>0</v>
      </c>
      <c r="BQ24" s="38">
        <f t="shared" si="30"/>
        <v>0</v>
      </c>
      <c r="BR24" s="38">
        <f t="shared" si="52"/>
        <v>0</v>
      </c>
      <c r="BS24" s="38">
        <f t="shared" si="53"/>
        <v>0</v>
      </c>
    </row>
    <row r="25" spans="2:71" s="35" customFormat="1" ht="23.1" customHeight="1" x14ac:dyDescent="0.25">
      <c r="B25" s="60">
        <v>17</v>
      </c>
      <c r="C25" s="61" t="str">
        <f t="shared" si="0"/>
        <v>França</v>
      </c>
      <c r="D25" s="62">
        <f t="shared" si="1"/>
        <v>18</v>
      </c>
      <c r="E25" s="62">
        <f t="shared" si="2"/>
        <v>3</v>
      </c>
      <c r="F25" s="62">
        <f t="shared" si="3"/>
        <v>4</v>
      </c>
      <c r="G25" s="62">
        <f t="shared" si="4"/>
        <v>11</v>
      </c>
      <c r="H25" s="62">
        <f t="shared" si="5"/>
        <v>6</v>
      </c>
      <c r="I25" s="62">
        <f t="shared" si="6"/>
        <v>18</v>
      </c>
      <c r="J25" s="62">
        <f t="shared" si="7"/>
        <v>-12</v>
      </c>
      <c r="K25" s="60">
        <f t="shared" si="8"/>
        <v>13</v>
      </c>
      <c r="O25" s="36">
        <v>17</v>
      </c>
      <c r="P25" s="37" t="str">
        <f>Tabelas!P25</f>
        <v>Romênia</v>
      </c>
      <c r="Q25" s="38">
        <f t="shared" si="31"/>
        <v>18</v>
      </c>
      <c r="R25" s="38">
        <f t="shared" si="32"/>
        <v>5</v>
      </c>
      <c r="S25" s="38">
        <f t="shared" si="33"/>
        <v>5</v>
      </c>
      <c r="T25" s="38">
        <f t="shared" si="34"/>
        <v>8</v>
      </c>
      <c r="U25" s="38">
        <f t="shared" si="35"/>
        <v>7</v>
      </c>
      <c r="V25" s="38">
        <f t="shared" si="36"/>
        <v>16</v>
      </c>
      <c r="W25" s="38">
        <f t="shared" si="37"/>
        <v>-9</v>
      </c>
      <c r="X25" s="38">
        <f t="shared" si="38"/>
        <v>20</v>
      </c>
      <c r="Y25"/>
      <c r="Z25"/>
      <c r="AC25" s="36">
        <v>17</v>
      </c>
      <c r="AD25" s="37" t="str">
        <f t="shared" si="10"/>
        <v>Romênia</v>
      </c>
      <c r="AE25" s="38">
        <f t="shared" si="39"/>
        <v>18</v>
      </c>
      <c r="AF25" s="38">
        <f t="shared" si="11"/>
        <v>5</v>
      </c>
      <c r="AG25" s="38">
        <f t="shared" si="12"/>
        <v>5</v>
      </c>
      <c r="AH25" s="38">
        <f t="shared" si="13"/>
        <v>8</v>
      </c>
      <c r="AI25" s="38">
        <f t="shared" si="14"/>
        <v>7</v>
      </c>
      <c r="AJ25" s="38">
        <f t="shared" si="15"/>
        <v>16</v>
      </c>
      <c r="AK25" s="38">
        <f t="shared" si="40"/>
        <v>-9</v>
      </c>
      <c r="AL25" s="38">
        <f t="shared" si="41"/>
        <v>20</v>
      </c>
      <c r="AN25" s="36">
        <v>17</v>
      </c>
      <c r="AO25" s="37" t="str">
        <f t="shared" si="42"/>
        <v>Romênia</v>
      </c>
      <c r="AP25" s="38">
        <f t="shared" si="43"/>
        <v>0</v>
      </c>
      <c r="AQ25" s="38">
        <f t="shared" si="16"/>
        <v>0</v>
      </c>
      <c r="AR25" s="38">
        <f t="shared" si="17"/>
        <v>0</v>
      </c>
      <c r="AS25" s="38">
        <f t="shared" si="18"/>
        <v>0</v>
      </c>
      <c r="AT25" s="38">
        <f t="shared" si="19"/>
        <v>0</v>
      </c>
      <c r="AU25" s="38">
        <f t="shared" si="20"/>
        <v>0</v>
      </c>
      <c r="AV25" s="38">
        <f t="shared" si="44"/>
        <v>0</v>
      </c>
      <c r="AW25" s="38">
        <f t="shared" si="45"/>
        <v>0</v>
      </c>
      <c r="AY25" s="36">
        <v>17</v>
      </c>
      <c r="AZ25" s="37" t="str">
        <f t="shared" si="46"/>
        <v>Romênia</v>
      </c>
      <c r="BA25" s="38">
        <f t="shared" si="47"/>
        <v>0</v>
      </c>
      <c r="BB25" s="38">
        <f t="shared" si="21"/>
        <v>0</v>
      </c>
      <c r="BC25" s="38">
        <f t="shared" si="22"/>
        <v>0</v>
      </c>
      <c r="BD25" s="38">
        <f t="shared" si="23"/>
        <v>0</v>
      </c>
      <c r="BE25" s="38">
        <f t="shared" si="24"/>
        <v>0</v>
      </c>
      <c r="BF25" s="38">
        <f t="shared" si="25"/>
        <v>0</v>
      </c>
      <c r="BG25" s="38">
        <f t="shared" si="48"/>
        <v>0</v>
      </c>
      <c r="BH25" s="38">
        <f t="shared" si="49"/>
        <v>0</v>
      </c>
      <c r="BJ25" s="36">
        <v>17</v>
      </c>
      <c r="BK25" s="37" t="str">
        <f t="shared" si="50"/>
        <v>Romênia</v>
      </c>
      <c r="BL25" s="38">
        <f t="shared" si="51"/>
        <v>0</v>
      </c>
      <c r="BM25" s="38">
        <f t="shared" si="26"/>
        <v>0</v>
      </c>
      <c r="BN25" s="38">
        <f t="shared" si="27"/>
        <v>0</v>
      </c>
      <c r="BO25" s="38">
        <f t="shared" si="28"/>
        <v>0</v>
      </c>
      <c r="BP25" s="38">
        <f t="shared" si="29"/>
        <v>0</v>
      </c>
      <c r="BQ25" s="38">
        <f t="shared" si="30"/>
        <v>0</v>
      </c>
      <c r="BR25" s="38">
        <f t="shared" si="52"/>
        <v>0</v>
      </c>
      <c r="BS25" s="38">
        <f t="shared" si="53"/>
        <v>0</v>
      </c>
    </row>
    <row r="26" spans="2:71" s="35" customFormat="1" ht="23.1" customHeight="1" x14ac:dyDescent="0.25">
      <c r="B26" s="60">
        <v>18</v>
      </c>
      <c r="C26" s="63" t="str">
        <f t="shared" si="0"/>
        <v>Irlanda</v>
      </c>
      <c r="D26" s="64">
        <f t="shared" si="1"/>
        <v>18</v>
      </c>
      <c r="E26" s="64">
        <f t="shared" si="2"/>
        <v>2</v>
      </c>
      <c r="F26" s="64">
        <f t="shared" si="3"/>
        <v>7</v>
      </c>
      <c r="G26" s="64">
        <f t="shared" si="4"/>
        <v>9</v>
      </c>
      <c r="H26" s="64">
        <f t="shared" si="5"/>
        <v>4</v>
      </c>
      <c r="I26" s="64">
        <f t="shared" si="6"/>
        <v>15</v>
      </c>
      <c r="J26" s="64">
        <f t="shared" si="7"/>
        <v>-11</v>
      </c>
      <c r="K26" s="60">
        <f t="shared" si="8"/>
        <v>13</v>
      </c>
      <c r="O26" s="36">
        <v>18</v>
      </c>
      <c r="P26" s="37" t="str">
        <f>Tabelas!P26</f>
        <v>Suécia</v>
      </c>
      <c r="Q26" s="38">
        <f t="shared" si="31"/>
        <v>19</v>
      </c>
      <c r="R26" s="38">
        <f t="shared" si="32"/>
        <v>8</v>
      </c>
      <c r="S26" s="38">
        <f t="shared" si="33"/>
        <v>7</v>
      </c>
      <c r="T26" s="38">
        <f t="shared" si="34"/>
        <v>4</v>
      </c>
      <c r="U26" s="38">
        <f t="shared" si="35"/>
        <v>20</v>
      </c>
      <c r="V26" s="38">
        <f t="shared" si="36"/>
        <v>14</v>
      </c>
      <c r="W26" s="38">
        <f t="shared" si="37"/>
        <v>6</v>
      </c>
      <c r="X26" s="38">
        <f t="shared" si="38"/>
        <v>31</v>
      </c>
      <c r="Y26"/>
      <c r="Z26"/>
      <c r="AC26" s="36">
        <v>18</v>
      </c>
      <c r="AD26" s="37" t="str">
        <f t="shared" si="10"/>
        <v>Suécia</v>
      </c>
      <c r="AE26" s="38">
        <f t="shared" si="39"/>
        <v>18</v>
      </c>
      <c r="AF26" s="38">
        <f t="shared" si="11"/>
        <v>8</v>
      </c>
      <c r="AG26" s="38">
        <f t="shared" si="12"/>
        <v>6</v>
      </c>
      <c r="AH26" s="38">
        <f t="shared" si="13"/>
        <v>4</v>
      </c>
      <c r="AI26" s="38">
        <f t="shared" si="14"/>
        <v>20</v>
      </c>
      <c r="AJ26" s="38">
        <f t="shared" si="15"/>
        <v>14</v>
      </c>
      <c r="AK26" s="38">
        <f t="shared" si="40"/>
        <v>6</v>
      </c>
      <c r="AL26" s="38">
        <f t="shared" si="41"/>
        <v>30</v>
      </c>
      <c r="AN26" s="36">
        <v>18</v>
      </c>
      <c r="AO26" s="37" t="str">
        <f t="shared" si="42"/>
        <v>Suécia</v>
      </c>
      <c r="AP26" s="38">
        <f t="shared" si="43"/>
        <v>1</v>
      </c>
      <c r="AQ26" s="38">
        <f t="shared" si="16"/>
        <v>1</v>
      </c>
      <c r="AR26" s="38">
        <f t="shared" si="17"/>
        <v>0</v>
      </c>
      <c r="AS26" s="38">
        <f t="shared" si="18"/>
        <v>0</v>
      </c>
      <c r="AT26" s="38">
        <f t="shared" si="19"/>
        <v>3</v>
      </c>
      <c r="AU26" s="38">
        <f t="shared" si="20"/>
        <v>2</v>
      </c>
      <c r="AV26" s="38">
        <f t="shared" si="44"/>
        <v>1</v>
      </c>
      <c r="AW26" s="38">
        <f t="shared" si="45"/>
        <v>3</v>
      </c>
      <c r="AY26" s="36">
        <v>18</v>
      </c>
      <c r="AZ26" s="37" t="str">
        <f t="shared" si="46"/>
        <v>Suécia</v>
      </c>
      <c r="BA26" s="38">
        <f t="shared" si="47"/>
        <v>1</v>
      </c>
      <c r="BB26" s="38">
        <f t="shared" si="21"/>
        <v>0</v>
      </c>
      <c r="BC26" s="38">
        <f t="shared" si="22"/>
        <v>1</v>
      </c>
      <c r="BD26" s="38">
        <f t="shared" si="23"/>
        <v>0</v>
      </c>
      <c r="BE26" s="38">
        <f t="shared" si="24"/>
        <v>0</v>
      </c>
      <c r="BF26" s="38">
        <f t="shared" si="25"/>
        <v>0</v>
      </c>
      <c r="BG26" s="38">
        <f t="shared" si="48"/>
        <v>0</v>
      </c>
      <c r="BH26" s="38">
        <f t="shared" si="49"/>
        <v>1</v>
      </c>
      <c r="BJ26" s="36">
        <v>18</v>
      </c>
      <c r="BK26" s="37" t="str">
        <f t="shared" si="50"/>
        <v>Suécia</v>
      </c>
      <c r="BL26" s="38">
        <f t="shared" si="51"/>
        <v>0</v>
      </c>
      <c r="BM26" s="38">
        <f t="shared" si="26"/>
        <v>0</v>
      </c>
      <c r="BN26" s="38">
        <f t="shared" si="27"/>
        <v>0</v>
      </c>
      <c r="BO26" s="38">
        <f t="shared" si="28"/>
        <v>0</v>
      </c>
      <c r="BP26" s="38">
        <f t="shared" si="29"/>
        <v>0</v>
      </c>
      <c r="BQ26" s="38">
        <f t="shared" si="30"/>
        <v>0</v>
      </c>
      <c r="BR26" s="38">
        <f t="shared" si="52"/>
        <v>0</v>
      </c>
      <c r="BS26" s="38">
        <f t="shared" si="53"/>
        <v>0</v>
      </c>
    </row>
    <row r="27" spans="2:71" s="35" customFormat="1" ht="23.1" customHeight="1" x14ac:dyDescent="0.25">
      <c r="B27" s="60">
        <v>19</v>
      </c>
      <c r="C27" s="61" t="str">
        <f t="shared" si="0"/>
        <v>Rep. Tcheca</v>
      </c>
      <c r="D27" s="62">
        <f t="shared" si="1"/>
        <v>18</v>
      </c>
      <c r="E27" s="62">
        <f t="shared" si="2"/>
        <v>0</v>
      </c>
      <c r="F27" s="62">
        <f t="shared" si="3"/>
        <v>3</v>
      </c>
      <c r="G27" s="62">
        <f t="shared" si="4"/>
        <v>15</v>
      </c>
      <c r="H27" s="62">
        <f t="shared" si="5"/>
        <v>1</v>
      </c>
      <c r="I27" s="62">
        <f t="shared" si="6"/>
        <v>24</v>
      </c>
      <c r="J27" s="62">
        <f t="shared" si="7"/>
        <v>-23</v>
      </c>
      <c r="K27" s="60">
        <f t="shared" si="8"/>
        <v>3</v>
      </c>
      <c r="O27" s="36">
        <v>19</v>
      </c>
      <c r="P27" s="37" t="str">
        <f>Tabelas!P27</f>
        <v>Suíça</v>
      </c>
      <c r="Q27" s="38">
        <f t="shared" si="31"/>
        <v>21</v>
      </c>
      <c r="R27" s="38">
        <f t="shared" si="32"/>
        <v>11</v>
      </c>
      <c r="S27" s="38">
        <f t="shared" si="33"/>
        <v>9</v>
      </c>
      <c r="T27" s="38">
        <f t="shared" si="34"/>
        <v>1</v>
      </c>
      <c r="U27" s="38">
        <f t="shared" si="35"/>
        <v>23</v>
      </c>
      <c r="V27" s="38">
        <f t="shared" si="36"/>
        <v>7</v>
      </c>
      <c r="W27" s="38">
        <f t="shared" si="37"/>
        <v>16</v>
      </c>
      <c r="X27" s="38">
        <f t="shared" si="38"/>
        <v>42</v>
      </c>
      <c r="Y27"/>
      <c r="Z27"/>
      <c r="AC27" s="36">
        <v>19</v>
      </c>
      <c r="AD27" s="37" t="str">
        <f t="shared" si="10"/>
        <v>Suíça</v>
      </c>
      <c r="AE27" s="38">
        <f t="shared" si="39"/>
        <v>18</v>
      </c>
      <c r="AF27" s="38">
        <f t="shared" si="11"/>
        <v>9</v>
      </c>
      <c r="AG27" s="38">
        <f t="shared" si="12"/>
        <v>8</v>
      </c>
      <c r="AH27" s="38">
        <f t="shared" si="13"/>
        <v>1</v>
      </c>
      <c r="AI27" s="38">
        <f t="shared" si="14"/>
        <v>19</v>
      </c>
      <c r="AJ27" s="38">
        <f t="shared" si="15"/>
        <v>6</v>
      </c>
      <c r="AK27" s="38">
        <f t="shared" si="40"/>
        <v>13</v>
      </c>
      <c r="AL27" s="38">
        <f t="shared" si="41"/>
        <v>35</v>
      </c>
      <c r="AN27" s="36">
        <v>19</v>
      </c>
      <c r="AO27" s="37" t="str">
        <f t="shared" si="42"/>
        <v>Suíça</v>
      </c>
      <c r="AP27" s="38">
        <f t="shared" si="43"/>
        <v>0</v>
      </c>
      <c r="AQ27" s="38">
        <f t="shared" si="16"/>
        <v>0</v>
      </c>
      <c r="AR27" s="38">
        <f t="shared" si="17"/>
        <v>0</v>
      </c>
      <c r="AS27" s="38">
        <f t="shared" si="18"/>
        <v>0</v>
      </c>
      <c r="AT27" s="38">
        <f t="shared" si="19"/>
        <v>0</v>
      </c>
      <c r="AU27" s="38">
        <f t="shared" si="20"/>
        <v>0</v>
      </c>
      <c r="AV27" s="38">
        <f t="shared" si="44"/>
        <v>0</v>
      </c>
      <c r="AW27" s="38">
        <f t="shared" si="45"/>
        <v>0</v>
      </c>
      <c r="AY27" s="36">
        <v>19</v>
      </c>
      <c r="AZ27" s="37" t="str">
        <f t="shared" si="46"/>
        <v>Suíça</v>
      </c>
      <c r="BA27" s="38">
        <f t="shared" si="47"/>
        <v>1</v>
      </c>
      <c r="BB27" s="38">
        <f t="shared" si="21"/>
        <v>0</v>
      </c>
      <c r="BC27" s="38">
        <f t="shared" si="22"/>
        <v>1</v>
      </c>
      <c r="BD27" s="38">
        <f t="shared" si="23"/>
        <v>0</v>
      </c>
      <c r="BE27" s="38">
        <f t="shared" si="24"/>
        <v>0</v>
      </c>
      <c r="BF27" s="38">
        <f t="shared" si="25"/>
        <v>0</v>
      </c>
      <c r="BG27" s="38">
        <f t="shared" si="48"/>
        <v>0</v>
      </c>
      <c r="BH27" s="38">
        <f t="shared" si="49"/>
        <v>1</v>
      </c>
      <c r="BJ27" s="36">
        <v>19</v>
      </c>
      <c r="BK27" s="37" t="str">
        <f t="shared" si="50"/>
        <v>Suíça</v>
      </c>
      <c r="BL27" s="38">
        <f t="shared" si="51"/>
        <v>2</v>
      </c>
      <c r="BM27" s="38">
        <f t="shared" si="26"/>
        <v>2</v>
      </c>
      <c r="BN27" s="38">
        <f t="shared" si="27"/>
        <v>0</v>
      </c>
      <c r="BO27" s="38">
        <f t="shared" si="28"/>
        <v>0</v>
      </c>
      <c r="BP27" s="38">
        <f t="shared" si="29"/>
        <v>4</v>
      </c>
      <c r="BQ27" s="38">
        <f t="shared" si="30"/>
        <v>1</v>
      </c>
      <c r="BR27" s="38">
        <f t="shared" si="52"/>
        <v>3</v>
      </c>
      <c r="BS27" s="38">
        <f t="shared" si="53"/>
        <v>6</v>
      </c>
    </row>
    <row r="28" spans="2:71" s="35" customFormat="1" ht="23.1" hidden="1" customHeight="1" x14ac:dyDescent="0.25">
      <c r="B28" s="60">
        <v>20</v>
      </c>
      <c r="C28" s="63" t="str">
        <f t="shared" si="0"/>
        <v>DESISTIU</v>
      </c>
      <c r="D28" s="64">
        <f t="shared" si="1"/>
        <v>0</v>
      </c>
      <c r="E28" s="64">
        <f t="shared" si="2"/>
        <v>0</v>
      </c>
      <c r="F28" s="64">
        <f t="shared" si="3"/>
        <v>0</v>
      </c>
      <c r="G28" s="64">
        <f t="shared" si="4"/>
        <v>0</v>
      </c>
      <c r="H28" s="64">
        <f t="shared" si="5"/>
        <v>0</v>
      </c>
      <c r="I28" s="64">
        <f t="shared" si="6"/>
        <v>0</v>
      </c>
      <c r="J28" s="64">
        <f t="shared" si="7"/>
        <v>0</v>
      </c>
      <c r="K28" s="60">
        <f t="shared" si="8"/>
        <v>0</v>
      </c>
      <c r="O28" s="36">
        <v>20</v>
      </c>
      <c r="P28" s="37" t="str">
        <f>Tabelas!P28</f>
        <v>Turquia</v>
      </c>
      <c r="Q28" s="38">
        <f t="shared" si="31"/>
        <v>21</v>
      </c>
      <c r="R28" s="38">
        <f t="shared" si="32"/>
        <v>9</v>
      </c>
      <c r="S28" s="38">
        <f t="shared" si="33"/>
        <v>6</v>
      </c>
      <c r="T28" s="38">
        <f t="shared" si="34"/>
        <v>6</v>
      </c>
      <c r="U28" s="38">
        <f t="shared" si="35"/>
        <v>17</v>
      </c>
      <c r="V28" s="38">
        <f t="shared" si="36"/>
        <v>17</v>
      </c>
      <c r="W28" s="38">
        <f t="shared" si="37"/>
        <v>0</v>
      </c>
      <c r="X28" s="38">
        <f t="shared" si="38"/>
        <v>33</v>
      </c>
      <c r="Y28"/>
      <c r="Z28"/>
      <c r="AC28" s="36">
        <v>20</v>
      </c>
      <c r="AD28" s="37" t="str">
        <f t="shared" si="10"/>
        <v>Turquia</v>
      </c>
      <c r="AE28" s="38">
        <f t="shared" si="39"/>
        <v>18</v>
      </c>
      <c r="AF28" s="38">
        <f t="shared" si="11"/>
        <v>8</v>
      </c>
      <c r="AG28" s="38">
        <f t="shared" si="12"/>
        <v>4</v>
      </c>
      <c r="AH28" s="38">
        <f t="shared" si="13"/>
        <v>6</v>
      </c>
      <c r="AI28" s="38">
        <f t="shared" si="14"/>
        <v>14</v>
      </c>
      <c r="AJ28" s="38">
        <f t="shared" si="15"/>
        <v>12</v>
      </c>
      <c r="AK28" s="38">
        <f t="shared" si="40"/>
        <v>2</v>
      </c>
      <c r="AL28" s="38">
        <f t="shared" si="41"/>
        <v>28</v>
      </c>
      <c r="AN28" s="36">
        <v>20</v>
      </c>
      <c r="AO28" s="37" t="str">
        <f t="shared" si="42"/>
        <v>Turquia</v>
      </c>
      <c r="AP28" s="38">
        <f t="shared" si="43"/>
        <v>1</v>
      </c>
      <c r="AQ28" s="38">
        <f t="shared" si="16"/>
        <v>0</v>
      </c>
      <c r="AR28" s="38">
        <f t="shared" si="17"/>
        <v>1</v>
      </c>
      <c r="AS28" s="38">
        <f t="shared" si="18"/>
        <v>0</v>
      </c>
      <c r="AT28" s="38">
        <f t="shared" si="19"/>
        <v>0</v>
      </c>
      <c r="AU28" s="38">
        <f t="shared" si="20"/>
        <v>0</v>
      </c>
      <c r="AV28" s="38">
        <f t="shared" si="44"/>
        <v>0</v>
      </c>
      <c r="AW28" s="38">
        <f t="shared" si="45"/>
        <v>1</v>
      </c>
      <c r="AY28" s="36">
        <v>20</v>
      </c>
      <c r="AZ28" s="37" t="str">
        <f t="shared" si="46"/>
        <v>Turquia</v>
      </c>
      <c r="BA28" s="38">
        <f t="shared" si="47"/>
        <v>1</v>
      </c>
      <c r="BB28" s="38">
        <f t="shared" si="21"/>
        <v>1</v>
      </c>
      <c r="BC28" s="38">
        <f t="shared" si="22"/>
        <v>0</v>
      </c>
      <c r="BD28" s="38">
        <f t="shared" si="23"/>
        <v>0</v>
      </c>
      <c r="BE28" s="38">
        <f t="shared" si="24"/>
        <v>1</v>
      </c>
      <c r="BF28" s="38">
        <f t="shared" si="25"/>
        <v>3</v>
      </c>
      <c r="BG28" s="38">
        <f t="shared" si="48"/>
        <v>-2</v>
      </c>
      <c r="BH28" s="38">
        <f t="shared" si="49"/>
        <v>3</v>
      </c>
      <c r="BJ28" s="36">
        <v>20</v>
      </c>
      <c r="BK28" s="37" t="str">
        <f t="shared" si="50"/>
        <v>Turquia</v>
      </c>
      <c r="BL28" s="38">
        <f t="shared" si="51"/>
        <v>2</v>
      </c>
      <c r="BM28" s="38">
        <f t="shared" si="26"/>
        <v>0</v>
      </c>
      <c r="BN28" s="38">
        <f t="shared" si="27"/>
        <v>2</v>
      </c>
      <c r="BO28" s="38">
        <f t="shared" si="28"/>
        <v>0</v>
      </c>
      <c r="BP28" s="38">
        <f t="shared" si="29"/>
        <v>2</v>
      </c>
      <c r="BQ28" s="38">
        <f t="shared" si="30"/>
        <v>2</v>
      </c>
      <c r="BR28" s="38">
        <f t="shared" si="52"/>
        <v>0</v>
      </c>
      <c r="BS28" s="38">
        <f t="shared" si="53"/>
        <v>2</v>
      </c>
    </row>
    <row r="29" spans="2:71" s="35" customFormat="1" ht="23.1" hidden="1" customHeight="1" x14ac:dyDescent="0.25">
      <c r="B29" s="60">
        <v>21</v>
      </c>
      <c r="C29" s="61" t="e">
        <f t="shared" si="0"/>
        <v>#N/A</v>
      </c>
      <c r="D29" s="62" t="e">
        <f t="shared" si="1"/>
        <v>#N/A</v>
      </c>
      <c r="E29" s="62" t="e">
        <f t="shared" si="2"/>
        <v>#N/A</v>
      </c>
      <c r="F29" s="62" t="e">
        <f t="shared" si="3"/>
        <v>#N/A</v>
      </c>
      <c r="G29" s="62" t="e">
        <f t="shared" si="4"/>
        <v>#N/A</v>
      </c>
      <c r="H29" s="62" t="e">
        <f t="shared" si="5"/>
        <v>#N/A</v>
      </c>
      <c r="I29" s="62" t="e">
        <f t="shared" si="6"/>
        <v>#N/A</v>
      </c>
      <c r="J29" s="62" t="e">
        <f t="shared" si="7"/>
        <v>#N/A</v>
      </c>
      <c r="K29" s="60" t="e">
        <f t="shared" si="8"/>
        <v>#N/A</v>
      </c>
      <c r="O29" s="36">
        <v>21</v>
      </c>
      <c r="P29" s="37">
        <f>Tabelas!P29</f>
        <v>0</v>
      </c>
      <c r="Q29" s="38">
        <f t="shared" si="31"/>
        <v>0</v>
      </c>
      <c r="R29" s="38">
        <f t="shared" si="32"/>
        <v>0</v>
      </c>
      <c r="S29" s="38">
        <f t="shared" si="33"/>
        <v>0</v>
      </c>
      <c r="T29" s="38">
        <f t="shared" si="34"/>
        <v>0</v>
      </c>
      <c r="U29" s="38">
        <f t="shared" si="35"/>
        <v>0</v>
      </c>
      <c r="V29" s="38">
        <f t="shared" si="36"/>
        <v>0</v>
      </c>
      <c r="W29" s="38">
        <f t="shared" si="37"/>
        <v>0</v>
      </c>
      <c r="X29" s="38">
        <f t="shared" si="38"/>
        <v>0</v>
      </c>
      <c r="Y29"/>
      <c r="Z29"/>
      <c r="AC29" s="36">
        <v>21</v>
      </c>
      <c r="AD29" s="37">
        <f t="shared" si="10"/>
        <v>0</v>
      </c>
      <c r="AE29" s="38">
        <f t="shared" si="39"/>
        <v>0</v>
      </c>
      <c r="AF29" s="38">
        <f t="shared" si="11"/>
        <v>0</v>
      </c>
      <c r="AG29" s="38">
        <f t="shared" si="12"/>
        <v>0</v>
      </c>
      <c r="AH29" s="38">
        <f t="shared" si="13"/>
        <v>0</v>
      </c>
      <c r="AI29" s="38">
        <f t="shared" si="14"/>
        <v>0</v>
      </c>
      <c r="AJ29" s="38">
        <f t="shared" si="15"/>
        <v>0</v>
      </c>
      <c r="AK29" s="38">
        <f t="shared" si="40"/>
        <v>0</v>
      </c>
      <c r="AL29" s="38">
        <f t="shared" si="41"/>
        <v>0</v>
      </c>
      <c r="AN29" s="36">
        <v>21</v>
      </c>
      <c r="AO29" s="37">
        <f t="shared" si="42"/>
        <v>0</v>
      </c>
      <c r="AP29" s="38">
        <f t="shared" si="43"/>
        <v>0</v>
      </c>
      <c r="AQ29" s="38">
        <f t="shared" si="16"/>
        <v>0</v>
      </c>
      <c r="AR29" s="38">
        <f t="shared" si="17"/>
        <v>0</v>
      </c>
      <c r="AS29" s="38">
        <f t="shared" si="18"/>
        <v>0</v>
      </c>
      <c r="AT29" s="38">
        <f t="shared" si="19"/>
        <v>0</v>
      </c>
      <c r="AU29" s="38">
        <f t="shared" si="20"/>
        <v>0</v>
      </c>
      <c r="AV29" s="38">
        <f t="shared" si="44"/>
        <v>0</v>
      </c>
      <c r="AW29" s="38">
        <f t="shared" si="45"/>
        <v>0</v>
      </c>
      <c r="AY29" s="36">
        <v>21</v>
      </c>
      <c r="AZ29" s="37">
        <f t="shared" si="46"/>
        <v>0</v>
      </c>
      <c r="BA29" s="38">
        <f t="shared" si="47"/>
        <v>0</v>
      </c>
      <c r="BB29" s="38">
        <f t="shared" si="21"/>
        <v>0</v>
      </c>
      <c r="BC29" s="38">
        <f t="shared" si="22"/>
        <v>0</v>
      </c>
      <c r="BD29" s="38">
        <f t="shared" si="23"/>
        <v>0</v>
      </c>
      <c r="BE29" s="38">
        <f t="shared" si="24"/>
        <v>0</v>
      </c>
      <c r="BF29" s="38">
        <f t="shared" si="25"/>
        <v>0</v>
      </c>
      <c r="BG29" s="38">
        <f t="shared" si="48"/>
        <v>0</v>
      </c>
      <c r="BH29" s="38">
        <f t="shared" si="49"/>
        <v>0</v>
      </c>
      <c r="BJ29" s="36">
        <v>21</v>
      </c>
      <c r="BK29" s="37">
        <f t="shared" si="50"/>
        <v>0</v>
      </c>
      <c r="BL29" s="38">
        <f t="shared" si="51"/>
        <v>0</v>
      </c>
      <c r="BM29" s="38">
        <f t="shared" si="26"/>
        <v>0</v>
      </c>
      <c r="BN29" s="38">
        <f t="shared" si="27"/>
        <v>0</v>
      </c>
      <c r="BO29" s="38">
        <f t="shared" si="28"/>
        <v>0</v>
      </c>
      <c r="BP29" s="38">
        <f t="shared" si="29"/>
        <v>0</v>
      </c>
      <c r="BQ29" s="38">
        <f t="shared" si="30"/>
        <v>0</v>
      </c>
      <c r="BR29" s="38">
        <f t="shared" si="52"/>
        <v>0</v>
      </c>
      <c r="BS29" s="38">
        <f t="shared" si="53"/>
        <v>0</v>
      </c>
    </row>
    <row r="30" spans="2:71" s="35" customFormat="1" ht="23.1" hidden="1" customHeight="1" x14ac:dyDescent="0.25">
      <c r="B30" s="60">
        <v>22</v>
      </c>
      <c r="C30" s="63" t="e">
        <f t="shared" si="0"/>
        <v>#N/A</v>
      </c>
      <c r="D30" s="64" t="e">
        <f t="shared" si="1"/>
        <v>#N/A</v>
      </c>
      <c r="E30" s="64" t="e">
        <f t="shared" si="2"/>
        <v>#N/A</v>
      </c>
      <c r="F30" s="64" t="e">
        <f t="shared" si="3"/>
        <v>#N/A</v>
      </c>
      <c r="G30" s="64" t="e">
        <f t="shared" si="4"/>
        <v>#N/A</v>
      </c>
      <c r="H30" s="64" t="e">
        <f t="shared" si="5"/>
        <v>#N/A</v>
      </c>
      <c r="I30" s="64" t="e">
        <f t="shared" si="6"/>
        <v>#N/A</v>
      </c>
      <c r="J30" s="64" t="e">
        <f t="shared" si="7"/>
        <v>#N/A</v>
      </c>
      <c r="K30" s="60" t="e">
        <f t="shared" si="8"/>
        <v>#N/A</v>
      </c>
      <c r="O30" s="36">
        <v>22</v>
      </c>
      <c r="P30" s="37">
        <f>Tabelas!P30</f>
        <v>0</v>
      </c>
      <c r="Q30" s="38">
        <f t="shared" si="31"/>
        <v>0</v>
      </c>
      <c r="R30" s="38">
        <f t="shared" si="32"/>
        <v>0</v>
      </c>
      <c r="S30" s="38">
        <f t="shared" si="33"/>
        <v>0</v>
      </c>
      <c r="T30" s="38">
        <f t="shared" si="34"/>
        <v>0</v>
      </c>
      <c r="U30" s="38">
        <f t="shared" si="35"/>
        <v>0</v>
      </c>
      <c r="V30" s="38">
        <f t="shared" si="36"/>
        <v>0</v>
      </c>
      <c r="W30" s="38">
        <f t="shared" si="37"/>
        <v>0</v>
      </c>
      <c r="X30" s="38">
        <f t="shared" si="38"/>
        <v>0</v>
      </c>
      <c r="Y30"/>
      <c r="Z30"/>
      <c r="AC30" s="36">
        <v>22</v>
      </c>
      <c r="AD30" s="37">
        <f t="shared" si="10"/>
        <v>0</v>
      </c>
      <c r="AE30" s="38">
        <f t="shared" si="39"/>
        <v>0</v>
      </c>
      <c r="AF30" s="38">
        <f t="shared" si="11"/>
        <v>0</v>
      </c>
      <c r="AG30" s="38">
        <f t="shared" si="12"/>
        <v>0</v>
      </c>
      <c r="AH30" s="38">
        <f t="shared" si="13"/>
        <v>0</v>
      </c>
      <c r="AI30" s="38">
        <f t="shared" si="14"/>
        <v>0</v>
      </c>
      <c r="AJ30" s="38">
        <f t="shared" si="15"/>
        <v>0</v>
      </c>
      <c r="AK30" s="38">
        <f t="shared" si="40"/>
        <v>0</v>
      </c>
      <c r="AL30" s="38">
        <f t="shared" si="41"/>
        <v>0</v>
      </c>
      <c r="AN30" s="36">
        <v>22</v>
      </c>
      <c r="AO30" s="37">
        <f t="shared" si="42"/>
        <v>0</v>
      </c>
      <c r="AP30" s="38">
        <f t="shared" si="43"/>
        <v>0</v>
      </c>
      <c r="AQ30" s="38">
        <f t="shared" si="16"/>
        <v>0</v>
      </c>
      <c r="AR30" s="38">
        <f t="shared" si="17"/>
        <v>0</v>
      </c>
      <c r="AS30" s="38">
        <f t="shared" si="18"/>
        <v>0</v>
      </c>
      <c r="AT30" s="38">
        <f t="shared" si="19"/>
        <v>0</v>
      </c>
      <c r="AU30" s="38">
        <f t="shared" si="20"/>
        <v>0</v>
      </c>
      <c r="AV30" s="38">
        <f t="shared" si="44"/>
        <v>0</v>
      </c>
      <c r="AW30" s="38">
        <f t="shared" si="45"/>
        <v>0</v>
      </c>
      <c r="AY30" s="36">
        <v>22</v>
      </c>
      <c r="AZ30" s="37">
        <f t="shared" si="46"/>
        <v>0</v>
      </c>
      <c r="BA30" s="38">
        <f t="shared" si="47"/>
        <v>0</v>
      </c>
      <c r="BB30" s="38">
        <f t="shared" si="21"/>
        <v>0</v>
      </c>
      <c r="BC30" s="38">
        <f t="shared" si="22"/>
        <v>0</v>
      </c>
      <c r="BD30" s="38">
        <f t="shared" si="23"/>
        <v>0</v>
      </c>
      <c r="BE30" s="38">
        <f t="shared" si="24"/>
        <v>0</v>
      </c>
      <c r="BF30" s="38">
        <f t="shared" si="25"/>
        <v>0</v>
      </c>
      <c r="BG30" s="38">
        <f t="shared" si="48"/>
        <v>0</v>
      </c>
      <c r="BH30" s="38">
        <f t="shared" si="49"/>
        <v>0</v>
      </c>
      <c r="BJ30" s="36">
        <v>22</v>
      </c>
      <c r="BK30" s="37">
        <f t="shared" si="50"/>
        <v>0</v>
      </c>
      <c r="BL30" s="38">
        <f t="shared" si="51"/>
        <v>0</v>
      </c>
      <c r="BM30" s="38">
        <f t="shared" si="26"/>
        <v>0</v>
      </c>
      <c r="BN30" s="38">
        <f t="shared" si="27"/>
        <v>0</v>
      </c>
      <c r="BO30" s="38">
        <f t="shared" si="28"/>
        <v>0</v>
      </c>
      <c r="BP30" s="38">
        <f t="shared" si="29"/>
        <v>0</v>
      </c>
      <c r="BQ30" s="38">
        <f t="shared" si="30"/>
        <v>0</v>
      </c>
      <c r="BR30" s="38">
        <f t="shared" si="52"/>
        <v>0</v>
      </c>
      <c r="BS30" s="38">
        <f t="shared" si="53"/>
        <v>0</v>
      </c>
    </row>
    <row r="33" spans="15:28" x14ac:dyDescent="0.25">
      <c r="P33" s="55" t="s">
        <v>97</v>
      </c>
      <c r="Q33" s="54"/>
      <c r="R33" s="57">
        <v>4</v>
      </c>
      <c r="S33" s="57"/>
      <c r="T33" s="57"/>
      <c r="U33" s="57">
        <v>2</v>
      </c>
      <c r="V33" s="57"/>
      <c r="W33" s="57">
        <v>3</v>
      </c>
      <c r="X33" s="57">
        <v>5</v>
      </c>
      <c r="Y33" s="57">
        <v>1</v>
      </c>
    </row>
    <row r="34" spans="15:28" ht="21" x14ac:dyDescent="0.25">
      <c r="O34" s="33" t="s">
        <v>43</v>
      </c>
      <c r="P34" s="34" t="s">
        <v>0</v>
      </c>
      <c r="Q34" s="34" t="s">
        <v>67</v>
      </c>
      <c r="R34" s="56" t="s">
        <v>80</v>
      </c>
      <c r="S34" s="34" t="s">
        <v>81</v>
      </c>
      <c r="T34" s="34" t="s">
        <v>82</v>
      </c>
      <c r="U34" s="56" t="s">
        <v>2</v>
      </c>
      <c r="V34" s="34" t="s">
        <v>1</v>
      </c>
      <c r="W34" s="56" t="s">
        <v>83</v>
      </c>
      <c r="X34" s="56" t="s">
        <v>84</v>
      </c>
      <c r="Y34" s="56" t="s">
        <v>98</v>
      </c>
      <c r="Z34" s="34" t="s">
        <v>99</v>
      </c>
      <c r="AA34" s="34" t="s">
        <v>100</v>
      </c>
      <c r="AB34" s="85"/>
    </row>
    <row r="35" spans="15:28" ht="21" x14ac:dyDescent="0.25">
      <c r="O35" s="36">
        <v>1</v>
      </c>
      <c r="P35" s="37" t="str">
        <f>P9</f>
        <v>DESISTIU</v>
      </c>
      <c r="Q35" s="38"/>
      <c r="R35" s="38"/>
      <c r="S35" s="38"/>
      <c r="T35" s="38"/>
      <c r="U35" s="38"/>
      <c r="V35" s="38"/>
      <c r="W35" s="38"/>
      <c r="X35" s="38"/>
      <c r="Y35" s="38"/>
      <c r="Z35" s="38">
        <v>1000000000</v>
      </c>
      <c r="AA35" s="38">
        <f>_xlfn.RANK.EQ(Z35,$Z$35:$Z$56,1)</f>
        <v>20</v>
      </c>
      <c r="AB35" s="86"/>
    </row>
    <row r="36" spans="15:28" ht="21" x14ac:dyDescent="0.25">
      <c r="O36" s="36">
        <v>2</v>
      </c>
      <c r="P36" s="37" t="str">
        <f t="shared" ref="P36:P56" si="54">P10</f>
        <v>Alemanha</v>
      </c>
      <c r="Q36" s="38">
        <f t="shared" ref="Q36:X50" si="55">_xlfn.RANK.EQ(Q10,Q$9:Q$30,0)</f>
        <v>9</v>
      </c>
      <c r="R36" s="38">
        <f t="shared" si="55"/>
        <v>11</v>
      </c>
      <c r="S36" s="38">
        <f t="shared" si="55"/>
        <v>13</v>
      </c>
      <c r="T36" s="38">
        <f t="shared" si="55"/>
        <v>4</v>
      </c>
      <c r="U36" s="38">
        <f t="shared" si="55"/>
        <v>15</v>
      </c>
      <c r="V36" s="38">
        <f t="shared" si="55"/>
        <v>13</v>
      </c>
      <c r="W36" s="38">
        <f t="shared" si="55"/>
        <v>16</v>
      </c>
      <c r="X36" s="38">
        <f>_xlfn.RANK.EQ(X10,X$9:X$30,0)</f>
        <v>12</v>
      </c>
      <c r="Y36" s="38">
        <v>2</v>
      </c>
      <c r="Z36" s="38">
        <f t="shared" ref="Z36:Z54" si="56">SUMPRODUCT(R36:Y36,POWER(10,$R$33:$Y$33)*$R$33:$Y$33)</f>
        <v>6491020</v>
      </c>
      <c r="AA36" s="38">
        <f t="shared" ref="AA36:AA56" si="57">_xlfn.RANK.EQ(Z36,$Z$35:$Z$56,1)</f>
        <v>12</v>
      </c>
      <c r="AB36" s="86"/>
    </row>
    <row r="37" spans="15:28" ht="21" x14ac:dyDescent="0.25">
      <c r="O37" s="36">
        <v>3</v>
      </c>
      <c r="P37" s="37" t="str">
        <f t="shared" si="54"/>
        <v>Áustria</v>
      </c>
      <c r="Q37" s="38">
        <f t="shared" si="55"/>
        <v>9</v>
      </c>
      <c r="R37" s="38">
        <f t="shared" si="55"/>
        <v>10</v>
      </c>
      <c r="S37" s="38">
        <f t="shared" si="55"/>
        <v>4</v>
      </c>
      <c r="T37" s="38">
        <f t="shared" si="55"/>
        <v>13</v>
      </c>
      <c r="U37" s="38">
        <f t="shared" si="55"/>
        <v>10</v>
      </c>
      <c r="V37" s="38">
        <f t="shared" si="55"/>
        <v>17</v>
      </c>
      <c r="W37" s="38">
        <f t="shared" si="55"/>
        <v>6</v>
      </c>
      <c r="X37" s="38">
        <f t="shared" si="55"/>
        <v>10</v>
      </c>
      <c r="Y37" s="38">
        <v>3</v>
      </c>
      <c r="Z37" s="38">
        <f t="shared" si="56"/>
        <v>5420030</v>
      </c>
      <c r="AA37" s="38">
        <f t="shared" si="57"/>
        <v>10</v>
      </c>
      <c r="AB37" s="86"/>
    </row>
    <row r="38" spans="15:28" ht="21" x14ac:dyDescent="0.25">
      <c r="O38" s="36">
        <v>4</v>
      </c>
      <c r="P38" s="37" t="str">
        <f t="shared" si="54"/>
        <v>Bélgica</v>
      </c>
      <c r="Q38" s="38">
        <f t="shared" si="55"/>
        <v>9</v>
      </c>
      <c r="R38" s="38">
        <f t="shared" si="55"/>
        <v>14</v>
      </c>
      <c r="S38" s="38">
        <f t="shared" si="55"/>
        <v>4</v>
      </c>
      <c r="T38" s="38">
        <f t="shared" si="55"/>
        <v>7</v>
      </c>
      <c r="U38" s="38">
        <f t="shared" si="55"/>
        <v>13</v>
      </c>
      <c r="V38" s="38">
        <f t="shared" si="55"/>
        <v>10</v>
      </c>
      <c r="W38" s="38">
        <f t="shared" si="55"/>
        <v>15</v>
      </c>
      <c r="X38" s="38">
        <f t="shared" si="55"/>
        <v>14</v>
      </c>
      <c r="Y38" s="38">
        <v>4</v>
      </c>
      <c r="Z38" s="38">
        <f t="shared" si="56"/>
        <v>7607640</v>
      </c>
      <c r="AA38" s="38">
        <f t="shared" si="57"/>
        <v>14</v>
      </c>
      <c r="AB38" s="86"/>
    </row>
    <row r="39" spans="15:28" ht="21" x14ac:dyDescent="0.25">
      <c r="O39" s="36">
        <v>5</v>
      </c>
      <c r="P39" s="37" t="str">
        <f t="shared" si="54"/>
        <v>Dinamarca</v>
      </c>
      <c r="Q39" s="38">
        <f t="shared" si="55"/>
        <v>9</v>
      </c>
      <c r="R39" s="38">
        <f t="shared" si="55"/>
        <v>16</v>
      </c>
      <c r="S39" s="38">
        <f t="shared" si="55"/>
        <v>1</v>
      </c>
      <c r="T39" s="38">
        <f t="shared" si="55"/>
        <v>8</v>
      </c>
      <c r="U39" s="38">
        <f t="shared" si="55"/>
        <v>13</v>
      </c>
      <c r="V39" s="38">
        <f t="shared" si="55"/>
        <v>7</v>
      </c>
      <c r="W39" s="38">
        <f t="shared" si="55"/>
        <v>18</v>
      </c>
      <c r="X39" s="38">
        <f t="shared" si="55"/>
        <v>15</v>
      </c>
      <c r="Y39" s="38">
        <v>5</v>
      </c>
      <c r="Z39" s="38">
        <f t="shared" si="56"/>
        <v>8196650</v>
      </c>
      <c r="AA39" s="38">
        <f t="shared" si="57"/>
        <v>16</v>
      </c>
      <c r="AB39" s="86"/>
    </row>
    <row r="40" spans="15:28" ht="21" x14ac:dyDescent="0.25">
      <c r="O40" s="36">
        <v>6</v>
      </c>
      <c r="P40" s="37" t="str">
        <f t="shared" si="54"/>
        <v>Escócia</v>
      </c>
      <c r="Q40" s="38">
        <f t="shared" si="55"/>
        <v>1</v>
      </c>
      <c r="R40" s="38">
        <f t="shared" si="55"/>
        <v>1</v>
      </c>
      <c r="S40" s="38">
        <f t="shared" si="55"/>
        <v>8</v>
      </c>
      <c r="T40" s="38">
        <f t="shared" si="55"/>
        <v>18</v>
      </c>
      <c r="U40" s="38">
        <f t="shared" si="55"/>
        <v>1</v>
      </c>
      <c r="V40" s="38">
        <f t="shared" si="55"/>
        <v>16</v>
      </c>
      <c r="W40" s="38">
        <f t="shared" si="55"/>
        <v>1</v>
      </c>
      <c r="X40" s="38">
        <f t="shared" si="55"/>
        <v>1</v>
      </c>
      <c r="Y40" s="38">
        <v>6</v>
      </c>
      <c r="Z40" s="38">
        <f t="shared" si="56"/>
        <v>543260</v>
      </c>
      <c r="AA40" s="38">
        <f t="shared" si="57"/>
        <v>1</v>
      </c>
      <c r="AB40" s="86"/>
    </row>
    <row r="41" spans="15:28" ht="21" x14ac:dyDescent="0.25">
      <c r="O41" s="36">
        <v>7</v>
      </c>
      <c r="P41" s="37" t="str">
        <f t="shared" si="54"/>
        <v>Eslovênia</v>
      </c>
      <c r="Q41" s="38">
        <f t="shared" si="55"/>
        <v>9</v>
      </c>
      <c r="R41" s="38">
        <f t="shared" si="55"/>
        <v>14</v>
      </c>
      <c r="S41" s="38">
        <f t="shared" si="55"/>
        <v>8</v>
      </c>
      <c r="T41" s="38">
        <f t="shared" si="55"/>
        <v>4</v>
      </c>
      <c r="U41" s="38">
        <f t="shared" si="55"/>
        <v>10</v>
      </c>
      <c r="V41" s="38">
        <f t="shared" si="55"/>
        <v>5</v>
      </c>
      <c r="W41" s="38">
        <f t="shared" si="55"/>
        <v>16</v>
      </c>
      <c r="X41" s="38">
        <f t="shared" si="55"/>
        <v>15</v>
      </c>
      <c r="Y41" s="38">
        <v>7</v>
      </c>
      <c r="Z41" s="38">
        <f t="shared" si="56"/>
        <v>8110070</v>
      </c>
      <c r="AA41" s="38">
        <f t="shared" si="57"/>
        <v>15</v>
      </c>
      <c r="AB41" s="86"/>
    </row>
    <row r="42" spans="15:28" ht="21" x14ac:dyDescent="0.25">
      <c r="O42" s="36">
        <v>8</v>
      </c>
      <c r="P42" s="37" t="str">
        <f t="shared" si="54"/>
        <v>França</v>
      </c>
      <c r="Q42" s="38">
        <f t="shared" si="55"/>
        <v>9</v>
      </c>
      <c r="R42" s="38">
        <f t="shared" si="55"/>
        <v>16</v>
      </c>
      <c r="S42" s="38">
        <f t="shared" si="55"/>
        <v>16</v>
      </c>
      <c r="T42" s="38">
        <f t="shared" si="55"/>
        <v>2</v>
      </c>
      <c r="U42" s="38">
        <f t="shared" si="55"/>
        <v>17</v>
      </c>
      <c r="V42" s="38">
        <f t="shared" si="55"/>
        <v>3</v>
      </c>
      <c r="W42" s="38">
        <f t="shared" si="55"/>
        <v>21</v>
      </c>
      <c r="X42" s="38">
        <f t="shared" si="55"/>
        <v>17</v>
      </c>
      <c r="Y42" s="38">
        <v>8</v>
      </c>
      <c r="Z42" s="38">
        <f t="shared" si="56"/>
        <v>9206480</v>
      </c>
      <c r="AA42" s="38">
        <f t="shared" si="57"/>
        <v>17</v>
      </c>
      <c r="AB42" s="86"/>
    </row>
    <row r="43" spans="15:28" ht="21" x14ac:dyDescent="0.25">
      <c r="O43" s="36">
        <v>9</v>
      </c>
      <c r="P43" s="37" t="str">
        <f t="shared" si="54"/>
        <v>Holanda</v>
      </c>
      <c r="Q43" s="38">
        <f t="shared" si="55"/>
        <v>5</v>
      </c>
      <c r="R43" s="38">
        <f t="shared" si="55"/>
        <v>8</v>
      </c>
      <c r="S43" s="38">
        <f t="shared" si="55"/>
        <v>8</v>
      </c>
      <c r="T43" s="38">
        <f t="shared" si="55"/>
        <v>8</v>
      </c>
      <c r="U43" s="38">
        <f t="shared" si="55"/>
        <v>6</v>
      </c>
      <c r="V43" s="38">
        <f t="shared" si="55"/>
        <v>3</v>
      </c>
      <c r="W43" s="38">
        <f t="shared" si="55"/>
        <v>8</v>
      </c>
      <c r="X43" s="38">
        <f t="shared" si="55"/>
        <v>8</v>
      </c>
      <c r="Y43" s="38">
        <v>9</v>
      </c>
      <c r="Z43" s="38">
        <f t="shared" si="56"/>
        <v>4345290</v>
      </c>
      <c r="AA43" s="38">
        <f t="shared" si="57"/>
        <v>8</v>
      </c>
      <c r="AB43" s="86"/>
    </row>
    <row r="44" spans="15:28" ht="21" x14ac:dyDescent="0.25">
      <c r="O44" s="36">
        <v>10</v>
      </c>
      <c r="P44" s="37" t="str">
        <f t="shared" si="54"/>
        <v>Inglaterra</v>
      </c>
      <c r="Q44" s="38">
        <f t="shared" si="55"/>
        <v>5</v>
      </c>
      <c r="R44" s="38">
        <f t="shared" si="55"/>
        <v>2</v>
      </c>
      <c r="S44" s="38">
        <f t="shared" si="55"/>
        <v>19</v>
      </c>
      <c r="T44" s="38">
        <f t="shared" si="55"/>
        <v>13</v>
      </c>
      <c r="U44" s="38">
        <f t="shared" si="55"/>
        <v>2</v>
      </c>
      <c r="V44" s="38">
        <f t="shared" si="55"/>
        <v>13</v>
      </c>
      <c r="W44" s="38">
        <f t="shared" si="55"/>
        <v>2</v>
      </c>
      <c r="X44" s="38">
        <f t="shared" si="55"/>
        <v>3</v>
      </c>
      <c r="Y44" s="38">
        <v>10</v>
      </c>
      <c r="Z44" s="38">
        <f t="shared" si="56"/>
        <v>1586500</v>
      </c>
      <c r="AA44" s="38">
        <f t="shared" si="57"/>
        <v>3</v>
      </c>
      <c r="AB44" s="86"/>
    </row>
    <row r="45" spans="15:28" ht="21" x14ac:dyDescent="0.25">
      <c r="O45" s="36">
        <v>11</v>
      </c>
      <c r="P45" s="37" t="str">
        <f t="shared" si="54"/>
        <v>Irlanda</v>
      </c>
      <c r="Q45" s="38">
        <f t="shared" si="55"/>
        <v>9</v>
      </c>
      <c r="R45" s="38">
        <f t="shared" si="55"/>
        <v>18</v>
      </c>
      <c r="S45" s="38">
        <f t="shared" si="55"/>
        <v>4</v>
      </c>
      <c r="T45" s="38">
        <f t="shared" si="55"/>
        <v>3</v>
      </c>
      <c r="U45" s="38">
        <f t="shared" si="55"/>
        <v>18</v>
      </c>
      <c r="V45" s="38">
        <f t="shared" si="55"/>
        <v>9</v>
      </c>
      <c r="W45" s="38">
        <f t="shared" si="55"/>
        <v>20</v>
      </c>
      <c r="X45" s="38">
        <f t="shared" si="55"/>
        <v>17</v>
      </c>
      <c r="Y45" s="38">
        <v>11</v>
      </c>
      <c r="Z45" s="38">
        <f t="shared" si="56"/>
        <v>9283710</v>
      </c>
      <c r="AA45" s="38">
        <f t="shared" si="57"/>
        <v>18</v>
      </c>
      <c r="AB45" s="86"/>
    </row>
    <row r="46" spans="15:28" ht="21" x14ac:dyDescent="0.25">
      <c r="O46" s="36">
        <v>12</v>
      </c>
      <c r="P46" s="37" t="str">
        <f t="shared" si="54"/>
        <v>Itália</v>
      </c>
      <c r="Q46" s="38">
        <f t="shared" si="55"/>
        <v>9</v>
      </c>
      <c r="R46" s="38">
        <f t="shared" si="55"/>
        <v>11</v>
      </c>
      <c r="S46" s="38">
        <f t="shared" si="55"/>
        <v>3</v>
      </c>
      <c r="T46" s="38">
        <f t="shared" si="55"/>
        <v>13</v>
      </c>
      <c r="U46" s="38">
        <f t="shared" si="55"/>
        <v>10</v>
      </c>
      <c r="V46" s="38">
        <f t="shared" si="55"/>
        <v>13</v>
      </c>
      <c r="W46" s="38">
        <f t="shared" si="55"/>
        <v>14</v>
      </c>
      <c r="X46" s="38">
        <f t="shared" si="55"/>
        <v>11</v>
      </c>
      <c r="Y46" s="38">
        <v>12</v>
      </c>
      <c r="Z46" s="38">
        <f t="shared" si="56"/>
        <v>5984120</v>
      </c>
      <c r="AA46" s="38">
        <f t="shared" si="57"/>
        <v>11</v>
      </c>
      <c r="AB46" s="86"/>
    </row>
    <row r="47" spans="15:28" ht="21" x14ac:dyDescent="0.25">
      <c r="O47" s="36">
        <v>13</v>
      </c>
      <c r="P47" s="37" t="str">
        <f t="shared" si="54"/>
        <v>Noruega</v>
      </c>
      <c r="Q47" s="38">
        <f t="shared" si="55"/>
        <v>5</v>
      </c>
      <c r="R47" s="38">
        <f t="shared" si="55"/>
        <v>6</v>
      </c>
      <c r="S47" s="38">
        <f t="shared" si="55"/>
        <v>8</v>
      </c>
      <c r="T47" s="38">
        <f t="shared" si="55"/>
        <v>13</v>
      </c>
      <c r="U47" s="38">
        <f t="shared" si="55"/>
        <v>7</v>
      </c>
      <c r="V47" s="38">
        <f t="shared" si="55"/>
        <v>18</v>
      </c>
      <c r="W47" s="38">
        <f t="shared" si="55"/>
        <v>4</v>
      </c>
      <c r="X47" s="38">
        <f t="shared" si="55"/>
        <v>7</v>
      </c>
      <c r="Y47" s="38">
        <v>13</v>
      </c>
      <c r="Z47" s="38">
        <f t="shared" si="56"/>
        <v>3753530</v>
      </c>
      <c r="AA47" s="38">
        <f t="shared" si="57"/>
        <v>7</v>
      </c>
      <c r="AB47" s="86"/>
    </row>
    <row r="48" spans="15:28" ht="21" x14ac:dyDescent="0.25">
      <c r="O48" s="36">
        <v>14</v>
      </c>
      <c r="P48" s="37" t="str">
        <f t="shared" si="54"/>
        <v>País de Gales</v>
      </c>
      <c r="Q48" s="38">
        <f t="shared" si="55"/>
        <v>9</v>
      </c>
      <c r="R48" s="38">
        <f t="shared" si="55"/>
        <v>8</v>
      </c>
      <c r="S48" s="38">
        <f t="shared" si="55"/>
        <v>13</v>
      </c>
      <c r="T48" s="38">
        <f t="shared" si="55"/>
        <v>8</v>
      </c>
      <c r="U48" s="38">
        <f t="shared" si="55"/>
        <v>9</v>
      </c>
      <c r="V48" s="38">
        <f t="shared" si="55"/>
        <v>10</v>
      </c>
      <c r="W48" s="38">
        <f t="shared" si="55"/>
        <v>6</v>
      </c>
      <c r="X48" s="38">
        <f t="shared" si="55"/>
        <v>9</v>
      </c>
      <c r="Y48" s="38">
        <v>14</v>
      </c>
      <c r="Z48" s="38">
        <f t="shared" si="56"/>
        <v>4839940</v>
      </c>
      <c r="AA48" s="38">
        <f t="shared" si="57"/>
        <v>9</v>
      </c>
      <c r="AB48" s="86"/>
    </row>
    <row r="49" spans="15:28" ht="21" x14ac:dyDescent="0.25">
      <c r="O49" s="36">
        <v>15</v>
      </c>
      <c r="P49" s="37" t="str">
        <f t="shared" si="54"/>
        <v>Polônia</v>
      </c>
      <c r="Q49" s="38">
        <f t="shared" si="55"/>
        <v>1</v>
      </c>
      <c r="R49" s="38">
        <f t="shared" si="55"/>
        <v>3</v>
      </c>
      <c r="S49" s="38">
        <f t="shared" si="55"/>
        <v>16</v>
      </c>
      <c r="T49" s="38">
        <f t="shared" si="55"/>
        <v>8</v>
      </c>
      <c r="U49" s="38">
        <f t="shared" si="55"/>
        <v>2</v>
      </c>
      <c r="V49" s="38">
        <f t="shared" si="55"/>
        <v>1</v>
      </c>
      <c r="W49" s="38">
        <f t="shared" si="55"/>
        <v>9</v>
      </c>
      <c r="X49" s="38">
        <f t="shared" si="55"/>
        <v>4</v>
      </c>
      <c r="Y49" s="38">
        <v>15</v>
      </c>
      <c r="Z49" s="38">
        <f t="shared" si="56"/>
        <v>2147550</v>
      </c>
      <c r="AA49" s="38">
        <f t="shared" si="57"/>
        <v>4</v>
      </c>
      <c r="AB49" s="86"/>
    </row>
    <row r="50" spans="15:28" ht="21" x14ac:dyDescent="0.25">
      <c r="O50" s="36">
        <v>16</v>
      </c>
      <c r="P50" s="37" t="str">
        <f t="shared" si="54"/>
        <v>Rep. Tcheca</v>
      </c>
      <c r="Q50" s="38">
        <f t="shared" si="55"/>
        <v>9</v>
      </c>
      <c r="R50" s="38">
        <f t="shared" si="55"/>
        <v>19</v>
      </c>
      <c r="S50" s="38">
        <f t="shared" si="55"/>
        <v>18</v>
      </c>
      <c r="T50" s="38">
        <f t="shared" si="55"/>
        <v>1</v>
      </c>
      <c r="U50" s="38">
        <f t="shared" si="55"/>
        <v>19</v>
      </c>
      <c r="V50" s="38">
        <f t="shared" si="55"/>
        <v>2</v>
      </c>
      <c r="W50" s="38">
        <f t="shared" si="55"/>
        <v>22</v>
      </c>
      <c r="X50" s="38">
        <f t="shared" si="55"/>
        <v>19</v>
      </c>
      <c r="Y50" s="38">
        <v>16</v>
      </c>
      <c r="Z50" s="38">
        <f t="shared" si="56"/>
        <v>10329960</v>
      </c>
      <c r="AA50" s="38">
        <f t="shared" si="57"/>
        <v>19</v>
      </c>
      <c r="AB50" s="86"/>
    </row>
    <row r="51" spans="15:28" ht="21" x14ac:dyDescent="0.25">
      <c r="O51" s="36">
        <v>17</v>
      </c>
      <c r="P51" s="37" t="str">
        <f t="shared" si="54"/>
        <v>Romênia</v>
      </c>
      <c r="Q51" s="38">
        <f t="shared" ref="Q51:X54" si="58">_xlfn.RANK.EQ(Q25,Q$9:Q$30,0)</f>
        <v>9</v>
      </c>
      <c r="R51" s="38">
        <f t="shared" si="58"/>
        <v>11</v>
      </c>
      <c r="S51" s="38">
        <f t="shared" si="58"/>
        <v>13</v>
      </c>
      <c r="T51" s="38">
        <f t="shared" si="58"/>
        <v>4</v>
      </c>
      <c r="U51" s="38">
        <f t="shared" si="58"/>
        <v>15</v>
      </c>
      <c r="V51" s="38">
        <f t="shared" si="58"/>
        <v>7</v>
      </c>
      <c r="W51" s="38">
        <f t="shared" si="58"/>
        <v>19</v>
      </c>
      <c r="X51" s="38">
        <f t="shared" si="58"/>
        <v>12</v>
      </c>
      <c r="Y51" s="38">
        <v>17</v>
      </c>
      <c r="Z51" s="38">
        <f t="shared" si="56"/>
        <v>6500170</v>
      </c>
      <c r="AA51" s="38">
        <f t="shared" si="57"/>
        <v>13</v>
      </c>
      <c r="AB51" s="86"/>
    </row>
    <row r="52" spans="15:28" ht="21" x14ac:dyDescent="0.25">
      <c r="O52" s="36">
        <v>18</v>
      </c>
      <c r="P52" s="37" t="str">
        <f t="shared" si="54"/>
        <v>Suécia</v>
      </c>
      <c r="Q52" s="38">
        <f t="shared" si="58"/>
        <v>5</v>
      </c>
      <c r="R52" s="38">
        <f t="shared" si="58"/>
        <v>6</v>
      </c>
      <c r="S52" s="38">
        <f t="shared" si="58"/>
        <v>4</v>
      </c>
      <c r="T52" s="38">
        <f t="shared" si="58"/>
        <v>17</v>
      </c>
      <c r="U52" s="38">
        <f t="shared" si="58"/>
        <v>5</v>
      </c>
      <c r="V52" s="38">
        <f t="shared" si="58"/>
        <v>10</v>
      </c>
      <c r="W52" s="38">
        <f t="shared" si="58"/>
        <v>5</v>
      </c>
      <c r="X52" s="38">
        <f t="shared" si="58"/>
        <v>6</v>
      </c>
      <c r="Y52" s="38">
        <v>18</v>
      </c>
      <c r="Z52" s="38">
        <f t="shared" si="56"/>
        <v>3256180</v>
      </c>
      <c r="AA52" s="38">
        <f t="shared" si="57"/>
        <v>6</v>
      </c>
      <c r="AB52" s="86"/>
    </row>
    <row r="53" spans="15:28" ht="21" x14ac:dyDescent="0.25">
      <c r="O53" s="36">
        <v>19</v>
      </c>
      <c r="P53" s="37" t="str">
        <f t="shared" si="54"/>
        <v>Suíça</v>
      </c>
      <c r="Q53" s="38">
        <f t="shared" si="58"/>
        <v>1</v>
      </c>
      <c r="R53" s="38">
        <f t="shared" si="58"/>
        <v>3</v>
      </c>
      <c r="S53" s="38">
        <f t="shared" si="58"/>
        <v>1</v>
      </c>
      <c r="T53" s="38">
        <f t="shared" si="58"/>
        <v>19</v>
      </c>
      <c r="U53" s="38">
        <f t="shared" si="58"/>
        <v>4</v>
      </c>
      <c r="V53" s="38">
        <f t="shared" si="58"/>
        <v>19</v>
      </c>
      <c r="W53" s="38">
        <f t="shared" si="58"/>
        <v>3</v>
      </c>
      <c r="X53" s="38">
        <f t="shared" si="58"/>
        <v>2</v>
      </c>
      <c r="Y53" s="38">
        <v>19</v>
      </c>
      <c r="Z53" s="38">
        <f t="shared" si="56"/>
        <v>1129990</v>
      </c>
      <c r="AA53" s="38">
        <f t="shared" si="57"/>
        <v>2</v>
      </c>
      <c r="AB53" s="86"/>
    </row>
    <row r="54" spans="15:28" ht="21" x14ac:dyDescent="0.25">
      <c r="O54" s="36">
        <v>20</v>
      </c>
      <c r="P54" s="37" t="str">
        <f t="shared" si="54"/>
        <v>Turquia</v>
      </c>
      <c r="Q54" s="38">
        <f t="shared" si="58"/>
        <v>1</v>
      </c>
      <c r="R54" s="38">
        <f t="shared" si="58"/>
        <v>5</v>
      </c>
      <c r="S54" s="38">
        <f t="shared" si="58"/>
        <v>8</v>
      </c>
      <c r="T54" s="38">
        <f t="shared" si="58"/>
        <v>8</v>
      </c>
      <c r="U54" s="38">
        <f t="shared" si="58"/>
        <v>7</v>
      </c>
      <c r="V54" s="38">
        <f t="shared" si="58"/>
        <v>5</v>
      </c>
      <c r="W54" s="38">
        <f t="shared" si="58"/>
        <v>9</v>
      </c>
      <c r="X54" s="38">
        <f t="shared" si="58"/>
        <v>5</v>
      </c>
      <c r="Y54" s="38">
        <v>20</v>
      </c>
      <c r="Z54" s="38">
        <f t="shared" si="56"/>
        <v>2728600</v>
      </c>
      <c r="AA54" s="38">
        <f t="shared" si="57"/>
        <v>5</v>
      </c>
      <c r="AB54" s="86"/>
    </row>
    <row r="55" spans="15:28" ht="21" x14ac:dyDescent="0.25">
      <c r="O55" s="36">
        <v>21</v>
      </c>
      <c r="P55" s="37">
        <f t="shared" si="54"/>
        <v>0</v>
      </c>
      <c r="Q55" s="38"/>
      <c r="R55" s="38"/>
      <c r="S55" s="38"/>
      <c r="T55" s="38"/>
      <c r="U55" s="38"/>
      <c r="V55" s="38"/>
      <c r="W55" s="38"/>
      <c r="X55" s="38"/>
      <c r="Y55" s="38"/>
      <c r="Z55" s="38">
        <v>1000000000</v>
      </c>
      <c r="AA55" s="38">
        <f t="shared" si="57"/>
        <v>20</v>
      </c>
      <c r="AB55" s="86"/>
    </row>
    <row r="56" spans="15:28" ht="21" x14ac:dyDescent="0.25">
      <c r="O56" s="36">
        <v>22</v>
      </c>
      <c r="P56" s="37">
        <f t="shared" si="54"/>
        <v>0</v>
      </c>
      <c r="Q56" s="38"/>
      <c r="R56" s="38"/>
      <c r="S56" s="38"/>
      <c r="T56" s="38"/>
      <c r="U56" s="38"/>
      <c r="V56" s="38"/>
      <c r="W56" s="38"/>
      <c r="X56" s="38"/>
      <c r="Y56" s="38"/>
      <c r="Z56" s="38">
        <v>1000000000</v>
      </c>
      <c r="AA56" s="38">
        <f t="shared" si="57"/>
        <v>20</v>
      </c>
      <c r="AB56" s="86"/>
    </row>
    <row r="57" spans="15:28" x14ac:dyDescent="0.25">
      <c r="P57" s="1"/>
    </row>
  </sheetData>
  <sheetProtection algorithmName="SHA-512" hashValue="az4IdHLS1H65ddv+r3vNIpQY5+0ktRheFQW7HBZ2n6LRlak3a5nKc7gafZio6BvCqrw7cwlqTt2gtQvWQM+nPg==" saltValue="TMSWFeDIVteSY2eJDeXq6Q==" spinCount="100000" sheet="1" objects="1" scenarios="1"/>
  <mergeCells count="7">
    <mergeCell ref="AY6:BH6"/>
    <mergeCell ref="BJ6:BS6"/>
    <mergeCell ref="B2:K2"/>
    <mergeCell ref="B3:K3"/>
    <mergeCell ref="B4:K4"/>
    <mergeCell ref="AC6:AL6"/>
    <mergeCell ref="AN6:AW6"/>
  </mergeCells>
  <pageMargins left="0.7" right="0.7" top="0.75" bottom="0.75" header="0.3" footer="0.3"/>
  <pageSetup paperSize="9"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22:J138"/>
  <sheetViews>
    <sheetView showGridLines="0" topLeftCell="C1" workbookViewId="0">
      <selection activeCell="N24" sqref="N24"/>
    </sheetView>
  </sheetViews>
  <sheetFormatPr defaultRowHeight="15.75" x14ac:dyDescent="0.25"/>
  <cols>
    <col min="9" max="9" width="32.25" bestFit="1" customWidth="1"/>
  </cols>
  <sheetData>
    <row r="22" spans="8:10" x14ac:dyDescent="0.25">
      <c r="H22" s="180" t="s">
        <v>254</v>
      </c>
      <c r="I22" s="180" t="s">
        <v>255</v>
      </c>
      <c r="J22" s="180" t="s">
        <v>256</v>
      </c>
    </row>
    <row r="23" spans="8:10" ht="21.75" customHeight="1" x14ac:dyDescent="0.25">
      <c r="H23" s="181" t="s">
        <v>128</v>
      </c>
      <c r="I23" s="181" t="s">
        <v>129</v>
      </c>
      <c r="J23" s="181">
        <v>16</v>
      </c>
    </row>
    <row r="24" spans="8:10" ht="21.75" customHeight="1" x14ac:dyDescent="0.25">
      <c r="H24" s="181" t="s">
        <v>130</v>
      </c>
      <c r="I24" s="181" t="s">
        <v>131</v>
      </c>
      <c r="J24" s="181">
        <v>15</v>
      </c>
    </row>
    <row r="25" spans="8:10" ht="21.75" customHeight="1" x14ac:dyDescent="0.25">
      <c r="H25" s="181" t="s">
        <v>132</v>
      </c>
      <c r="I25" s="181" t="s">
        <v>133</v>
      </c>
      <c r="J25" s="181">
        <v>10</v>
      </c>
    </row>
    <row r="26" spans="8:10" ht="21.75" customHeight="1" x14ac:dyDescent="0.25">
      <c r="H26" s="181" t="s">
        <v>134</v>
      </c>
      <c r="I26" s="181" t="s">
        <v>135</v>
      </c>
      <c r="J26" s="181">
        <v>9</v>
      </c>
    </row>
    <row r="27" spans="8:10" ht="21.75" customHeight="1" x14ac:dyDescent="0.25">
      <c r="H27" s="181" t="s">
        <v>134</v>
      </c>
      <c r="I27" s="181" t="s">
        <v>136</v>
      </c>
      <c r="J27" s="181">
        <v>9</v>
      </c>
    </row>
    <row r="28" spans="8:10" ht="21.75" customHeight="1" x14ac:dyDescent="0.25">
      <c r="H28" s="181" t="s">
        <v>137</v>
      </c>
      <c r="I28" s="181" t="s">
        <v>138</v>
      </c>
      <c r="J28" s="181">
        <v>8</v>
      </c>
    </row>
    <row r="29" spans="8:10" ht="21.75" customHeight="1" x14ac:dyDescent="0.25">
      <c r="H29" s="181" t="s">
        <v>139</v>
      </c>
      <c r="I29" s="181" t="s">
        <v>140</v>
      </c>
      <c r="J29" s="181">
        <v>7</v>
      </c>
    </row>
    <row r="30" spans="8:10" ht="21.75" customHeight="1" x14ac:dyDescent="0.25">
      <c r="H30" s="181" t="s">
        <v>139</v>
      </c>
      <c r="I30" s="181" t="s">
        <v>141</v>
      </c>
      <c r="J30" s="181">
        <v>7</v>
      </c>
    </row>
    <row r="31" spans="8:10" ht="21.75" customHeight="1" x14ac:dyDescent="0.25">
      <c r="H31" s="181" t="s">
        <v>142</v>
      </c>
      <c r="I31" s="181" t="s">
        <v>143</v>
      </c>
      <c r="J31" s="181">
        <v>6</v>
      </c>
    </row>
    <row r="32" spans="8:10" ht="21.75" customHeight="1" x14ac:dyDescent="0.25">
      <c r="H32" s="181" t="s">
        <v>142</v>
      </c>
      <c r="I32" s="181" t="s">
        <v>144</v>
      </c>
      <c r="J32" s="181">
        <v>6</v>
      </c>
    </row>
    <row r="33" spans="8:10" ht="21.75" customHeight="1" x14ac:dyDescent="0.25">
      <c r="H33" s="181" t="s">
        <v>142</v>
      </c>
      <c r="I33" s="181" t="s">
        <v>145</v>
      </c>
      <c r="J33" s="181">
        <v>6</v>
      </c>
    </row>
    <row r="34" spans="8:10" ht="21.75" customHeight="1" x14ac:dyDescent="0.25">
      <c r="H34" s="181" t="s">
        <v>146</v>
      </c>
      <c r="I34" s="181" t="s">
        <v>147</v>
      </c>
      <c r="J34" s="181">
        <v>5</v>
      </c>
    </row>
    <row r="35" spans="8:10" ht="21.75" customHeight="1" x14ac:dyDescent="0.25">
      <c r="H35" s="181" t="s">
        <v>146</v>
      </c>
      <c r="I35" s="181" t="s">
        <v>148</v>
      </c>
      <c r="J35" s="181">
        <v>5</v>
      </c>
    </row>
    <row r="36" spans="8:10" ht="21.75" customHeight="1" x14ac:dyDescent="0.25">
      <c r="H36" s="181" t="s">
        <v>146</v>
      </c>
      <c r="I36" s="181" t="s">
        <v>149</v>
      </c>
      <c r="J36" s="181">
        <v>5</v>
      </c>
    </row>
    <row r="37" spans="8:10" ht="21.75" customHeight="1" x14ac:dyDescent="0.25">
      <c r="H37" s="181" t="s">
        <v>146</v>
      </c>
      <c r="I37" s="181" t="s">
        <v>150</v>
      </c>
      <c r="J37" s="181">
        <v>5</v>
      </c>
    </row>
    <row r="38" spans="8:10" ht="21.75" customHeight="1" x14ac:dyDescent="0.25">
      <c r="H38" s="181" t="s">
        <v>146</v>
      </c>
      <c r="I38" s="181" t="s">
        <v>151</v>
      </c>
      <c r="J38" s="181">
        <v>5</v>
      </c>
    </row>
    <row r="39" spans="8:10" ht="21.75" customHeight="1" x14ac:dyDescent="0.25">
      <c r="H39" s="181" t="s">
        <v>152</v>
      </c>
      <c r="I39" s="181" t="s">
        <v>153</v>
      </c>
      <c r="J39" s="181">
        <v>4</v>
      </c>
    </row>
    <row r="40" spans="8:10" ht="21.75" customHeight="1" x14ac:dyDescent="0.25">
      <c r="H40" s="181" t="s">
        <v>152</v>
      </c>
      <c r="I40" s="181" t="s">
        <v>154</v>
      </c>
      <c r="J40" s="181">
        <v>4</v>
      </c>
    </row>
    <row r="41" spans="8:10" ht="21.75" customHeight="1" x14ac:dyDescent="0.25">
      <c r="H41" s="181" t="s">
        <v>152</v>
      </c>
      <c r="I41" s="181" t="s">
        <v>155</v>
      </c>
      <c r="J41" s="181">
        <v>4</v>
      </c>
    </row>
    <row r="42" spans="8:10" ht="21.75" customHeight="1" x14ac:dyDescent="0.25">
      <c r="H42" s="181" t="s">
        <v>156</v>
      </c>
      <c r="I42" s="181" t="s">
        <v>157</v>
      </c>
      <c r="J42" s="181">
        <v>3</v>
      </c>
    </row>
    <row r="43" spans="8:10" ht="21.75" customHeight="1" x14ac:dyDescent="0.25">
      <c r="H43" s="181" t="s">
        <v>156</v>
      </c>
      <c r="I43" s="181" t="s">
        <v>158</v>
      </c>
      <c r="J43" s="181">
        <v>3</v>
      </c>
    </row>
    <row r="44" spans="8:10" ht="21.75" customHeight="1" x14ac:dyDescent="0.25">
      <c r="H44" s="181" t="s">
        <v>156</v>
      </c>
      <c r="I44" s="181" t="s">
        <v>159</v>
      </c>
      <c r="J44" s="181">
        <v>3</v>
      </c>
    </row>
    <row r="45" spans="8:10" ht="21.75" customHeight="1" x14ac:dyDescent="0.25">
      <c r="H45" s="181" t="s">
        <v>156</v>
      </c>
      <c r="I45" s="181" t="s">
        <v>160</v>
      </c>
      <c r="J45" s="181">
        <v>3</v>
      </c>
    </row>
    <row r="46" spans="8:10" ht="21.75" customHeight="1" x14ac:dyDescent="0.25">
      <c r="H46" s="181" t="s">
        <v>156</v>
      </c>
      <c r="I46" s="181" t="s">
        <v>161</v>
      </c>
      <c r="J46" s="181">
        <v>3</v>
      </c>
    </row>
    <row r="47" spans="8:10" ht="21.75" customHeight="1" x14ac:dyDescent="0.25">
      <c r="H47" s="181" t="s">
        <v>156</v>
      </c>
      <c r="I47" s="181" t="s">
        <v>162</v>
      </c>
      <c r="J47" s="181">
        <v>3</v>
      </c>
    </row>
    <row r="48" spans="8:10" ht="21.75" customHeight="1" x14ac:dyDescent="0.25">
      <c r="H48" s="181" t="s">
        <v>156</v>
      </c>
      <c r="I48" s="181" t="s">
        <v>163</v>
      </c>
      <c r="J48" s="181">
        <v>3</v>
      </c>
    </row>
    <row r="49" spans="8:10" ht="21.75" customHeight="1" x14ac:dyDescent="0.25">
      <c r="H49" s="181" t="s">
        <v>156</v>
      </c>
      <c r="I49" s="181" t="s">
        <v>164</v>
      </c>
      <c r="J49" s="181">
        <v>3</v>
      </c>
    </row>
    <row r="50" spans="8:10" ht="21.75" customHeight="1" x14ac:dyDescent="0.25">
      <c r="H50" s="181" t="s">
        <v>156</v>
      </c>
      <c r="I50" s="181" t="s">
        <v>165</v>
      </c>
      <c r="J50" s="181">
        <v>3</v>
      </c>
    </row>
    <row r="51" spans="8:10" ht="21.75" customHeight="1" x14ac:dyDescent="0.25">
      <c r="H51" s="181" t="s">
        <v>156</v>
      </c>
      <c r="I51" s="181" t="s">
        <v>166</v>
      </c>
      <c r="J51" s="181">
        <v>3</v>
      </c>
    </row>
    <row r="52" spans="8:10" ht="21.75" customHeight="1" x14ac:dyDescent="0.25">
      <c r="H52" s="181" t="s">
        <v>156</v>
      </c>
      <c r="I52" s="181" t="s">
        <v>167</v>
      </c>
      <c r="J52" s="181">
        <v>3</v>
      </c>
    </row>
    <row r="53" spans="8:10" ht="21.75" customHeight="1" x14ac:dyDescent="0.25">
      <c r="H53" s="181" t="s">
        <v>156</v>
      </c>
      <c r="I53" s="181" t="s">
        <v>168</v>
      </c>
      <c r="J53" s="181">
        <v>3</v>
      </c>
    </row>
    <row r="54" spans="8:10" ht="21.75" customHeight="1" x14ac:dyDescent="0.25">
      <c r="H54" s="181" t="s">
        <v>156</v>
      </c>
      <c r="I54" s="181" t="s">
        <v>169</v>
      </c>
      <c r="J54" s="181">
        <v>3</v>
      </c>
    </row>
    <row r="55" spans="8:10" ht="21.75" customHeight="1" x14ac:dyDescent="0.25">
      <c r="H55" s="181" t="s">
        <v>156</v>
      </c>
      <c r="I55" s="181" t="s">
        <v>170</v>
      </c>
      <c r="J55" s="181">
        <v>3</v>
      </c>
    </row>
    <row r="56" spans="8:10" ht="21.75" customHeight="1" x14ac:dyDescent="0.25">
      <c r="H56" s="181" t="s">
        <v>156</v>
      </c>
      <c r="I56" s="181" t="s">
        <v>171</v>
      </c>
      <c r="J56" s="181">
        <v>3</v>
      </c>
    </row>
    <row r="57" spans="8:10" ht="21.75" customHeight="1" x14ac:dyDescent="0.25">
      <c r="H57" s="181" t="s">
        <v>172</v>
      </c>
      <c r="I57" s="181" t="s">
        <v>173</v>
      </c>
      <c r="J57" s="181">
        <v>2</v>
      </c>
    </row>
    <row r="58" spans="8:10" ht="21.75" customHeight="1" x14ac:dyDescent="0.25">
      <c r="H58" s="181" t="s">
        <v>172</v>
      </c>
      <c r="I58" s="181" t="s">
        <v>174</v>
      </c>
      <c r="J58" s="181">
        <v>2</v>
      </c>
    </row>
    <row r="59" spans="8:10" ht="21.75" customHeight="1" x14ac:dyDescent="0.25">
      <c r="H59" s="181" t="s">
        <v>172</v>
      </c>
      <c r="I59" s="181" t="s">
        <v>175</v>
      </c>
      <c r="J59" s="181">
        <v>2</v>
      </c>
    </row>
    <row r="60" spans="8:10" ht="21.75" customHeight="1" x14ac:dyDescent="0.25">
      <c r="H60" s="181" t="s">
        <v>172</v>
      </c>
      <c r="I60" s="181" t="s">
        <v>176</v>
      </c>
      <c r="J60" s="181">
        <v>2</v>
      </c>
    </row>
    <row r="61" spans="8:10" ht="21.75" customHeight="1" x14ac:dyDescent="0.25">
      <c r="H61" s="181" t="s">
        <v>172</v>
      </c>
      <c r="I61" s="181" t="s">
        <v>177</v>
      </c>
      <c r="J61" s="181">
        <v>2</v>
      </c>
    </row>
    <row r="62" spans="8:10" ht="21.75" customHeight="1" x14ac:dyDescent="0.25">
      <c r="H62" s="181" t="s">
        <v>172</v>
      </c>
      <c r="I62" s="181" t="s">
        <v>178</v>
      </c>
      <c r="J62" s="181">
        <v>2</v>
      </c>
    </row>
    <row r="63" spans="8:10" ht="21.75" customHeight="1" x14ac:dyDescent="0.25">
      <c r="H63" s="181" t="s">
        <v>172</v>
      </c>
      <c r="I63" s="181" t="s">
        <v>179</v>
      </c>
      <c r="J63" s="181">
        <v>2</v>
      </c>
    </row>
    <row r="64" spans="8:10" ht="21.75" customHeight="1" x14ac:dyDescent="0.25">
      <c r="H64" s="181" t="s">
        <v>172</v>
      </c>
      <c r="I64" s="181" t="s">
        <v>180</v>
      </c>
      <c r="J64" s="181">
        <v>2</v>
      </c>
    </row>
    <row r="65" spans="8:10" ht="21.75" customHeight="1" x14ac:dyDescent="0.25">
      <c r="H65" s="181" t="s">
        <v>172</v>
      </c>
      <c r="I65" s="181" t="s">
        <v>181</v>
      </c>
      <c r="J65" s="181">
        <v>2</v>
      </c>
    </row>
    <row r="66" spans="8:10" ht="21.75" customHeight="1" x14ac:dyDescent="0.25">
      <c r="H66" s="181" t="s">
        <v>172</v>
      </c>
      <c r="I66" s="181" t="s">
        <v>182</v>
      </c>
      <c r="J66" s="181">
        <v>2</v>
      </c>
    </row>
    <row r="67" spans="8:10" ht="21.75" customHeight="1" x14ac:dyDescent="0.25">
      <c r="H67" s="181" t="s">
        <v>172</v>
      </c>
      <c r="I67" s="181" t="s">
        <v>183</v>
      </c>
      <c r="J67" s="181">
        <v>2</v>
      </c>
    </row>
    <row r="68" spans="8:10" ht="21.75" customHeight="1" x14ac:dyDescent="0.25">
      <c r="H68" s="181" t="s">
        <v>172</v>
      </c>
      <c r="I68" s="181" t="s">
        <v>184</v>
      </c>
      <c r="J68" s="181">
        <v>2</v>
      </c>
    </row>
    <row r="69" spans="8:10" ht="21.75" customHeight="1" x14ac:dyDescent="0.25">
      <c r="H69" s="181" t="s">
        <v>172</v>
      </c>
      <c r="I69" s="181" t="s">
        <v>185</v>
      </c>
      <c r="J69" s="181">
        <v>2</v>
      </c>
    </row>
    <row r="70" spans="8:10" ht="21.75" customHeight="1" x14ac:dyDescent="0.25">
      <c r="H70" s="181" t="s">
        <v>172</v>
      </c>
      <c r="I70" s="181" t="s">
        <v>186</v>
      </c>
      <c r="J70" s="181">
        <v>2</v>
      </c>
    </row>
    <row r="71" spans="8:10" ht="21.75" customHeight="1" x14ac:dyDescent="0.25">
      <c r="H71" s="181" t="s">
        <v>172</v>
      </c>
      <c r="I71" s="181" t="s">
        <v>187</v>
      </c>
      <c r="J71" s="181">
        <v>2</v>
      </c>
    </row>
    <row r="72" spans="8:10" ht="21.75" customHeight="1" x14ac:dyDescent="0.25">
      <c r="H72" s="181" t="s">
        <v>172</v>
      </c>
      <c r="I72" s="181" t="s">
        <v>188</v>
      </c>
      <c r="J72" s="181">
        <v>2</v>
      </c>
    </row>
    <row r="73" spans="8:10" ht="21.75" customHeight="1" x14ac:dyDescent="0.25">
      <c r="H73" s="181" t="s">
        <v>172</v>
      </c>
      <c r="I73" s="181" t="s">
        <v>189</v>
      </c>
      <c r="J73" s="181">
        <v>2</v>
      </c>
    </row>
    <row r="74" spans="8:10" ht="21.75" customHeight="1" x14ac:dyDescent="0.25">
      <c r="H74" s="181" t="s">
        <v>172</v>
      </c>
      <c r="I74" s="181" t="s">
        <v>190</v>
      </c>
      <c r="J74" s="181">
        <v>2</v>
      </c>
    </row>
    <row r="75" spans="8:10" ht="21.75" customHeight="1" x14ac:dyDescent="0.25">
      <c r="H75" s="181" t="s">
        <v>172</v>
      </c>
      <c r="I75" s="181" t="s">
        <v>191</v>
      </c>
      <c r="J75" s="181">
        <v>2</v>
      </c>
    </row>
    <row r="76" spans="8:10" ht="21.75" customHeight="1" x14ac:dyDescent="0.25">
      <c r="H76" s="181" t="s">
        <v>172</v>
      </c>
      <c r="I76" s="181" t="s">
        <v>192</v>
      </c>
      <c r="J76" s="181">
        <v>2</v>
      </c>
    </row>
    <row r="77" spans="8:10" ht="21.75" customHeight="1" x14ac:dyDescent="0.25">
      <c r="H77" s="181" t="s">
        <v>193</v>
      </c>
      <c r="I77" s="181" t="s">
        <v>194</v>
      </c>
      <c r="J77" s="181">
        <v>1</v>
      </c>
    </row>
    <row r="78" spans="8:10" ht="21.75" customHeight="1" x14ac:dyDescent="0.25">
      <c r="H78" s="181" t="s">
        <v>193</v>
      </c>
      <c r="I78" s="181" t="s">
        <v>195</v>
      </c>
      <c r="J78" s="181">
        <v>1</v>
      </c>
    </row>
    <row r="79" spans="8:10" ht="21.75" customHeight="1" x14ac:dyDescent="0.25">
      <c r="H79" s="181" t="s">
        <v>193</v>
      </c>
      <c r="I79" s="181" t="s">
        <v>196</v>
      </c>
      <c r="J79" s="181">
        <v>1</v>
      </c>
    </row>
    <row r="80" spans="8:10" ht="21.75" customHeight="1" x14ac:dyDescent="0.25">
      <c r="H80" s="181" t="s">
        <v>193</v>
      </c>
      <c r="I80" s="181" t="s">
        <v>197</v>
      </c>
      <c r="J80" s="181">
        <v>1</v>
      </c>
    </row>
    <row r="81" spans="8:10" ht="21.75" customHeight="1" x14ac:dyDescent="0.25">
      <c r="H81" s="181" t="s">
        <v>193</v>
      </c>
      <c r="I81" s="181" t="s">
        <v>198</v>
      </c>
      <c r="J81" s="181">
        <v>1</v>
      </c>
    </row>
    <row r="82" spans="8:10" ht="21.75" customHeight="1" x14ac:dyDescent="0.25">
      <c r="H82" s="181" t="s">
        <v>193</v>
      </c>
      <c r="I82" s="181" t="s">
        <v>199</v>
      </c>
      <c r="J82" s="181">
        <v>1</v>
      </c>
    </row>
    <row r="83" spans="8:10" ht="21.75" customHeight="1" x14ac:dyDescent="0.25">
      <c r="H83" s="181" t="s">
        <v>193</v>
      </c>
      <c r="I83" s="181" t="s">
        <v>200</v>
      </c>
      <c r="J83" s="181">
        <v>1</v>
      </c>
    </row>
    <row r="84" spans="8:10" ht="21.75" customHeight="1" x14ac:dyDescent="0.25">
      <c r="H84" s="181" t="s">
        <v>193</v>
      </c>
      <c r="I84" s="181" t="s">
        <v>201</v>
      </c>
      <c r="J84" s="181">
        <v>1</v>
      </c>
    </row>
    <row r="85" spans="8:10" ht="21.75" customHeight="1" x14ac:dyDescent="0.25">
      <c r="H85" s="181" t="s">
        <v>193</v>
      </c>
      <c r="I85" s="181" t="s">
        <v>202</v>
      </c>
      <c r="J85" s="181">
        <v>1</v>
      </c>
    </row>
    <row r="86" spans="8:10" ht="21.75" customHeight="1" x14ac:dyDescent="0.25">
      <c r="H86" s="181" t="s">
        <v>193</v>
      </c>
      <c r="I86" s="181" t="s">
        <v>203</v>
      </c>
      <c r="J86" s="181">
        <v>1</v>
      </c>
    </row>
    <row r="87" spans="8:10" ht="21.75" customHeight="1" x14ac:dyDescent="0.25">
      <c r="H87" s="181" t="s">
        <v>193</v>
      </c>
      <c r="I87" s="181" t="s">
        <v>204</v>
      </c>
      <c r="J87" s="181">
        <v>1</v>
      </c>
    </row>
    <row r="88" spans="8:10" ht="21.75" customHeight="1" x14ac:dyDescent="0.25">
      <c r="H88" s="181" t="s">
        <v>193</v>
      </c>
      <c r="I88" s="181" t="s">
        <v>205</v>
      </c>
      <c r="J88" s="181">
        <v>1</v>
      </c>
    </row>
    <row r="89" spans="8:10" ht="21.75" customHeight="1" x14ac:dyDescent="0.25">
      <c r="H89" s="181" t="s">
        <v>193</v>
      </c>
      <c r="I89" s="181" t="s">
        <v>206</v>
      </c>
      <c r="J89" s="181">
        <v>1</v>
      </c>
    </row>
    <row r="90" spans="8:10" ht="21.75" customHeight="1" x14ac:dyDescent="0.25">
      <c r="H90" s="181" t="s">
        <v>193</v>
      </c>
      <c r="I90" s="181" t="s">
        <v>207</v>
      </c>
      <c r="J90" s="181">
        <v>1</v>
      </c>
    </row>
    <row r="91" spans="8:10" ht="21.75" customHeight="1" x14ac:dyDescent="0.25">
      <c r="H91" s="181" t="s">
        <v>193</v>
      </c>
      <c r="I91" s="181" t="s">
        <v>208</v>
      </c>
      <c r="J91" s="181">
        <v>1</v>
      </c>
    </row>
    <row r="92" spans="8:10" ht="21.75" customHeight="1" x14ac:dyDescent="0.25">
      <c r="H92" s="181" t="s">
        <v>193</v>
      </c>
      <c r="I92" s="181" t="s">
        <v>209</v>
      </c>
      <c r="J92" s="181">
        <v>1</v>
      </c>
    </row>
    <row r="93" spans="8:10" ht="21.75" customHeight="1" x14ac:dyDescent="0.25">
      <c r="H93" s="181" t="s">
        <v>193</v>
      </c>
      <c r="I93" s="181" t="s">
        <v>210</v>
      </c>
      <c r="J93" s="181">
        <v>1</v>
      </c>
    </row>
    <row r="94" spans="8:10" ht="21.75" customHeight="1" x14ac:dyDescent="0.25">
      <c r="H94" s="181" t="s">
        <v>193</v>
      </c>
      <c r="I94" s="181" t="s">
        <v>211</v>
      </c>
      <c r="J94" s="181">
        <v>1</v>
      </c>
    </row>
    <row r="95" spans="8:10" ht="21.75" customHeight="1" x14ac:dyDescent="0.25">
      <c r="H95" s="181" t="s">
        <v>193</v>
      </c>
      <c r="I95" s="181" t="s">
        <v>212</v>
      </c>
      <c r="J95" s="181">
        <v>1</v>
      </c>
    </row>
    <row r="96" spans="8:10" ht="21.75" customHeight="1" x14ac:dyDescent="0.25">
      <c r="H96" s="181" t="s">
        <v>193</v>
      </c>
      <c r="I96" s="181" t="s">
        <v>213</v>
      </c>
      <c r="J96" s="181">
        <v>1</v>
      </c>
    </row>
    <row r="97" spans="8:10" ht="21.75" customHeight="1" x14ac:dyDescent="0.25">
      <c r="H97" s="181" t="s">
        <v>193</v>
      </c>
      <c r="I97" s="181" t="s">
        <v>214</v>
      </c>
      <c r="J97" s="181">
        <v>1</v>
      </c>
    </row>
    <row r="98" spans="8:10" ht="21.75" customHeight="1" x14ac:dyDescent="0.25">
      <c r="H98" s="181" t="s">
        <v>193</v>
      </c>
      <c r="I98" s="181" t="s">
        <v>215</v>
      </c>
      <c r="J98" s="181">
        <v>1</v>
      </c>
    </row>
    <row r="99" spans="8:10" ht="21.75" customHeight="1" x14ac:dyDescent="0.25">
      <c r="H99" s="181" t="s">
        <v>193</v>
      </c>
      <c r="I99" s="181" t="s">
        <v>216</v>
      </c>
      <c r="J99" s="181">
        <v>1</v>
      </c>
    </row>
    <row r="100" spans="8:10" ht="21.75" customHeight="1" x14ac:dyDescent="0.25">
      <c r="H100" s="181" t="s">
        <v>193</v>
      </c>
      <c r="I100" s="181" t="s">
        <v>217</v>
      </c>
      <c r="J100" s="181">
        <v>1</v>
      </c>
    </row>
    <row r="101" spans="8:10" ht="21.75" customHeight="1" x14ac:dyDescent="0.25">
      <c r="H101" s="181" t="s">
        <v>193</v>
      </c>
      <c r="I101" s="181" t="s">
        <v>218</v>
      </c>
      <c r="J101" s="181">
        <v>1</v>
      </c>
    </row>
    <row r="102" spans="8:10" ht="21.75" customHeight="1" x14ac:dyDescent="0.25">
      <c r="H102" s="181" t="s">
        <v>193</v>
      </c>
      <c r="I102" s="181" t="s">
        <v>219</v>
      </c>
      <c r="J102" s="181">
        <v>1</v>
      </c>
    </row>
    <row r="103" spans="8:10" ht="21.75" customHeight="1" x14ac:dyDescent="0.25">
      <c r="H103" s="181" t="s">
        <v>193</v>
      </c>
      <c r="I103" s="181" t="s">
        <v>220</v>
      </c>
      <c r="J103" s="181">
        <v>1</v>
      </c>
    </row>
    <row r="104" spans="8:10" ht="21.75" customHeight="1" x14ac:dyDescent="0.25">
      <c r="H104" s="181" t="s">
        <v>193</v>
      </c>
      <c r="I104" s="181" t="s">
        <v>221</v>
      </c>
      <c r="J104" s="181">
        <v>1</v>
      </c>
    </row>
    <row r="105" spans="8:10" ht="21.75" customHeight="1" x14ac:dyDescent="0.25">
      <c r="H105" s="181" t="s">
        <v>193</v>
      </c>
      <c r="I105" s="181" t="s">
        <v>222</v>
      </c>
      <c r="J105" s="181">
        <v>1</v>
      </c>
    </row>
    <row r="106" spans="8:10" ht="21.75" customHeight="1" x14ac:dyDescent="0.25">
      <c r="H106" s="181" t="s">
        <v>193</v>
      </c>
      <c r="I106" s="181" t="s">
        <v>223</v>
      </c>
      <c r="J106" s="181">
        <v>1</v>
      </c>
    </row>
    <row r="107" spans="8:10" ht="21.75" customHeight="1" x14ac:dyDescent="0.25">
      <c r="H107" s="181" t="s">
        <v>193</v>
      </c>
      <c r="I107" s="181" t="s">
        <v>224</v>
      </c>
      <c r="J107" s="181">
        <v>1</v>
      </c>
    </row>
    <row r="108" spans="8:10" ht="21.75" customHeight="1" x14ac:dyDescent="0.25">
      <c r="H108" s="181" t="s">
        <v>193</v>
      </c>
      <c r="I108" s="181" t="s">
        <v>225</v>
      </c>
      <c r="J108" s="181">
        <v>1</v>
      </c>
    </row>
    <row r="109" spans="8:10" ht="21.75" customHeight="1" x14ac:dyDescent="0.25">
      <c r="H109" s="181" t="s">
        <v>193</v>
      </c>
      <c r="I109" s="181" t="s">
        <v>226</v>
      </c>
      <c r="J109" s="181">
        <v>1</v>
      </c>
    </row>
    <row r="110" spans="8:10" ht="21.75" customHeight="1" x14ac:dyDescent="0.25">
      <c r="H110" s="181" t="s">
        <v>193</v>
      </c>
      <c r="I110" s="181" t="s">
        <v>227</v>
      </c>
      <c r="J110" s="181">
        <v>1</v>
      </c>
    </row>
    <row r="111" spans="8:10" ht="21.75" customHeight="1" x14ac:dyDescent="0.25">
      <c r="H111" s="181" t="s">
        <v>193</v>
      </c>
      <c r="I111" s="181" t="s">
        <v>228</v>
      </c>
      <c r="J111" s="181">
        <v>1</v>
      </c>
    </row>
    <row r="112" spans="8:10" ht="21.75" customHeight="1" x14ac:dyDescent="0.25">
      <c r="H112" s="181" t="s">
        <v>193</v>
      </c>
      <c r="I112" s="181" t="s">
        <v>229</v>
      </c>
      <c r="J112" s="181">
        <v>1</v>
      </c>
    </row>
    <row r="113" spans="8:10" ht="21.75" customHeight="1" x14ac:dyDescent="0.25">
      <c r="H113" s="181" t="s">
        <v>193</v>
      </c>
      <c r="I113" s="181" t="s">
        <v>230</v>
      </c>
      <c r="J113" s="181">
        <v>1</v>
      </c>
    </row>
    <row r="114" spans="8:10" ht="21.75" customHeight="1" x14ac:dyDescent="0.25">
      <c r="H114" s="181" t="s">
        <v>193</v>
      </c>
      <c r="I114" s="181" t="s">
        <v>231</v>
      </c>
      <c r="J114" s="181">
        <v>1</v>
      </c>
    </row>
    <row r="115" spans="8:10" ht="21.75" customHeight="1" x14ac:dyDescent="0.25">
      <c r="H115" s="181" t="s">
        <v>193</v>
      </c>
      <c r="I115" s="181" t="s">
        <v>232</v>
      </c>
      <c r="J115" s="181">
        <v>1</v>
      </c>
    </row>
    <row r="116" spans="8:10" ht="21.75" customHeight="1" x14ac:dyDescent="0.25">
      <c r="H116" s="181" t="s">
        <v>193</v>
      </c>
      <c r="I116" s="181" t="s">
        <v>233</v>
      </c>
      <c r="J116" s="181">
        <v>1</v>
      </c>
    </row>
    <row r="117" spans="8:10" ht="21.75" customHeight="1" x14ac:dyDescent="0.25">
      <c r="H117" s="181" t="s">
        <v>193</v>
      </c>
      <c r="I117" s="181" t="s">
        <v>234</v>
      </c>
      <c r="J117" s="181">
        <v>1</v>
      </c>
    </row>
    <row r="118" spans="8:10" ht="21.75" customHeight="1" x14ac:dyDescent="0.25">
      <c r="H118" s="181" t="s">
        <v>193</v>
      </c>
      <c r="I118" s="181" t="s">
        <v>235</v>
      </c>
      <c r="J118" s="181">
        <v>1</v>
      </c>
    </row>
    <row r="119" spans="8:10" ht="21.75" customHeight="1" x14ac:dyDescent="0.25">
      <c r="H119" s="181" t="s">
        <v>193</v>
      </c>
      <c r="I119" s="181" t="s">
        <v>236</v>
      </c>
      <c r="J119" s="181">
        <v>1</v>
      </c>
    </row>
    <row r="120" spans="8:10" ht="21.75" customHeight="1" x14ac:dyDescent="0.25">
      <c r="H120" s="181" t="s">
        <v>193</v>
      </c>
      <c r="I120" s="181" t="s">
        <v>237</v>
      </c>
      <c r="J120" s="181">
        <v>1</v>
      </c>
    </row>
    <row r="121" spans="8:10" ht="21.75" customHeight="1" x14ac:dyDescent="0.25">
      <c r="H121" s="181" t="s">
        <v>193</v>
      </c>
      <c r="I121" s="181" t="s">
        <v>238</v>
      </c>
      <c r="J121" s="181">
        <v>1</v>
      </c>
    </row>
    <row r="122" spans="8:10" ht="21.75" customHeight="1" x14ac:dyDescent="0.25">
      <c r="H122" s="181" t="s">
        <v>193</v>
      </c>
      <c r="I122" s="181" t="s">
        <v>239</v>
      </c>
      <c r="J122" s="181">
        <v>1</v>
      </c>
    </row>
    <row r="123" spans="8:10" ht="21.75" customHeight="1" x14ac:dyDescent="0.25">
      <c r="H123" s="181" t="s">
        <v>193</v>
      </c>
      <c r="I123" s="181" t="s">
        <v>240</v>
      </c>
      <c r="J123" s="181">
        <v>1</v>
      </c>
    </row>
    <row r="124" spans="8:10" ht="21.75" customHeight="1" x14ac:dyDescent="0.25">
      <c r="H124" s="181" t="s">
        <v>193</v>
      </c>
      <c r="I124" s="181" t="s">
        <v>241</v>
      </c>
      <c r="J124" s="181">
        <v>1</v>
      </c>
    </row>
    <row r="125" spans="8:10" ht="21.75" customHeight="1" x14ac:dyDescent="0.25">
      <c r="H125" s="181" t="s">
        <v>193</v>
      </c>
      <c r="I125" s="181" t="s">
        <v>242</v>
      </c>
      <c r="J125" s="181">
        <v>1</v>
      </c>
    </row>
    <row r="126" spans="8:10" ht="21.75" customHeight="1" x14ac:dyDescent="0.25">
      <c r="H126" s="181" t="s">
        <v>193</v>
      </c>
      <c r="I126" s="181" t="s">
        <v>243</v>
      </c>
      <c r="J126" s="181">
        <v>1</v>
      </c>
    </row>
    <row r="127" spans="8:10" ht="21.75" customHeight="1" x14ac:dyDescent="0.25">
      <c r="H127" s="181" t="s">
        <v>193</v>
      </c>
      <c r="I127" s="181" t="s">
        <v>224</v>
      </c>
      <c r="J127" s="181">
        <v>1</v>
      </c>
    </row>
    <row r="128" spans="8:10" ht="21.75" customHeight="1" x14ac:dyDescent="0.25">
      <c r="H128" s="181" t="s">
        <v>193</v>
      </c>
      <c r="I128" s="181" t="s">
        <v>244</v>
      </c>
      <c r="J128" s="181">
        <v>1</v>
      </c>
    </row>
    <row r="129" spans="8:10" ht="21.75" customHeight="1" x14ac:dyDescent="0.25">
      <c r="H129" s="181" t="s">
        <v>193</v>
      </c>
      <c r="I129" s="181" t="s">
        <v>245</v>
      </c>
      <c r="J129" s="181">
        <v>1</v>
      </c>
    </row>
    <row r="130" spans="8:10" ht="21.75" customHeight="1" x14ac:dyDescent="0.25">
      <c r="H130" s="181" t="s">
        <v>193</v>
      </c>
      <c r="I130" s="181" t="s">
        <v>246</v>
      </c>
      <c r="J130" s="181">
        <v>1</v>
      </c>
    </row>
    <row r="131" spans="8:10" ht="21.75" customHeight="1" x14ac:dyDescent="0.25">
      <c r="H131" s="181" t="s">
        <v>193</v>
      </c>
      <c r="I131" s="181" t="s">
        <v>247</v>
      </c>
      <c r="J131" s="181">
        <v>1</v>
      </c>
    </row>
    <row r="132" spans="8:10" ht="21.75" customHeight="1" x14ac:dyDescent="0.25">
      <c r="H132" s="181" t="s">
        <v>193</v>
      </c>
      <c r="I132" s="181" t="s">
        <v>248</v>
      </c>
      <c r="J132" s="181">
        <v>1</v>
      </c>
    </row>
    <row r="133" spans="8:10" ht="21.75" customHeight="1" x14ac:dyDescent="0.25">
      <c r="H133" s="181" t="s">
        <v>193</v>
      </c>
      <c r="I133" s="181" t="s">
        <v>249</v>
      </c>
      <c r="J133" s="181">
        <v>1</v>
      </c>
    </row>
    <row r="134" spans="8:10" ht="21.75" customHeight="1" x14ac:dyDescent="0.25">
      <c r="H134" s="181" t="s">
        <v>193</v>
      </c>
      <c r="I134" s="181" t="s">
        <v>250</v>
      </c>
      <c r="J134" s="181">
        <v>1</v>
      </c>
    </row>
    <row r="135" spans="8:10" ht="21.75" customHeight="1" x14ac:dyDescent="0.25">
      <c r="H135" s="181" t="s">
        <v>193</v>
      </c>
      <c r="I135" s="181" t="s">
        <v>251</v>
      </c>
      <c r="J135" s="181">
        <v>1</v>
      </c>
    </row>
    <row r="136" spans="8:10" ht="21.75" customHeight="1" x14ac:dyDescent="0.25">
      <c r="H136" s="181" t="s">
        <v>193</v>
      </c>
      <c r="I136" s="181" t="s">
        <v>252</v>
      </c>
      <c r="J136" s="181">
        <v>1</v>
      </c>
    </row>
    <row r="137" spans="8:10" ht="21.75" customHeight="1" x14ac:dyDescent="0.25">
      <c r="H137" s="181" t="s">
        <v>193</v>
      </c>
      <c r="I137" s="181" t="s">
        <v>253</v>
      </c>
      <c r="J137" s="181">
        <v>1</v>
      </c>
    </row>
    <row r="138" spans="8:10" ht="18.75" x14ac:dyDescent="0.25">
      <c r="H138" s="182"/>
      <c r="I138" s="180" t="s">
        <v>257</v>
      </c>
      <c r="J138" s="180">
        <v>282</v>
      </c>
    </row>
  </sheetData>
  <sheetProtection algorithmName="SHA-512" hashValue="Vcr82JHNdPLkSwOIR3sNm94ywd6B1tyVariWZtDfuEnbEWkVzwPGrXFDBhowCow2gHzRzhpYsMWFeHKm4V4TRA==" saltValue="vCLP5ZloPe6Z8GeSk8FZ0w==" spinCount="100000" sheet="1" objects="1" scenarios="1" selectLockedCells="1" selectUnlockedCells="1"/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57"/>
  <sheetViews>
    <sheetView showGridLines="0" topLeftCell="A31" workbookViewId="0">
      <selection activeCell="F35" sqref="F35"/>
    </sheetView>
  </sheetViews>
  <sheetFormatPr defaultColWidth="11" defaultRowHeight="15.75" x14ac:dyDescent="0.25"/>
  <cols>
    <col min="3" max="3" width="22.875" customWidth="1"/>
    <col min="4" max="11" width="14.5" customWidth="1"/>
    <col min="13" max="13" width="10.875" customWidth="1"/>
    <col min="14" max="15" width="10.875" hidden="1" customWidth="1"/>
    <col min="16" max="16" width="27.375" hidden="1" customWidth="1"/>
    <col min="17" max="24" width="10.875" hidden="1" customWidth="1"/>
    <col min="25" max="25" width="12.625" hidden="1" customWidth="1"/>
    <col min="26" max="26" width="14.5" hidden="1" customWidth="1"/>
    <col min="27" max="29" width="10.875" hidden="1" customWidth="1"/>
    <col min="30" max="30" width="27.375" hidden="1" customWidth="1"/>
    <col min="31" max="40" width="10.875" hidden="1" customWidth="1"/>
    <col min="41" max="41" width="27.375" hidden="1" customWidth="1"/>
    <col min="42" max="50" width="10.875" hidden="1" customWidth="1"/>
    <col min="51" max="54" width="10.875" customWidth="1"/>
  </cols>
  <sheetData>
    <row r="2" spans="2:49" ht="90.75" x14ac:dyDescent="1.25">
      <c r="B2" s="165" t="s">
        <v>114</v>
      </c>
      <c r="C2" s="165"/>
      <c r="D2" s="165"/>
      <c r="E2" s="165"/>
      <c r="F2" s="165"/>
      <c r="G2" s="165"/>
      <c r="H2" s="165"/>
      <c r="I2" s="165"/>
      <c r="J2" s="165"/>
      <c r="K2" s="165"/>
    </row>
    <row r="3" spans="2:49" ht="45.75" x14ac:dyDescent="0.65"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2:49" ht="21" x14ac:dyDescent="0.35">
      <c r="B4" s="166"/>
      <c r="C4" s="164"/>
      <c r="D4" s="164"/>
      <c r="E4" s="164"/>
      <c r="F4" s="164"/>
      <c r="G4" s="164"/>
      <c r="H4" s="164"/>
      <c r="I4" s="164"/>
      <c r="J4" s="164"/>
      <c r="K4" s="164"/>
    </row>
    <row r="6" spans="2:49" ht="21" x14ac:dyDescent="0.35">
      <c r="AC6" s="170" t="s">
        <v>105</v>
      </c>
      <c r="AD6" s="170"/>
      <c r="AE6" s="170"/>
      <c r="AF6" s="170"/>
      <c r="AG6" s="170"/>
      <c r="AH6" s="170"/>
      <c r="AI6" s="170"/>
      <c r="AJ6" s="170"/>
      <c r="AK6" s="170"/>
      <c r="AL6" s="170"/>
      <c r="AN6" s="170" t="str">
        <f>Jogos!I179</f>
        <v>REPESCAGEM</v>
      </c>
      <c r="AO6" s="170"/>
      <c r="AP6" s="170"/>
      <c r="AQ6" s="170"/>
      <c r="AR6" s="170"/>
      <c r="AS6" s="170"/>
      <c r="AT6" s="170"/>
      <c r="AU6" s="170"/>
      <c r="AV6" s="170"/>
      <c r="AW6" s="170"/>
    </row>
    <row r="7" spans="2:49" s="32" customFormat="1" ht="23.1" customHeight="1" x14ac:dyDescent="0.25">
      <c r="B7" s="39" t="s">
        <v>73</v>
      </c>
      <c r="C7" s="40" t="s">
        <v>72</v>
      </c>
      <c r="D7" s="40" t="s">
        <v>69</v>
      </c>
      <c r="E7" s="40" t="s">
        <v>74</v>
      </c>
      <c r="F7" s="40" t="s">
        <v>75</v>
      </c>
      <c r="G7" s="40" t="s">
        <v>76</v>
      </c>
      <c r="H7" s="40" t="s">
        <v>77</v>
      </c>
      <c r="I7" s="40" t="s">
        <v>78</v>
      </c>
      <c r="J7" s="40" t="s">
        <v>70</v>
      </c>
      <c r="K7" s="40" t="s">
        <v>71</v>
      </c>
      <c r="O7" s="33" t="s">
        <v>43</v>
      </c>
      <c r="P7" s="34" t="s">
        <v>0</v>
      </c>
      <c r="Q7" s="34" t="s">
        <v>67</v>
      </c>
      <c r="R7" s="34" t="s">
        <v>80</v>
      </c>
      <c r="S7" s="34" t="s">
        <v>81</v>
      </c>
      <c r="T7" s="34" t="s">
        <v>82</v>
      </c>
      <c r="U7" s="34" t="s">
        <v>2</v>
      </c>
      <c r="V7" s="34" t="s">
        <v>1</v>
      </c>
      <c r="W7" s="34" t="s">
        <v>83</v>
      </c>
      <c r="X7" s="34" t="s">
        <v>84</v>
      </c>
      <c r="Y7"/>
      <c r="AC7" s="33" t="s">
        <v>43</v>
      </c>
      <c r="AD7" s="34" t="s">
        <v>0</v>
      </c>
      <c r="AE7" s="34" t="s">
        <v>67</v>
      </c>
      <c r="AF7" s="34" t="s">
        <v>80</v>
      </c>
      <c r="AG7" s="34" t="s">
        <v>81</v>
      </c>
      <c r="AH7" s="34" t="s">
        <v>82</v>
      </c>
      <c r="AI7" s="34" t="s">
        <v>2</v>
      </c>
      <c r="AJ7" s="34" t="s">
        <v>1</v>
      </c>
      <c r="AK7" s="34" t="s">
        <v>83</v>
      </c>
      <c r="AL7" s="34" t="s">
        <v>84</v>
      </c>
      <c r="AN7" s="33" t="s">
        <v>43</v>
      </c>
      <c r="AO7" s="34" t="s">
        <v>0</v>
      </c>
      <c r="AP7" s="34" t="s">
        <v>67</v>
      </c>
      <c r="AQ7" s="34" t="s">
        <v>80</v>
      </c>
      <c r="AR7" s="34" t="s">
        <v>81</v>
      </c>
      <c r="AS7" s="34" t="s">
        <v>82</v>
      </c>
      <c r="AT7" s="34" t="s">
        <v>2</v>
      </c>
      <c r="AU7" s="34" t="s">
        <v>1</v>
      </c>
      <c r="AV7" s="34" t="s">
        <v>83</v>
      </c>
      <c r="AW7" s="34" t="s">
        <v>84</v>
      </c>
    </row>
    <row r="8" spans="2:49" s="32" customFormat="1" ht="6.95" customHeight="1" x14ac:dyDescent="0.25">
      <c r="Y8"/>
    </row>
    <row r="9" spans="2:49" s="35" customFormat="1" ht="23.1" customHeight="1" x14ac:dyDescent="0.25">
      <c r="B9" s="58">
        <v>1</v>
      </c>
      <c r="C9" s="61" t="str">
        <f t="shared" ref="C9:C30" si="0">INDEX(P$9:P$30,MATCH($B9,POS.,0))</f>
        <v>Escócia</v>
      </c>
      <c r="D9" s="62">
        <f t="shared" ref="D9:D30" si="1">INDEX(Q$9:Q$30,MATCH($B9,POS.,0))</f>
        <v>18</v>
      </c>
      <c r="E9" s="62">
        <f t="shared" ref="E9:E30" si="2">INDEX(R$9:R$30,MATCH($B9,POS.,0))</f>
        <v>12</v>
      </c>
      <c r="F9" s="62">
        <f t="shared" ref="F9:F30" si="3">INDEX(S$9:S$30,MATCH($B9,POS.,0))</f>
        <v>5</v>
      </c>
      <c r="G9" s="62">
        <f t="shared" ref="G9:G30" si="4">INDEX(T$9:T$30,MATCH($B9,POS.,0))</f>
        <v>1</v>
      </c>
      <c r="H9" s="62">
        <f t="shared" ref="H9:H30" si="5">INDEX(U$9:U$30,MATCH($B9,POS.,0))</f>
        <v>34</v>
      </c>
      <c r="I9" s="62">
        <f t="shared" ref="I9:I30" si="6">INDEX(V$9:V$30,MATCH($B9,POS.,0))</f>
        <v>8</v>
      </c>
      <c r="J9" s="62">
        <f t="shared" ref="J9:J30" si="7">INDEX(W$9:W$30,MATCH($B9,POS.,0))</f>
        <v>26</v>
      </c>
      <c r="K9" s="58">
        <f t="shared" ref="K9:K30" si="8">INDEX(X$9:X$30,MATCH($B9,POS.,0))</f>
        <v>41</v>
      </c>
      <c r="O9" s="36">
        <v>1</v>
      </c>
      <c r="P9" s="37" t="str">
        <f>Tabelas!P9</f>
        <v>DESISTIU</v>
      </c>
      <c r="Q9" s="38">
        <f>IF($AN$6="Repescagem",AE9,(AE9+AP9))</f>
        <v>0</v>
      </c>
      <c r="R9" s="38">
        <f t="shared" ref="R9:X9" si="9">IF($AN$6="Repescagem",AF9,(AF9+AQ9))</f>
        <v>0</v>
      </c>
      <c r="S9" s="38">
        <f t="shared" si="9"/>
        <v>0</v>
      </c>
      <c r="T9" s="38">
        <f t="shared" si="9"/>
        <v>0</v>
      </c>
      <c r="U9" s="38">
        <f t="shared" si="9"/>
        <v>0</v>
      </c>
      <c r="V9" s="38">
        <f t="shared" si="9"/>
        <v>0</v>
      </c>
      <c r="W9" s="38">
        <f t="shared" si="9"/>
        <v>0</v>
      </c>
      <c r="X9" s="38">
        <f t="shared" si="9"/>
        <v>0</v>
      </c>
      <c r="Y9"/>
      <c r="AC9" s="36">
        <v>1</v>
      </c>
      <c r="AD9" s="37" t="str">
        <f t="shared" ref="AD9:AD30" si="10">P9</f>
        <v>DESISTIU</v>
      </c>
      <c r="AE9" s="38">
        <f>SUM(AF9:AH9)</f>
        <v>0</v>
      </c>
      <c r="AF9" s="38">
        <f t="shared" ref="AF9:AF30" si="11">COUNTIFS(M1_,AD9,GM1_,"&lt;&gt;"&amp;"",SM1_,"&gt;0")+COUNTIFS(M2_,AD9,GM2_,"&lt;&gt;"&amp;"",SM2_,"&gt;0")+COUNTIFS(M3_,AD9,GM3_,"&lt;&gt;"&amp;"",SM3_,"&gt;0")+COUNTIFS(V1_,AD9,GV1_,"&lt;&gt;"&amp;"",SV1_,"&gt;0")+COUNTIFS(V2_,AD9,GV2_,"&lt;&gt;"&amp;"",SV2_,"&gt;0")+COUNTIFS(V3_,AD9,GV3_,"&lt;&gt;"&amp;"",SV3_,"&gt;0")</f>
        <v>0</v>
      </c>
      <c r="AG9" s="38">
        <f t="shared" ref="AG9:AG30" si="12">COUNTIFS(M1_,AD9,GM1_,"&lt;&gt;"&amp;"",SM1_,"=0")+COUNTIFS(M2_,AD9,GM2_,"&lt;&gt;"&amp;"",SM2_,"=0")+COUNTIFS(M3_,AD9,GM3_,"&lt;&gt;"&amp;"",SM3_,"=0")+COUNTIFS(V1_,AD9,GV1_,"&lt;&gt;"&amp;"",SV1_,"=0")+COUNTIFS(V2_,AD9,GV2_,"&lt;&gt;"&amp;"",SV2_,"=0")+COUNTIFS(V3_,AD9,GV3_,"&lt;&gt;"&amp;"",SV3_,"=0")</f>
        <v>0</v>
      </c>
      <c r="AH9" s="38">
        <f t="shared" ref="AH9:AH30" si="13">COUNTIFS(M1_,AD9,GM1_,"&lt;&gt;"&amp;"",SM1_,"&lt;0")+COUNTIFS(M2_,AD9,GM2_,"&lt;&gt;"&amp;"",SM2_,"&lt;0")+COUNTIFS(M3_,AD9,GM3_,"&lt;&gt;"&amp;"",SM3_,"&lt;0")+COUNTIFS(V1_,AD9,GV1_,"&lt;&gt;"&amp;"",SV1_,"&lt;0")+COUNTIFS(V2_,AD9,GV2_,"&lt;&gt;"&amp;"",SV2_,"&lt;0")+COUNTIFS(V3_,AD9,GV3_,"&lt;&gt;"&amp;"",SV3_,"&lt;0")</f>
        <v>0</v>
      </c>
      <c r="AI9" s="38">
        <f t="shared" ref="AI9:AI30" si="14">SUMIFS(GM1_,M1_,AD9)+SUMIFS(GM2_,M2_,AD9)+SUMIFS(GM3_,M3_,AD9)+SUMIFS(GV1_,V1_,AD9)+SUMIFS(GV2_,V2_,AD9)+SUMIFS(GV3_,V3_,AD9)</f>
        <v>0</v>
      </c>
      <c r="AJ9" s="38">
        <f t="shared" ref="AJ9:AJ30" si="15">SUMIFS(GV1_,M1_,AD9)+SUMIFS(GV2_,M2_,AD9)+SUMIFS(GV3_,M3_,AD9)+SUMIFS(GM1_,V1_,AD9)+SUMIFS(GM2_,V2_,AD9)+SUMIFS(GM3_,V3_,AD9)</f>
        <v>0</v>
      </c>
      <c r="AK9" s="38">
        <f>AI9-AJ9</f>
        <v>0</v>
      </c>
      <c r="AL9" s="38">
        <f>AF9*3+AG9</f>
        <v>0</v>
      </c>
      <c r="AN9" s="36">
        <v>1</v>
      </c>
      <c r="AO9" s="37" t="str">
        <f>AD9</f>
        <v>DESISTIU</v>
      </c>
      <c r="AP9" s="38">
        <f>SUM(AQ9:AS9)</f>
        <v>0</v>
      </c>
      <c r="AQ9" s="38">
        <f t="shared" ref="AQ9:AQ30" si="16">COUNTIFS(M4_,AO9,GM4_,"&lt;&gt;"&amp;"",SM4_,"&gt;0")+COUNTIFS(M5_,AO9,GM5_,"&lt;&gt;"&amp;"",SM5_,"&gt;0")+COUNTIFS(V4_,AO9,GV4_,"&lt;&gt;"&amp;"",SV4_,"&gt;0")+COUNTIFS(V5_,AO9,GV5_,"&lt;&gt;"&amp;"",SV5_,"&gt;0")</f>
        <v>0</v>
      </c>
      <c r="AR9" s="38">
        <f t="shared" ref="AR9:AR30" si="17">COUNTIFS(M4_,AO9,GM4_,"&lt;&gt;"&amp;"",SM4_,"=0")+COUNTIFS(M5_,AO9,GM5_,"&lt;&gt;"&amp;"",SM5_,"=0")+COUNTIFS(V4_,AO9,GV4_,"&lt;&gt;"&amp;"",SV4_,"=0")+COUNTIFS(V5_,AO9,GV5_,"&lt;&gt;"&amp;"",SV5_,"=0")</f>
        <v>0</v>
      </c>
      <c r="AS9" s="38">
        <f t="shared" ref="AS9:AS30" si="18">COUNTIFS(M4_,AO9,GM4_,"&lt;&gt;"&amp;"",SM4_,"&lt;0")+COUNTIFS(M5_,AO9,GM5_,"&lt;&gt;"&amp;"",SM5_,"&lt;0")+COUNTIFS(V4_,AO9,GV4_,"&lt;&gt;"&amp;"",SV4_,"&lt;0")+COUNTIFS(V5_,AO9,GV5_,"&lt;&gt;"&amp;"",SV5_,"&lt;0")</f>
        <v>0</v>
      </c>
      <c r="AT9" s="38">
        <f t="shared" ref="AT9:AT30" si="19">SUMIFS(GM4_,M4_,AO9)+SUMIFS(GM5_,M5_,AO9)+SUMIFS(GV4_,V4_,AO9)+SUMIFS(GV5_,V5_,AO9)</f>
        <v>0</v>
      </c>
      <c r="AU9" s="38">
        <f t="shared" ref="AU9:AU30" si="20">SUMIFS(GV4_,M4_,AO9)+SUMIFS(GV5_,M5_,AO9)+SUMIFS(GM4_,V4_,AO9)+SUMIFS(GM5_,V5_,AO9)</f>
        <v>0</v>
      </c>
      <c r="AV9" s="38">
        <f>AT9-AU9</f>
        <v>0</v>
      </c>
      <c r="AW9" s="38">
        <f>AQ9*3+AR9</f>
        <v>0</v>
      </c>
    </row>
    <row r="10" spans="2:49" s="35" customFormat="1" ht="23.1" customHeight="1" x14ac:dyDescent="0.25">
      <c r="B10" s="58">
        <v>2</v>
      </c>
      <c r="C10" s="63" t="str">
        <f t="shared" si="0"/>
        <v>Inglaterra</v>
      </c>
      <c r="D10" s="64">
        <f t="shared" si="1"/>
        <v>18</v>
      </c>
      <c r="E10" s="64">
        <f t="shared" si="2"/>
        <v>12</v>
      </c>
      <c r="F10" s="64">
        <f t="shared" si="3"/>
        <v>2</v>
      </c>
      <c r="G10" s="64">
        <f t="shared" si="4"/>
        <v>4</v>
      </c>
      <c r="H10" s="64">
        <f t="shared" si="5"/>
        <v>27</v>
      </c>
      <c r="I10" s="64">
        <f t="shared" si="6"/>
        <v>12</v>
      </c>
      <c r="J10" s="64">
        <f t="shared" si="7"/>
        <v>15</v>
      </c>
      <c r="K10" s="58">
        <f t="shared" si="8"/>
        <v>38</v>
      </c>
      <c r="O10" s="36">
        <v>2</v>
      </c>
      <c r="P10" s="37" t="str">
        <f>Tabelas!P10</f>
        <v>Alemanha</v>
      </c>
      <c r="Q10" s="38">
        <f t="shared" ref="Q10:Q27" si="21">IF($AN$6="Repescagem",AE10,(AE10+AP10))</f>
        <v>18</v>
      </c>
      <c r="R10" s="38">
        <f t="shared" ref="R10:R27" si="22">IF($AN$6="Repescagem",AF10,(AF10+AQ10))</f>
        <v>5</v>
      </c>
      <c r="S10" s="38">
        <f t="shared" ref="S10:S27" si="23">IF($AN$6="Repescagem",AG10,(AG10+AR10))</f>
        <v>5</v>
      </c>
      <c r="T10" s="38">
        <f t="shared" ref="T10:T27" si="24">IF($AN$6="Repescagem",AH10,(AH10+AS10))</f>
        <v>8</v>
      </c>
      <c r="U10" s="38">
        <f t="shared" ref="U10:U27" si="25">IF($AN$6="Repescagem",AI10,(AI10+AT10))</f>
        <v>7</v>
      </c>
      <c r="V10" s="38">
        <f t="shared" ref="V10:V27" si="26">IF($AN$6="Repescagem",AJ10,(AJ10+AU10))</f>
        <v>13</v>
      </c>
      <c r="W10" s="38">
        <f t="shared" ref="W10:W27" si="27">IF($AN$6="Repescagem",AK10,(AK10+AV10))</f>
        <v>-6</v>
      </c>
      <c r="X10" s="38">
        <f t="shared" ref="X10:X27" si="28">IF($AN$6="Repescagem",AL10,(AL10+AW10))</f>
        <v>20</v>
      </c>
      <c r="Y10"/>
      <c r="AC10" s="36">
        <v>2</v>
      </c>
      <c r="AD10" s="37" t="str">
        <f t="shared" si="10"/>
        <v>Alemanha</v>
      </c>
      <c r="AE10" s="38">
        <f t="shared" ref="AE10:AE30" si="29">SUM(AF10:AH10)</f>
        <v>18</v>
      </c>
      <c r="AF10" s="38">
        <f t="shared" si="11"/>
        <v>5</v>
      </c>
      <c r="AG10" s="38">
        <f t="shared" si="12"/>
        <v>5</v>
      </c>
      <c r="AH10" s="38">
        <f t="shared" si="13"/>
        <v>8</v>
      </c>
      <c r="AI10" s="38">
        <f t="shared" si="14"/>
        <v>7</v>
      </c>
      <c r="AJ10" s="38">
        <f t="shared" si="15"/>
        <v>13</v>
      </c>
      <c r="AK10" s="38">
        <f t="shared" ref="AK10:AK30" si="30">AI10-AJ10</f>
        <v>-6</v>
      </c>
      <c r="AL10" s="38">
        <f t="shared" ref="AL10:AL30" si="31">AF10*3+AG10</f>
        <v>20</v>
      </c>
      <c r="AN10" s="36">
        <v>2</v>
      </c>
      <c r="AO10" s="37" t="str">
        <f t="shared" ref="AO10:AO30" si="32">AD10</f>
        <v>Alemanha</v>
      </c>
      <c r="AP10" s="38">
        <f t="shared" ref="AP10:AP30" si="33">SUM(AQ10:AS10)</f>
        <v>1</v>
      </c>
      <c r="AQ10" s="38">
        <f t="shared" si="16"/>
        <v>0</v>
      </c>
      <c r="AR10" s="38">
        <f t="shared" si="17"/>
        <v>0</v>
      </c>
      <c r="AS10" s="38">
        <f t="shared" si="18"/>
        <v>1</v>
      </c>
      <c r="AT10" s="38">
        <f t="shared" si="19"/>
        <v>0</v>
      </c>
      <c r="AU10" s="38">
        <f t="shared" si="20"/>
        <v>1</v>
      </c>
      <c r="AV10" s="38">
        <f t="shared" ref="AV10:AV30" si="34">AT10-AU10</f>
        <v>-1</v>
      </c>
      <c r="AW10" s="38">
        <f t="shared" ref="AW10:AW30" si="35">AQ10*3+AR10</f>
        <v>0</v>
      </c>
    </row>
    <row r="11" spans="2:49" s="35" customFormat="1" ht="23.1" customHeight="1" x14ac:dyDescent="0.25">
      <c r="B11" s="58">
        <v>3</v>
      </c>
      <c r="C11" s="61" t="str">
        <f t="shared" si="0"/>
        <v>Suíça</v>
      </c>
      <c r="D11" s="62">
        <f t="shared" si="1"/>
        <v>18</v>
      </c>
      <c r="E11" s="62">
        <f t="shared" si="2"/>
        <v>9</v>
      </c>
      <c r="F11" s="62">
        <f t="shared" si="3"/>
        <v>8</v>
      </c>
      <c r="G11" s="62">
        <f t="shared" si="4"/>
        <v>1</v>
      </c>
      <c r="H11" s="62">
        <f t="shared" si="5"/>
        <v>19</v>
      </c>
      <c r="I11" s="62">
        <f t="shared" si="6"/>
        <v>6</v>
      </c>
      <c r="J11" s="62">
        <f t="shared" si="7"/>
        <v>13</v>
      </c>
      <c r="K11" s="58">
        <f t="shared" si="8"/>
        <v>35</v>
      </c>
      <c r="O11" s="36">
        <v>3</v>
      </c>
      <c r="P11" s="37" t="str">
        <f>Tabelas!P11</f>
        <v>Áustria</v>
      </c>
      <c r="Q11" s="38">
        <f t="shared" si="21"/>
        <v>18</v>
      </c>
      <c r="R11" s="38">
        <f t="shared" si="22"/>
        <v>6</v>
      </c>
      <c r="S11" s="38">
        <f t="shared" si="23"/>
        <v>7</v>
      </c>
      <c r="T11" s="38">
        <f t="shared" si="24"/>
        <v>5</v>
      </c>
      <c r="U11" s="38">
        <f t="shared" si="25"/>
        <v>11</v>
      </c>
      <c r="V11" s="38">
        <f t="shared" si="26"/>
        <v>9</v>
      </c>
      <c r="W11" s="38">
        <f t="shared" si="27"/>
        <v>2</v>
      </c>
      <c r="X11" s="38">
        <f t="shared" si="28"/>
        <v>25</v>
      </c>
      <c r="Y11"/>
      <c r="AC11" s="36">
        <v>3</v>
      </c>
      <c r="AD11" s="37" t="str">
        <f t="shared" si="10"/>
        <v>Áustria</v>
      </c>
      <c r="AE11" s="38">
        <f t="shared" si="29"/>
        <v>18</v>
      </c>
      <c r="AF11" s="38">
        <f t="shared" si="11"/>
        <v>6</v>
      </c>
      <c r="AG11" s="38">
        <f t="shared" si="12"/>
        <v>7</v>
      </c>
      <c r="AH11" s="38">
        <f t="shared" si="13"/>
        <v>5</v>
      </c>
      <c r="AI11" s="38">
        <f t="shared" si="14"/>
        <v>11</v>
      </c>
      <c r="AJ11" s="38">
        <f t="shared" si="15"/>
        <v>9</v>
      </c>
      <c r="AK11" s="38">
        <f t="shared" si="30"/>
        <v>2</v>
      </c>
      <c r="AL11" s="38">
        <f t="shared" si="31"/>
        <v>25</v>
      </c>
      <c r="AN11" s="36">
        <v>3</v>
      </c>
      <c r="AO11" s="37" t="str">
        <f t="shared" si="32"/>
        <v>Áustria</v>
      </c>
      <c r="AP11" s="38">
        <f t="shared" si="33"/>
        <v>1</v>
      </c>
      <c r="AQ11" s="38">
        <f t="shared" si="16"/>
        <v>0</v>
      </c>
      <c r="AR11" s="38">
        <f t="shared" si="17"/>
        <v>1</v>
      </c>
      <c r="AS11" s="38">
        <f t="shared" si="18"/>
        <v>0</v>
      </c>
      <c r="AT11" s="38">
        <f t="shared" si="19"/>
        <v>0</v>
      </c>
      <c r="AU11" s="38">
        <f t="shared" si="20"/>
        <v>0</v>
      </c>
      <c r="AV11" s="38">
        <f t="shared" si="34"/>
        <v>0</v>
      </c>
      <c r="AW11" s="38">
        <f t="shared" si="35"/>
        <v>1</v>
      </c>
    </row>
    <row r="12" spans="2:49" s="35" customFormat="1" ht="23.1" customHeight="1" x14ac:dyDescent="0.25">
      <c r="B12" s="58">
        <v>4</v>
      </c>
      <c r="C12" s="63" t="str">
        <f t="shared" si="0"/>
        <v>Polônia</v>
      </c>
      <c r="D12" s="64">
        <f t="shared" si="1"/>
        <v>18</v>
      </c>
      <c r="E12" s="64">
        <f t="shared" si="2"/>
        <v>10</v>
      </c>
      <c r="F12" s="64">
        <f t="shared" si="3"/>
        <v>3</v>
      </c>
      <c r="G12" s="64">
        <f t="shared" si="4"/>
        <v>5</v>
      </c>
      <c r="H12" s="64">
        <f t="shared" si="5"/>
        <v>28</v>
      </c>
      <c r="I12" s="64">
        <f t="shared" si="6"/>
        <v>25</v>
      </c>
      <c r="J12" s="64">
        <f t="shared" si="7"/>
        <v>3</v>
      </c>
      <c r="K12" s="58">
        <f t="shared" si="8"/>
        <v>33</v>
      </c>
      <c r="O12" s="36">
        <v>4</v>
      </c>
      <c r="P12" s="37" t="str">
        <f>Tabelas!P12</f>
        <v>Bélgica</v>
      </c>
      <c r="Q12" s="38">
        <f t="shared" si="21"/>
        <v>18</v>
      </c>
      <c r="R12" s="38">
        <f t="shared" si="22"/>
        <v>4</v>
      </c>
      <c r="S12" s="38">
        <f t="shared" si="23"/>
        <v>7</v>
      </c>
      <c r="T12" s="38">
        <f t="shared" si="24"/>
        <v>7</v>
      </c>
      <c r="U12" s="38">
        <f t="shared" si="25"/>
        <v>9</v>
      </c>
      <c r="V12" s="38">
        <f t="shared" si="26"/>
        <v>14</v>
      </c>
      <c r="W12" s="38">
        <f t="shared" si="27"/>
        <v>-5</v>
      </c>
      <c r="X12" s="38">
        <f t="shared" si="28"/>
        <v>19</v>
      </c>
      <c r="Y12"/>
      <c r="AC12" s="36">
        <v>4</v>
      </c>
      <c r="AD12" s="37" t="str">
        <f t="shared" si="10"/>
        <v>Bélgica</v>
      </c>
      <c r="AE12" s="38">
        <f t="shared" si="29"/>
        <v>18</v>
      </c>
      <c r="AF12" s="38">
        <f t="shared" si="11"/>
        <v>4</v>
      </c>
      <c r="AG12" s="38">
        <f t="shared" si="12"/>
        <v>7</v>
      </c>
      <c r="AH12" s="38">
        <f t="shared" si="13"/>
        <v>7</v>
      </c>
      <c r="AI12" s="38">
        <f t="shared" si="14"/>
        <v>9</v>
      </c>
      <c r="AJ12" s="38">
        <f t="shared" si="15"/>
        <v>14</v>
      </c>
      <c r="AK12" s="38">
        <f t="shared" si="30"/>
        <v>-5</v>
      </c>
      <c r="AL12" s="38">
        <f t="shared" si="31"/>
        <v>19</v>
      </c>
      <c r="AN12" s="36">
        <v>4</v>
      </c>
      <c r="AO12" s="37" t="str">
        <f t="shared" si="32"/>
        <v>Bélgica</v>
      </c>
      <c r="AP12" s="38">
        <f t="shared" si="33"/>
        <v>0</v>
      </c>
      <c r="AQ12" s="38">
        <f t="shared" si="16"/>
        <v>0</v>
      </c>
      <c r="AR12" s="38">
        <f t="shared" si="17"/>
        <v>0</v>
      </c>
      <c r="AS12" s="38">
        <f t="shared" si="18"/>
        <v>0</v>
      </c>
      <c r="AT12" s="38">
        <f t="shared" si="19"/>
        <v>0</v>
      </c>
      <c r="AU12" s="38">
        <f t="shared" si="20"/>
        <v>0</v>
      </c>
      <c r="AV12" s="38">
        <f t="shared" si="34"/>
        <v>0</v>
      </c>
      <c r="AW12" s="38">
        <f t="shared" si="35"/>
        <v>0</v>
      </c>
    </row>
    <row r="13" spans="2:49" s="35" customFormat="1" ht="23.1" customHeight="1" x14ac:dyDescent="0.25">
      <c r="B13" s="59">
        <v>5</v>
      </c>
      <c r="C13" s="61" t="str">
        <f t="shared" si="0"/>
        <v>Noruega</v>
      </c>
      <c r="D13" s="62">
        <f t="shared" si="1"/>
        <v>18</v>
      </c>
      <c r="E13" s="62">
        <f t="shared" si="2"/>
        <v>8</v>
      </c>
      <c r="F13" s="62">
        <f t="shared" si="3"/>
        <v>6</v>
      </c>
      <c r="G13" s="62">
        <f t="shared" si="4"/>
        <v>4</v>
      </c>
      <c r="H13" s="62">
        <f t="shared" si="5"/>
        <v>16</v>
      </c>
      <c r="I13" s="62">
        <f t="shared" si="6"/>
        <v>8</v>
      </c>
      <c r="J13" s="62">
        <f t="shared" si="7"/>
        <v>8</v>
      </c>
      <c r="K13" s="59">
        <f t="shared" si="8"/>
        <v>30</v>
      </c>
      <c r="O13" s="36">
        <v>5</v>
      </c>
      <c r="P13" s="37" t="str">
        <f>Tabelas!P13</f>
        <v>Dinamarca</v>
      </c>
      <c r="Q13" s="38">
        <f t="shared" si="21"/>
        <v>18</v>
      </c>
      <c r="R13" s="38">
        <f t="shared" si="22"/>
        <v>3</v>
      </c>
      <c r="S13" s="38">
        <f t="shared" si="23"/>
        <v>9</v>
      </c>
      <c r="T13" s="38">
        <f t="shared" si="24"/>
        <v>6</v>
      </c>
      <c r="U13" s="38">
        <f t="shared" si="25"/>
        <v>9</v>
      </c>
      <c r="V13" s="38">
        <f t="shared" si="26"/>
        <v>16</v>
      </c>
      <c r="W13" s="38">
        <f t="shared" si="27"/>
        <v>-7</v>
      </c>
      <c r="X13" s="38">
        <f t="shared" si="28"/>
        <v>18</v>
      </c>
      <c r="Y13"/>
      <c r="AC13" s="36">
        <v>5</v>
      </c>
      <c r="AD13" s="37" t="str">
        <f t="shared" si="10"/>
        <v>Dinamarca</v>
      </c>
      <c r="AE13" s="38">
        <f t="shared" si="29"/>
        <v>18</v>
      </c>
      <c r="AF13" s="38">
        <f t="shared" si="11"/>
        <v>3</v>
      </c>
      <c r="AG13" s="38">
        <f t="shared" si="12"/>
        <v>9</v>
      </c>
      <c r="AH13" s="38">
        <f t="shared" si="13"/>
        <v>6</v>
      </c>
      <c r="AI13" s="38">
        <f t="shared" si="14"/>
        <v>9</v>
      </c>
      <c r="AJ13" s="38">
        <f t="shared" si="15"/>
        <v>16</v>
      </c>
      <c r="AK13" s="38">
        <f t="shared" si="30"/>
        <v>-7</v>
      </c>
      <c r="AL13" s="38">
        <f t="shared" si="31"/>
        <v>18</v>
      </c>
      <c r="AN13" s="36">
        <v>5</v>
      </c>
      <c r="AO13" s="37" t="str">
        <f t="shared" si="32"/>
        <v>Dinamarca</v>
      </c>
      <c r="AP13" s="38">
        <f t="shared" si="33"/>
        <v>0</v>
      </c>
      <c r="AQ13" s="38">
        <f t="shared" si="16"/>
        <v>0</v>
      </c>
      <c r="AR13" s="38">
        <f t="shared" si="17"/>
        <v>0</v>
      </c>
      <c r="AS13" s="38">
        <f t="shared" si="18"/>
        <v>0</v>
      </c>
      <c r="AT13" s="38">
        <f t="shared" si="19"/>
        <v>0</v>
      </c>
      <c r="AU13" s="38">
        <f t="shared" si="20"/>
        <v>0</v>
      </c>
      <c r="AV13" s="38">
        <f t="shared" si="34"/>
        <v>0</v>
      </c>
      <c r="AW13" s="38">
        <f t="shared" si="35"/>
        <v>0</v>
      </c>
    </row>
    <row r="14" spans="2:49" s="35" customFormat="1" ht="23.1" customHeight="1" x14ac:dyDescent="0.25">
      <c r="B14" s="59">
        <v>6</v>
      </c>
      <c r="C14" s="63" t="str">
        <f t="shared" si="0"/>
        <v>Suécia</v>
      </c>
      <c r="D14" s="64">
        <f t="shared" si="1"/>
        <v>18</v>
      </c>
      <c r="E14" s="64">
        <f t="shared" si="2"/>
        <v>8</v>
      </c>
      <c r="F14" s="64">
        <f t="shared" si="3"/>
        <v>6</v>
      </c>
      <c r="G14" s="64">
        <f t="shared" si="4"/>
        <v>4</v>
      </c>
      <c r="H14" s="64">
        <f t="shared" si="5"/>
        <v>20</v>
      </c>
      <c r="I14" s="64">
        <f t="shared" si="6"/>
        <v>14</v>
      </c>
      <c r="J14" s="64">
        <f t="shared" si="7"/>
        <v>6</v>
      </c>
      <c r="K14" s="59">
        <f t="shared" si="8"/>
        <v>30</v>
      </c>
      <c r="O14" s="36">
        <v>6</v>
      </c>
      <c r="P14" s="37" t="str">
        <f>Tabelas!P14</f>
        <v>Escócia</v>
      </c>
      <c r="Q14" s="38">
        <f t="shared" si="21"/>
        <v>18</v>
      </c>
      <c r="R14" s="38">
        <f t="shared" si="22"/>
        <v>12</v>
      </c>
      <c r="S14" s="38">
        <f t="shared" si="23"/>
        <v>5</v>
      </c>
      <c r="T14" s="38">
        <f t="shared" si="24"/>
        <v>1</v>
      </c>
      <c r="U14" s="38">
        <f t="shared" si="25"/>
        <v>34</v>
      </c>
      <c r="V14" s="38">
        <f t="shared" si="26"/>
        <v>8</v>
      </c>
      <c r="W14" s="38">
        <f t="shared" si="27"/>
        <v>26</v>
      </c>
      <c r="X14" s="38">
        <f t="shared" si="28"/>
        <v>41</v>
      </c>
      <c r="Y14"/>
      <c r="AC14" s="36">
        <v>6</v>
      </c>
      <c r="AD14" s="37" t="str">
        <f t="shared" si="10"/>
        <v>Escócia</v>
      </c>
      <c r="AE14" s="38">
        <f t="shared" si="29"/>
        <v>18</v>
      </c>
      <c r="AF14" s="38">
        <f t="shared" si="11"/>
        <v>12</v>
      </c>
      <c r="AG14" s="38">
        <f t="shared" si="12"/>
        <v>5</v>
      </c>
      <c r="AH14" s="38">
        <f t="shared" si="13"/>
        <v>1</v>
      </c>
      <c r="AI14" s="38">
        <f t="shared" si="14"/>
        <v>34</v>
      </c>
      <c r="AJ14" s="38">
        <f t="shared" si="15"/>
        <v>8</v>
      </c>
      <c r="AK14" s="38">
        <f t="shared" si="30"/>
        <v>26</v>
      </c>
      <c r="AL14" s="38">
        <f t="shared" si="31"/>
        <v>41</v>
      </c>
      <c r="AN14" s="36">
        <v>6</v>
      </c>
      <c r="AO14" s="37" t="str">
        <f t="shared" si="32"/>
        <v>Escócia</v>
      </c>
      <c r="AP14" s="38">
        <f t="shared" si="33"/>
        <v>0</v>
      </c>
      <c r="AQ14" s="38">
        <f t="shared" si="16"/>
        <v>0</v>
      </c>
      <c r="AR14" s="38">
        <f t="shared" si="17"/>
        <v>0</v>
      </c>
      <c r="AS14" s="38">
        <f t="shared" si="18"/>
        <v>0</v>
      </c>
      <c r="AT14" s="38">
        <f t="shared" si="19"/>
        <v>0</v>
      </c>
      <c r="AU14" s="38">
        <f t="shared" si="20"/>
        <v>0</v>
      </c>
      <c r="AV14" s="38">
        <f t="shared" si="34"/>
        <v>0</v>
      </c>
      <c r="AW14" s="38">
        <f t="shared" si="35"/>
        <v>0</v>
      </c>
    </row>
    <row r="15" spans="2:49" s="35" customFormat="1" ht="23.1" customHeight="1" x14ac:dyDescent="0.25">
      <c r="B15" s="59">
        <v>7</v>
      </c>
      <c r="C15" s="61" t="str">
        <f t="shared" si="0"/>
        <v>Turquia</v>
      </c>
      <c r="D15" s="62">
        <f t="shared" si="1"/>
        <v>19</v>
      </c>
      <c r="E15" s="62">
        <f t="shared" si="2"/>
        <v>8</v>
      </c>
      <c r="F15" s="62">
        <f t="shared" si="3"/>
        <v>5</v>
      </c>
      <c r="G15" s="62">
        <f t="shared" si="4"/>
        <v>6</v>
      </c>
      <c r="H15" s="62">
        <f t="shared" si="5"/>
        <v>14</v>
      </c>
      <c r="I15" s="62">
        <f t="shared" si="6"/>
        <v>12</v>
      </c>
      <c r="J15" s="62">
        <f t="shared" si="7"/>
        <v>2</v>
      </c>
      <c r="K15" s="59">
        <f t="shared" si="8"/>
        <v>29</v>
      </c>
      <c r="O15" s="36">
        <v>7</v>
      </c>
      <c r="P15" s="37" t="str">
        <f>Tabelas!P15</f>
        <v>Eslovênia</v>
      </c>
      <c r="Q15" s="38">
        <f t="shared" si="21"/>
        <v>18</v>
      </c>
      <c r="R15" s="38">
        <f t="shared" si="22"/>
        <v>4</v>
      </c>
      <c r="S15" s="38">
        <f t="shared" si="23"/>
        <v>6</v>
      </c>
      <c r="T15" s="38">
        <f t="shared" si="24"/>
        <v>8</v>
      </c>
      <c r="U15" s="38">
        <f t="shared" si="25"/>
        <v>11</v>
      </c>
      <c r="V15" s="38">
        <f t="shared" si="26"/>
        <v>17</v>
      </c>
      <c r="W15" s="38">
        <f t="shared" si="27"/>
        <v>-6</v>
      </c>
      <c r="X15" s="38">
        <f t="shared" si="28"/>
        <v>18</v>
      </c>
      <c r="Y15"/>
      <c r="AC15" s="36">
        <v>7</v>
      </c>
      <c r="AD15" s="37" t="str">
        <f t="shared" si="10"/>
        <v>Eslovênia</v>
      </c>
      <c r="AE15" s="38">
        <f t="shared" si="29"/>
        <v>18</v>
      </c>
      <c r="AF15" s="38">
        <f t="shared" si="11"/>
        <v>4</v>
      </c>
      <c r="AG15" s="38">
        <f t="shared" si="12"/>
        <v>6</v>
      </c>
      <c r="AH15" s="38">
        <f t="shared" si="13"/>
        <v>8</v>
      </c>
      <c r="AI15" s="38">
        <f t="shared" si="14"/>
        <v>11</v>
      </c>
      <c r="AJ15" s="38">
        <f t="shared" si="15"/>
        <v>17</v>
      </c>
      <c r="AK15" s="38">
        <f t="shared" si="30"/>
        <v>-6</v>
      </c>
      <c r="AL15" s="38">
        <f t="shared" si="31"/>
        <v>18</v>
      </c>
      <c r="AN15" s="36">
        <v>7</v>
      </c>
      <c r="AO15" s="37" t="str">
        <f t="shared" si="32"/>
        <v>Eslovênia</v>
      </c>
      <c r="AP15" s="38">
        <f t="shared" si="33"/>
        <v>0</v>
      </c>
      <c r="AQ15" s="38">
        <f t="shared" si="16"/>
        <v>0</v>
      </c>
      <c r="AR15" s="38">
        <f t="shared" si="17"/>
        <v>0</v>
      </c>
      <c r="AS15" s="38">
        <f t="shared" si="18"/>
        <v>0</v>
      </c>
      <c r="AT15" s="38">
        <f t="shared" si="19"/>
        <v>0</v>
      </c>
      <c r="AU15" s="38">
        <f t="shared" si="20"/>
        <v>0</v>
      </c>
      <c r="AV15" s="38">
        <f t="shared" si="34"/>
        <v>0</v>
      </c>
      <c r="AW15" s="38">
        <f t="shared" si="35"/>
        <v>0</v>
      </c>
    </row>
    <row r="16" spans="2:49" s="35" customFormat="1" ht="23.1" customHeight="1" x14ac:dyDescent="0.25">
      <c r="B16" s="59">
        <v>8</v>
      </c>
      <c r="C16" s="63" t="str">
        <f t="shared" si="0"/>
        <v>Holanda</v>
      </c>
      <c r="D16" s="64">
        <f t="shared" si="1"/>
        <v>18</v>
      </c>
      <c r="E16" s="64">
        <f t="shared" si="2"/>
        <v>7</v>
      </c>
      <c r="F16" s="64">
        <f t="shared" si="3"/>
        <v>6</v>
      </c>
      <c r="G16" s="64">
        <f t="shared" si="4"/>
        <v>5</v>
      </c>
      <c r="H16" s="64">
        <f t="shared" si="5"/>
        <v>19</v>
      </c>
      <c r="I16" s="64">
        <f t="shared" si="6"/>
        <v>15</v>
      </c>
      <c r="J16" s="64">
        <f t="shared" si="7"/>
        <v>4</v>
      </c>
      <c r="K16" s="59">
        <f t="shared" si="8"/>
        <v>27</v>
      </c>
      <c r="O16" s="36">
        <v>8</v>
      </c>
      <c r="P16" s="37" t="str">
        <f>Tabelas!P16</f>
        <v>França</v>
      </c>
      <c r="Q16" s="38">
        <f t="shared" si="21"/>
        <v>18</v>
      </c>
      <c r="R16" s="38">
        <f t="shared" si="22"/>
        <v>3</v>
      </c>
      <c r="S16" s="38">
        <f t="shared" si="23"/>
        <v>4</v>
      </c>
      <c r="T16" s="38">
        <f t="shared" si="24"/>
        <v>11</v>
      </c>
      <c r="U16" s="38">
        <f t="shared" si="25"/>
        <v>6</v>
      </c>
      <c r="V16" s="38">
        <f t="shared" si="26"/>
        <v>18</v>
      </c>
      <c r="W16" s="38">
        <f t="shared" si="27"/>
        <v>-12</v>
      </c>
      <c r="X16" s="38">
        <f t="shared" si="28"/>
        <v>13</v>
      </c>
      <c r="Y16"/>
      <c r="AC16" s="36">
        <v>8</v>
      </c>
      <c r="AD16" s="37" t="str">
        <f t="shared" si="10"/>
        <v>França</v>
      </c>
      <c r="AE16" s="38">
        <f t="shared" si="29"/>
        <v>18</v>
      </c>
      <c r="AF16" s="38">
        <f t="shared" si="11"/>
        <v>3</v>
      </c>
      <c r="AG16" s="38">
        <f t="shared" si="12"/>
        <v>4</v>
      </c>
      <c r="AH16" s="38">
        <f t="shared" si="13"/>
        <v>11</v>
      </c>
      <c r="AI16" s="38">
        <f t="shared" si="14"/>
        <v>6</v>
      </c>
      <c r="AJ16" s="38">
        <f t="shared" si="15"/>
        <v>18</v>
      </c>
      <c r="AK16" s="38">
        <f t="shared" si="30"/>
        <v>-12</v>
      </c>
      <c r="AL16" s="38">
        <f t="shared" si="31"/>
        <v>13</v>
      </c>
      <c r="AN16" s="36">
        <v>8</v>
      </c>
      <c r="AO16" s="37" t="str">
        <f t="shared" si="32"/>
        <v>França</v>
      </c>
      <c r="AP16" s="38">
        <f t="shared" si="33"/>
        <v>0</v>
      </c>
      <c r="AQ16" s="38">
        <f t="shared" si="16"/>
        <v>0</v>
      </c>
      <c r="AR16" s="38">
        <f t="shared" si="17"/>
        <v>0</v>
      </c>
      <c r="AS16" s="38">
        <f t="shared" si="18"/>
        <v>0</v>
      </c>
      <c r="AT16" s="38">
        <f t="shared" si="19"/>
        <v>0</v>
      </c>
      <c r="AU16" s="38">
        <f t="shared" si="20"/>
        <v>0</v>
      </c>
      <c r="AV16" s="38">
        <f t="shared" si="34"/>
        <v>0</v>
      </c>
      <c r="AW16" s="38">
        <f t="shared" si="35"/>
        <v>0</v>
      </c>
    </row>
    <row r="17" spans="2:49" s="35" customFormat="1" ht="23.1" customHeight="1" x14ac:dyDescent="0.25">
      <c r="B17" s="59">
        <v>9</v>
      </c>
      <c r="C17" s="61" t="str">
        <f t="shared" si="0"/>
        <v>País de Gales</v>
      </c>
      <c r="D17" s="62">
        <f t="shared" si="1"/>
        <v>18</v>
      </c>
      <c r="E17" s="62">
        <f t="shared" si="2"/>
        <v>7</v>
      </c>
      <c r="F17" s="62">
        <f t="shared" si="3"/>
        <v>5</v>
      </c>
      <c r="G17" s="62">
        <f t="shared" si="4"/>
        <v>6</v>
      </c>
      <c r="H17" s="62">
        <f t="shared" si="5"/>
        <v>16</v>
      </c>
      <c r="I17" s="62">
        <f t="shared" si="6"/>
        <v>14</v>
      </c>
      <c r="J17" s="62">
        <f t="shared" si="7"/>
        <v>2</v>
      </c>
      <c r="K17" s="59">
        <f t="shared" si="8"/>
        <v>26</v>
      </c>
      <c r="O17" s="36">
        <v>9</v>
      </c>
      <c r="P17" s="37" t="str">
        <f>Tabelas!P17</f>
        <v>Holanda</v>
      </c>
      <c r="Q17" s="38">
        <f t="shared" si="21"/>
        <v>18</v>
      </c>
      <c r="R17" s="38">
        <f t="shared" si="22"/>
        <v>7</v>
      </c>
      <c r="S17" s="38">
        <f t="shared" si="23"/>
        <v>6</v>
      </c>
      <c r="T17" s="38">
        <f t="shared" si="24"/>
        <v>5</v>
      </c>
      <c r="U17" s="38">
        <f t="shared" si="25"/>
        <v>19</v>
      </c>
      <c r="V17" s="38">
        <f t="shared" si="26"/>
        <v>15</v>
      </c>
      <c r="W17" s="38">
        <f t="shared" si="27"/>
        <v>4</v>
      </c>
      <c r="X17" s="38">
        <f t="shared" si="28"/>
        <v>27</v>
      </c>
      <c r="Y17"/>
      <c r="AC17" s="36">
        <v>9</v>
      </c>
      <c r="AD17" s="37" t="str">
        <f t="shared" si="10"/>
        <v>Holanda</v>
      </c>
      <c r="AE17" s="38">
        <f t="shared" si="29"/>
        <v>18</v>
      </c>
      <c r="AF17" s="38">
        <f t="shared" si="11"/>
        <v>7</v>
      </c>
      <c r="AG17" s="38">
        <f t="shared" si="12"/>
        <v>6</v>
      </c>
      <c r="AH17" s="38">
        <f t="shared" si="13"/>
        <v>5</v>
      </c>
      <c r="AI17" s="38">
        <f t="shared" si="14"/>
        <v>19</v>
      </c>
      <c r="AJ17" s="38">
        <f t="shared" si="15"/>
        <v>15</v>
      </c>
      <c r="AK17" s="38">
        <f t="shared" si="30"/>
        <v>4</v>
      </c>
      <c r="AL17" s="38">
        <f t="shared" si="31"/>
        <v>27</v>
      </c>
      <c r="AN17" s="36">
        <v>9</v>
      </c>
      <c r="AO17" s="37" t="str">
        <f t="shared" si="32"/>
        <v>Holanda</v>
      </c>
      <c r="AP17" s="38">
        <f t="shared" si="33"/>
        <v>1</v>
      </c>
      <c r="AQ17" s="38">
        <f t="shared" si="16"/>
        <v>1</v>
      </c>
      <c r="AR17" s="38">
        <f t="shared" si="17"/>
        <v>0</v>
      </c>
      <c r="AS17" s="38">
        <f t="shared" si="18"/>
        <v>0</v>
      </c>
      <c r="AT17" s="38">
        <f t="shared" si="19"/>
        <v>2</v>
      </c>
      <c r="AU17" s="38">
        <f t="shared" si="20"/>
        <v>1</v>
      </c>
      <c r="AV17" s="38">
        <f t="shared" si="34"/>
        <v>1</v>
      </c>
      <c r="AW17" s="38">
        <f t="shared" si="35"/>
        <v>3</v>
      </c>
    </row>
    <row r="18" spans="2:49" s="35" customFormat="1" ht="23.1" customHeight="1" x14ac:dyDescent="0.25">
      <c r="B18" s="59">
        <v>10</v>
      </c>
      <c r="C18" s="63" t="str">
        <f t="shared" si="0"/>
        <v>Áustria</v>
      </c>
      <c r="D18" s="64">
        <f t="shared" si="1"/>
        <v>18</v>
      </c>
      <c r="E18" s="64">
        <f t="shared" si="2"/>
        <v>6</v>
      </c>
      <c r="F18" s="64">
        <f t="shared" si="3"/>
        <v>7</v>
      </c>
      <c r="G18" s="64">
        <f t="shared" si="4"/>
        <v>5</v>
      </c>
      <c r="H18" s="64">
        <f t="shared" si="5"/>
        <v>11</v>
      </c>
      <c r="I18" s="64">
        <f t="shared" si="6"/>
        <v>9</v>
      </c>
      <c r="J18" s="64">
        <f t="shared" si="7"/>
        <v>2</v>
      </c>
      <c r="K18" s="59">
        <f t="shared" si="8"/>
        <v>25</v>
      </c>
      <c r="O18" s="36">
        <v>10</v>
      </c>
      <c r="P18" s="37" t="str">
        <f>Tabelas!P18</f>
        <v>Inglaterra</v>
      </c>
      <c r="Q18" s="38">
        <f t="shared" si="21"/>
        <v>18</v>
      </c>
      <c r="R18" s="38">
        <f t="shared" si="22"/>
        <v>12</v>
      </c>
      <c r="S18" s="38">
        <f t="shared" si="23"/>
        <v>2</v>
      </c>
      <c r="T18" s="38">
        <f t="shared" si="24"/>
        <v>4</v>
      </c>
      <c r="U18" s="38">
        <f t="shared" si="25"/>
        <v>27</v>
      </c>
      <c r="V18" s="38">
        <f t="shared" si="26"/>
        <v>12</v>
      </c>
      <c r="W18" s="38">
        <f t="shared" si="27"/>
        <v>15</v>
      </c>
      <c r="X18" s="38">
        <f t="shared" si="28"/>
        <v>38</v>
      </c>
      <c r="Y18"/>
      <c r="AC18" s="36">
        <v>10</v>
      </c>
      <c r="AD18" s="37" t="str">
        <f t="shared" si="10"/>
        <v>Inglaterra</v>
      </c>
      <c r="AE18" s="38">
        <f t="shared" si="29"/>
        <v>18</v>
      </c>
      <c r="AF18" s="38">
        <f t="shared" si="11"/>
        <v>12</v>
      </c>
      <c r="AG18" s="38">
        <f t="shared" si="12"/>
        <v>2</v>
      </c>
      <c r="AH18" s="38">
        <f t="shared" si="13"/>
        <v>4</v>
      </c>
      <c r="AI18" s="38">
        <f t="shared" si="14"/>
        <v>27</v>
      </c>
      <c r="AJ18" s="38">
        <f t="shared" si="15"/>
        <v>12</v>
      </c>
      <c r="AK18" s="38">
        <f t="shared" si="30"/>
        <v>15</v>
      </c>
      <c r="AL18" s="38">
        <f t="shared" si="31"/>
        <v>38</v>
      </c>
      <c r="AN18" s="36">
        <v>10</v>
      </c>
      <c r="AO18" s="37" t="str">
        <f t="shared" si="32"/>
        <v>Inglaterra</v>
      </c>
      <c r="AP18" s="38">
        <f t="shared" si="33"/>
        <v>0</v>
      </c>
      <c r="AQ18" s="38">
        <f t="shared" si="16"/>
        <v>0</v>
      </c>
      <c r="AR18" s="38">
        <f t="shared" si="17"/>
        <v>0</v>
      </c>
      <c r="AS18" s="38">
        <f t="shared" si="18"/>
        <v>0</v>
      </c>
      <c r="AT18" s="38">
        <f t="shared" si="19"/>
        <v>0</v>
      </c>
      <c r="AU18" s="38">
        <f t="shared" si="20"/>
        <v>0</v>
      </c>
      <c r="AV18" s="38">
        <f t="shared" si="34"/>
        <v>0</v>
      </c>
      <c r="AW18" s="38">
        <f t="shared" si="35"/>
        <v>0</v>
      </c>
    </row>
    <row r="19" spans="2:49" s="35" customFormat="1" ht="23.1" customHeight="1" x14ac:dyDescent="0.25">
      <c r="B19" s="59">
        <v>11</v>
      </c>
      <c r="C19" s="61" t="str">
        <f t="shared" si="0"/>
        <v>Itália</v>
      </c>
      <c r="D19" s="62">
        <f t="shared" si="1"/>
        <v>18</v>
      </c>
      <c r="E19" s="62">
        <f t="shared" si="2"/>
        <v>5</v>
      </c>
      <c r="F19" s="62">
        <f t="shared" si="3"/>
        <v>8</v>
      </c>
      <c r="G19" s="62">
        <f t="shared" si="4"/>
        <v>5</v>
      </c>
      <c r="H19" s="62">
        <f t="shared" si="5"/>
        <v>11</v>
      </c>
      <c r="I19" s="62">
        <f t="shared" si="6"/>
        <v>13</v>
      </c>
      <c r="J19" s="62">
        <f t="shared" si="7"/>
        <v>-2</v>
      </c>
      <c r="K19" s="59">
        <f t="shared" si="8"/>
        <v>23</v>
      </c>
      <c r="O19" s="36">
        <v>11</v>
      </c>
      <c r="P19" s="37" t="str">
        <f>Tabelas!P19</f>
        <v>Irlanda</v>
      </c>
      <c r="Q19" s="38">
        <f t="shared" si="21"/>
        <v>18</v>
      </c>
      <c r="R19" s="38">
        <f t="shared" si="22"/>
        <v>2</v>
      </c>
      <c r="S19" s="38">
        <f t="shared" si="23"/>
        <v>7</v>
      </c>
      <c r="T19" s="38">
        <f t="shared" si="24"/>
        <v>9</v>
      </c>
      <c r="U19" s="38">
        <f t="shared" si="25"/>
        <v>4</v>
      </c>
      <c r="V19" s="38">
        <f t="shared" si="26"/>
        <v>15</v>
      </c>
      <c r="W19" s="38">
        <f t="shared" si="27"/>
        <v>-11</v>
      </c>
      <c r="X19" s="38">
        <f t="shared" si="28"/>
        <v>13</v>
      </c>
      <c r="Y19"/>
      <c r="AC19" s="36">
        <v>11</v>
      </c>
      <c r="AD19" s="37" t="str">
        <f t="shared" si="10"/>
        <v>Irlanda</v>
      </c>
      <c r="AE19" s="38">
        <f t="shared" si="29"/>
        <v>18</v>
      </c>
      <c r="AF19" s="38">
        <f t="shared" si="11"/>
        <v>2</v>
      </c>
      <c r="AG19" s="38">
        <f t="shared" si="12"/>
        <v>7</v>
      </c>
      <c r="AH19" s="38">
        <f t="shared" si="13"/>
        <v>9</v>
      </c>
      <c r="AI19" s="38">
        <f t="shared" si="14"/>
        <v>4</v>
      </c>
      <c r="AJ19" s="38">
        <f t="shared" si="15"/>
        <v>15</v>
      </c>
      <c r="AK19" s="38">
        <f t="shared" si="30"/>
        <v>-11</v>
      </c>
      <c r="AL19" s="38">
        <f t="shared" si="31"/>
        <v>13</v>
      </c>
      <c r="AN19" s="36">
        <v>11</v>
      </c>
      <c r="AO19" s="37" t="str">
        <f t="shared" si="32"/>
        <v>Irlanda</v>
      </c>
      <c r="AP19" s="38">
        <f t="shared" si="33"/>
        <v>0</v>
      </c>
      <c r="AQ19" s="38">
        <f t="shared" si="16"/>
        <v>0</v>
      </c>
      <c r="AR19" s="38">
        <f t="shared" si="17"/>
        <v>0</v>
      </c>
      <c r="AS19" s="38">
        <f t="shared" si="18"/>
        <v>0</v>
      </c>
      <c r="AT19" s="38">
        <f t="shared" si="19"/>
        <v>0</v>
      </c>
      <c r="AU19" s="38">
        <f t="shared" si="20"/>
        <v>0</v>
      </c>
      <c r="AV19" s="38">
        <f t="shared" si="34"/>
        <v>0</v>
      </c>
      <c r="AW19" s="38">
        <f t="shared" si="35"/>
        <v>0</v>
      </c>
    </row>
    <row r="20" spans="2:49" s="35" customFormat="1" ht="23.1" customHeight="1" x14ac:dyDescent="0.25">
      <c r="B20" s="59">
        <v>12</v>
      </c>
      <c r="C20" s="63" t="str">
        <f t="shared" si="0"/>
        <v>Alemanha</v>
      </c>
      <c r="D20" s="64">
        <f t="shared" si="1"/>
        <v>18</v>
      </c>
      <c r="E20" s="64">
        <f t="shared" si="2"/>
        <v>5</v>
      </c>
      <c r="F20" s="64">
        <f t="shared" si="3"/>
        <v>5</v>
      </c>
      <c r="G20" s="64">
        <f t="shared" si="4"/>
        <v>8</v>
      </c>
      <c r="H20" s="64">
        <f t="shared" si="5"/>
        <v>7</v>
      </c>
      <c r="I20" s="64">
        <f t="shared" si="6"/>
        <v>13</v>
      </c>
      <c r="J20" s="64">
        <f t="shared" si="7"/>
        <v>-6</v>
      </c>
      <c r="K20" s="59">
        <f t="shared" si="8"/>
        <v>20</v>
      </c>
      <c r="O20" s="36">
        <v>12</v>
      </c>
      <c r="P20" s="37" t="str">
        <f>Tabelas!P20</f>
        <v>Itália</v>
      </c>
      <c r="Q20" s="38">
        <f t="shared" si="21"/>
        <v>18</v>
      </c>
      <c r="R20" s="38">
        <f t="shared" si="22"/>
        <v>5</v>
      </c>
      <c r="S20" s="38">
        <f t="shared" si="23"/>
        <v>8</v>
      </c>
      <c r="T20" s="38">
        <f t="shared" si="24"/>
        <v>5</v>
      </c>
      <c r="U20" s="38">
        <f t="shared" si="25"/>
        <v>11</v>
      </c>
      <c r="V20" s="38">
        <f t="shared" si="26"/>
        <v>13</v>
      </c>
      <c r="W20" s="38">
        <f t="shared" si="27"/>
        <v>-2</v>
      </c>
      <c r="X20" s="38">
        <f t="shared" si="28"/>
        <v>23</v>
      </c>
      <c r="Y20"/>
      <c r="AC20" s="36">
        <v>12</v>
      </c>
      <c r="AD20" s="37" t="str">
        <f t="shared" si="10"/>
        <v>Itália</v>
      </c>
      <c r="AE20" s="38">
        <f t="shared" si="29"/>
        <v>18</v>
      </c>
      <c r="AF20" s="38">
        <f t="shared" si="11"/>
        <v>5</v>
      </c>
      <c r="AG20" s="38">
        <f t="shared" si="12"/>
        <v>8</v>
      </c>
      <c r="AH20" s="38">
        <f t="shared" si="13"/>
        <v>5</v>
      </c>
      <c r="AI20" s="38">
        <f t="shared" si="14"/>
        <v>11</v>
      </c>
      <c r="AJ20" s="38">
        <f t="shared" si="15"/>
        <v>13</v>
      </c>
      <c r="AK20" s="38">
        <f t="shared" si="30"/>
        <v>-2</v>
      </c>
      <c r="AL20" s="38">
        <f t="shared" si="31"/>
        <v>23</v>
      </c>
      <c r="AN20" s="36">
        <v>12</v>
      </c>
      <c r="AO20" s="37" t="str">
        <f t="shared" si="32"/>
        <v>Itália</v>
      </c>
      <c r="AP20" s="38">
        <f t="shared" si="33"/>
        <v>1</v>
      </c>
      <c r="AQ20" s="38">
        <f t="shared" si="16"/>
        <v>0</v>
      </c>
      <c r="AR20" s="38">
        <f t="shared" si="17"/>
        <v>0</v>
      </c>
      <c r="AS20" s="38">
        <f t="shared" si="18"/>
        <v>1</v>
      </c>
      <c r="AT20" s="38">
        <f t="shared" si="19"/>
        <v>2</v>
      </c>
      <c r="AU20" s="38">
        <f t="shared" si="20"/>
        <v>3</v>
      </c>
      <c r="AV20" s="38">
        <f t="shared" si="34"/>
        <v>-1</v>
      </c>
      <c r="AW20" s="38">
        <f t="shared" si="35"/>
        <v>0</v>
      </c>
    </row>
    <row r="21" spans="2:49" s="35" customFormat="1" ht="23.1" customHeight="1" x14ac:dyDescent="0.25">
      <c r="B21" s="60">
        <v>13</v>
      </c>
      <c r="C21" s="61" t="str">
        <f t="shared" si="0"/>
        <v>Romênia</v>
      </c>
      <c r="D21" s="62">
        <f t="shared" si="1"/>
        <v>18</v>
      </c>
      <c r="E21" s="62">
        <f t="shared" si="2"/>
        <v>5</v>
      </c>
      <c r="F21" s="62">
        <f t="shared" si="3"/>
        <v>5</v>
      </c>
      <c r="G21" s="62">
        <f t="shared" si="4"/>
        <v>8</v>
      </c>
      <c r="H21" s="62">
        <f t="shared" si="5"/>
        <v>7</v>
      </c>
      <c r="I21" s="62">
        <f t="shared" si="6"/>
        <v>16</v>
      </c>
      <c r="J21" s="62">
        <f t="shared" si="7"/>
        <v>-9</v>
      </c>
      <c r="K21" s="60">
        <f t="shared" si="8"/>
        <v>20</v>
      </c>
      <c r="O21" s="36">
        <v>13</v>
      </c>
      <c r="P21" s="37" t="str">
        <f>Tabelas!P21</f>
        <v>Noruega</v>
      </c>
      <c r="Q21" s="38">
        <f t="shared" si="21"/>
        <v>18</v>
      </c>
      <c r="R21" s="38">
        <f t="shared" si="22"/>
        <v>8</v>
      </c>
      <c r="S21" s="38">
        <f t="shared" si="23"/>
        <v>6</v>
      </c>
      <c r="T21" s="38">
        <f t="shared" si="24"/>
        <v>4</v>
      </c>
      <c r="U21" s="38">
        <f t="shared" si="25"/>
        <v>16</v>
      </c>
      <c r="V21" s="38">
        <f t="shared" si="26"/>
        <v>8</v>
      </c>
      <c r="W21" s="38">
        <f t="shared" si="27"/>
        <v>8</v>
      </c>
      <c r="X21" s="38">
        <f t="shared" si="28"/>
        <v>30</v>
      </c>
      <c r="Y21"/>
      <c r="AC21" s="36">
        <v>13</v>
      </c>
      <c r="AD21" s="37" t="str">
        <f t="shared" si="10"/>
        <v>Noruega</v>
      </c>
      <c r="AE21" s="38">
        <f t="shared" si="29"/>
        <v>18</v>
      </c>
      <c r="AF21" s="38">
        <f t="shared" si="11"/>
        <v>8</v>
      </c>
      <c r="AG21" s="38">
        <f t="shared" si="12"/>
        <v>6</v>
      </c>
      <c r="AH21" s="38">
        <f t="shared" si="13"/>
        <v>4</v>
      </c>
      <c r="AI21" s="38">
        <f t="shared" si="14"/>
        <v>16</v>
      </c>
      <c r="AJ21" s="38">
        <f t="shared" si="15"/>
        <v>8</v>
      </c>
      <c r="AK21" s="38">
        <f t="shared" si="30"/>
        <v>8</v>
      </c>
      <c r="AL21" s="38">
        <f t="shared" si="31"/>
        <v>30</v>
      </c>
      <c r="AN21" s="36">
        <v>13</v>
      </c>
      <c r="AO21" s="37" t="str">
        <f t="shared" si="32"/>
        <v>Noruega</v>
      </c>
      <c r="AP21" s="38">
        <f t="shared" si="33"/>
        <v>1</v>
      </c>
      <c r="AQ21" s="38">
        <f t="shared" si="16"/>
        <v>1</v>
      </c>
      <c r="AR21" s="38">
        <f t="shared" si="17"/>
        <v>0</v>
      </c>
      <c r="AS21" s="38">
        <f t="shared" si="18"/>
        <v>0</v>
      </c>
      <c r="AT21" s="38">
        <f t="shared" si="19"/>
        <v>1</v>
      </c>
      <c r="AU21" s="38">
        <f t="shared" si="20"/>
        <v>0</v>
      </c>
      <c r="AV21" s="38">
        <f t="shared" si="34"/>
        <v>1</v>
      </c>
      <c r="AW21" s="38">
        <f t="shared" si="35"/>
        <v>3</v>
      </c>
    </row>
    <row r="22" spans="2:49" s="35" customFormat="1" ht="23.1" customHeight="1" x14ac:dyDescent="0.25">
      <c r="B22" s="60">
        <v>14</v>
      </c>
      <c r="C22" s="63" t="str">
        <f t="shared" si="0"/>
        <v>Bélgica</v>
      </c>
      <c r="D22" s="64">
        <f t="shared" si="1"/>
        <v>18</v>
      </c>
      <c r="E22" s="64">
        <f t="shared" si="2"/>
        <v>4</v>
      </c>
      <c r="F22" s="64">
        <f t="shared" si="3"/>
        <v>7</v>
      </c>
      <c r="G22" s="64">
        <f t="shared" si="4"/>
        <v>7</v>
      </c>
      <c r="H22" s="64">
        <f t="shared" si="5"/>
        <v>9</v>
      </c>
      <c r="I22" s="64">
        <f t="shared" si="6"/>
        <v>14</v>
      </c>
      <c r="J22" s="64">
        <f t="shared" si="7"/>
        <v>-5</v>
      </c>
      <c r="K22" s="60">
        <f t="shared" si="8"/>
        <v>19</v>
      </c>
      <c r="O22" s="36">
        <v>14</v>
      </c>
      <c r="P22" s="37" t="str">
        <f>Tabelas!P22</f>
        <v>País de Gales</v>
      </c>
      <c r="Q22" s="38">
        <f t="shared" si="21"/>
        <v>18</v>
      </c>
      <c r="R22" s="38">
        <f t="shared" si="22"/>
        <v>7</v>
      </c>
      <c r="S22" s="38">
        <f t="shared" si="23"/>
        <v>5</v>
      </c>
      <c r="T22" s="38">
        <f t="shared" si="24"/>
        <v>6</v>
      </c>
      <c r="U22" s="38">
        <f t="shared" si="25"/>
        <v>16</v>
      </c>
      <c r="V22" s="38">
        <f t="shared" si="26"/>
        <v>14</v>
      </c>
      <c r="W22" s="38">
        <f t="shared" si="27"/>
        <v>2</v>
      </c>
      <c r="X22" s="38">
        <f t="shared" si="28"/>
        <v>26</v>
      </c>
      <c r="Y22"/>
      <c r="AC22" s="36">
        <v>14</v>
      </c>
      <c r="AD22" s="37" t="str">
        <f t="shared" si="10"/>
        <v>País de Gales</v>
      </c>
      <c r="AE22" s="38">
        <f t="shared" si="29"/>
        <v>18</v>
      </c>
      <c r="AF22" s="38">
        <f t="shared" si="11"/>
        <v>7</v>
      </c>
      <c r="AG22" s="38">
        <f t="shared" si="12"/>
        <v>5</v>
      </c>
      <c r="AH22" s="38">
        <f t="shared" si="13"/>
        <v>6</v>
      </c>
      <c r="AI22" s="38">
        <f t="shared" si="14"/>
        <v>16</v>
      </c>
      <c r="AJ22" s="38">
        <f t="shared" si="15"/>
        <v>14</v>
      </c>
      <c r="AK22" s="38">
        <f t="shared" si="30"/>
        <v>2</v>
      </c>
      <c r="AL22" s="38">
        <f t="shared" si="31"/>
        <v>26</v>
      </c>
      <c r="AN22" s="36">
        <v>14</v>
      </c>
      <c r="AO22" s="37" t="str">
        <f t="shared" si="32"/>
        <v>País de Gales</v>
      </c>
      <c r="AP22" s="38">
        <f t="shared" si="33"/>
        <v>1</v>
      </c>
      <c r="AQ22" s="38">
        <f t="shared" si="16"/>
        <v>0</v>
      </c>
      <c r="AR22" s="38">
        <f t="shared" si="17"/>
        <v>0</v>
      </c>
      <c r="AS22" s="38">
        <f t="shared" si="18"/>
        <v>1</v>
      </c>
      <c r="AT22" s="38">
        <f t="shared" si="19"/>
        <v>1</v>
      </c>
      <c r="AU22" s="38">
        <f t="shared" si="20"/>
        <v>2</v>
      </c>
      <c r="AV22" s="38">
        <f t="shared" si="34"/>
        <v>-1</v>
      </c>
      <c r="AW22" s="38">
        <f t="shared" si="35"/>
        <v>0</v>
      </c>
    </row>
    <row r="23" spans="2:49" s="35" customFormat="1" ht="23.1" customHeight="1" x14ac:dyDescent="0.25">
      <c r="B23" s="60">
        <v>15</v>
      </c>
      <c r="C23" s="61" t="str">
        <f t="shared" si="0"/>
        <v>Eslovênia</v>
      </c>
      <c r="D23" s="62">
        <f t="shared" si="1"/>
        <v>18</v>
      </c>
      <c r="E23" s="62">
        <f t="shared" si="2"/>
        <v>4</v>
      </c>
      <c r="F23" s="62">
        <f t="shared" si="3"/>
        <v>6</v>
      </c>
      <c r="G23" s="62">
        <f t="shared" si="4"/>
        <v>8</v>
      </c>
      <c r="H23" s="62">
        <f t="shared" si="5"/>
        <v>11</v>
      </c>
      <c r="I23" s="62">
        <f t="shared" si="6"/>
        <v>17</v>
      </c>
      <c r="J23" s="62">
        <f t="shared" si="7"/>
        <v>-6</v>
      </c>
      <c r="K23" s="60">
        <f t="shared" si="8"/>
        <v>18</v>
      </c>
      <c r="O23" s="36">
        <v>15</v>
      </c>
      <c r="P23" s="37" t="str">
        <f>Tabelas!P23</f>
        <v>Polônia</v>
      </c>
      <c r="Q23" s="38">
        <f t="shared" si="21"/>
        <v>18</v>
      </c>
      <c r="R23" s="38">
        <f t="shared" si="22"/>
        <v>10</v>
      </c>
      <c r="S23" s="38">
        <f t="shared" si="23"/>
        <v>3</v>
      </c>
      <c r="T23" s="38">
        <f t="shared" si="24"/>
        <v>5</v>
      </c>
      <c r="U23" s="38">
        <f t="shared" si="25"/>
        <v>28</v>
      </c>
      <c r="V23" s="38">
        <f t="shared" si="26"/>
        <v>25</v>
      </c>
      <c r="W23" s="38">
        <f t="shared" si="27"/>
        <v>3</v>
      </c>
      <c r="X23" s="38">
        <f t="shared" si="28"/>
        <v>33</v>
      </c>
      <c r="Y23"/>
      <c r="AC23" s="36">
        <v>15</v>
      </c>
      <c r="AD23" s="37" t="str">
        <f t="shared" si="10"/>
        <v>Polônia</v>
      </c>
      <c r="AE23" s="38">
        <f t="shared" si="29"/>
        <v>18</v>
      </c>
      <c r="AF23" s="38">
        <f t="shared" si="11"/>
        <v>10</v>
      </c>
      <c r="AG23" s="38">
        <f t="shared" si="12"/>
        <v>3</v>
      </c>
      <c r="AH23" s="38">
        <f t="shared" si="13"/>
        <v>5</v>
      </c>
      <c r="AI23" s="38">
        <f t="shared" si="14"/>
        <v>28</v>
      </c>
      <c r="AJ23" s="38">
        <f t="shared" si="15"/>
        <v>25</v>
      </c>
      <c r="AK23" s="38">
        <f t="shared" si="30"/>
        <v>3</v>
      </c>
      <c r="AL23" s="38">
        <f t="shared" si="31"/>
        <v>33</v>
      </c>
      <c r="AN23" s="36">
        <v>15</v>
      </c>
      <c r="AO23" s="37" t="str">
        <f t="shared" si="32"/>
        <v>Polônia</v>
      </c>
      <c r="AP23" s="38">
        <f t="shared" si="33"/>
        <v>0</v>
      </c>
      <c r="AQ23" s="38">
        <f t="shared" si="16"/>
        <v>0</v>
      </c>
      <c r="AR23" s="38">
        <f t="shared" si="17"/>
        <v>0</v>
      </c>
      <c r="AS23" s="38">
        <f t="shared" si="18"/>
        <v>0</v>
      </c>
      <c r="AT23" s="38">
        <f t="shared" si="19"/>
        <v>0</v>
      </c>
      <c r="AU23" s="38">
        <f t="shared" si="20"/>
        <v>0</v>
      </c>
      <c r="AV23" s="38">
        <f t="shared" si="34"/>
        <v>0</v>
      </c>
      <c r="AW23" s="38">
        <f t="shared" si="35"/>
        <v>0</v>
      </c>
    </row>
    <row r="24" spans="2:49" s="35" customFormat="1" ht="23.1" customHeight="1" x14ac:dyDescent="0.25">
      <c r="B24" s="60">
        <v>16</v>
      </c>
      <c r="C24" s="63" t="str">
        <f t="shared" si="0"/>
        <v>Dinamarca</v>
      </c>
      <c r="D24" s="64">
        <f t="shared" si="1"/>
        <v>18</v>
      </c>
      <c r="E24" s="64">
        <f t="shared" si="2"/>
        <v>3</v>
      </c>
      <c r="F24" s="64">
        <f t="shared" si="3"/>
        <v>9</v>
      </c>
      <c r="G24" s="64">
        <f t="shared" si="4"/>
        <v>6</v>
      </c>
      <c r="H24" s="64">
        <f t="shared" si="5"/>
        <v>9</v>
      </c>
      <c r="I24" s="64">
        <f t="shared" si="6"/>
        <v>16</v>
      </c>
      <c r="J24" s="64">
        <f t="shared" si="7"/>
        <v>-7</v>
      </c>
      <c r="K24" s="60">
        <f t="shared" si="8"/>
        <v>18</v>
      </c>
      <c r="O24" s="36">
        <v>16</v>
      </c>
      <c r="P24" s="37" t="str">
        <f>Tabelas!P24</f>
        <v>Rep. Tcheca</v>
      </c>
      <c r="Q24" s="38">
        <f t="shared" si="21"/>
        <v>18</v>
      </c>
      <c r="R24" s="38">
        <f t="shared" si="22"/>
        <v>0</v>
      </c>
      <c r="S24" s="38">
        <f t="shared" si="23"/>
        <v>3</v>
      </c>
      <c r="T24" s="38">
        <f t="shared" si="24"/>
        <v>15</v>
      </c>
      <c r="U24" s="38">
        <f t="shared" si="25"/>
        <v>1</v>
      </c>
      <c r="V24" s="38">
        <f t="shared" si="26"/>
        <v>24</v>
      </c>
      <c r="W24" s="38">
        <f t="shared" si="27"/>
        <v>-23</v>
      </c>
      <c r="X24" s="38">
        <f t="shared" si="28"/>
        <v>3</v>
      </c>
      <c r="Y24"/>
      <c r="AC24" s="36">
        <v>16</v>
      </c>
      <c r="AD24" s="37" t="str">
        <f t="shared" si="10"/>
        <v>Rep. Tcheca</v>
      </c>
      <c r="AE24" s="38">
        <f t="shared" si="29"/>
        <v>18</v>
      </c>
      <c r="AF24" s="38">
        <f t="shared" si="11"/>
        <v>0</v>
      </c>
      <c r="AG24" s="38">
        <f t="shared" si="12"/>
        <v>3</v>
      </c>
      <c r="AH24" s="38">
        <f t="shared" si="13"/>
        <v>15</v>
      </c>
      <c r="AI24" s="38">
        <f t="shared" si="14"/>
        <v>1</v>
      </c>
      <c r="AJ24" s="38">
        <f t="shared" si="15"/>
        <v>24</v>
      </c>
      <c r="AK24" s="38">
        <f t="shared" si="30"/>
        <v>-23</v>
      </c>
      <c r="AL24" s="38">
        <f t="shared" si="31"/>
        <v>3</v>
      </c>
      <c r="AN24" s="36">
        <v>16</v>
      </c>
      <c r="AO24" s="37" t="str">
        <f t="shared" si="32"/>
        <v>Rep. Tcheca</v>
      </c>
      <c r="AP24" s="38">
        <f t="shared" si="33"/>
        <v>0</v>
      </c>
      <c r="AQ24" s="38">
        <f t="shared" si="16"/>
        <v>0</v>
      </c>
      <c r="AR24" s="38">
        <f t="shared" si="17"/>
        <v>0</v>
      </c>
      <c r="AS24" s="38">
        <f t="shared" si="18"/>
        <v>0</v>
      </c>
      <c r="AT24" s="38">
        <f t="shared" si="19"/>
        <v>0</v>
      </c>
      <c r="AU24" s="38">
        <f t="shared" si="20"/>
        <v>0</v>
      </c>
      <c r="AV24" s="38">
        <f t="shared" si="34"/>
        <v>0</v>
      </c>
      <c r="AW24" s="38">
        <f t="shared" si="35"/>
        <v>0</v>
      </c>
    </row>
    <row r="25" spans="2:49" s="35" customFormat="1" ht="23.1" customHeight="1" x14ac:dyDescent="0.25">
      <c r="B25" s="60">
        <v>17</v>
      </c>
      <c r="C25" s="61" t="str">
        <f t="shared" si="0"/>
        <v>França</v>
      </c>
      <c r="D25" s="62">
        <f t="shared" si="1"/>
        <v>18</v>
      </c>
      <c r="E25" s="62">
        <f t="shared" si="2"/>
        <v>3</v>
      </c>
      <c r="F25" s="62">
        <f t="shared" si="3"/>
        <v>4</v>
      </c>
      <c r="G25" s="62">
        <f t="shared" si="4"/>
        <v>11</v>
      </c>
      <c r="H25" s="62">
        <f t="shared" si="5"/>
        <v>6</v>
      </c>
      <c r="I25" s="62">
        <f t="shared" si="6"/>
        <v>18</v>
      </c>
      <c r="J25" s="62">
        <f t="shared" si="7"/>
        <v>-12</v>
      </c>
      <c r="K25" s="60">
        <f t="shared" si="8"/>
        <v>13</v>
      </c>
      <c r="O25" s="36">
        <v>17</v>
      </c>
      <c r="P25" s="37" t="str">
        <f>Tabelas!P25</f>
        <v>Romênia</v>
      </c>
      <c r="Q25" s="38">
        <f t="shared" si="21"/>
        <v>18</v>
      </c>
      <c r="R25" s="38">
        <f t="shared" si="22"/>
        <v>5</v>
      </c>
      <c r="S25" s="38">
        <f t="shared" si="23"/>
        <v>5</v>
      </c>
      <c r="T25" s="38">
        <f t="shared" si="24"/>
        <v>8</v>
      </c>
      <c r="U25" s="38">
        <f t="shared" si="25"/>
        <v>7</v>
      </c>
      <c r="V25" s="38">
        <f t="shared" si="26"/>
        <v>16</v>
      </c>
      <c r="W25" s="38">
        <f t="shared" si="27"/>
        <v>-9</v>
      </c>
      <c r="X25" s="38">
        <f t="shared" si="28"/>
        <v>20</v>
      </c>
      <c r="Y25"/>
      <c r="Z25"/>
      <c r="AC25" s="36">
        <v>17</v>
      </c>
      <c r="AD25" s="37" t="str">
        <f t="shared" si="10"/>
        <v>Romênia</v>
      </c>
      <c r="AE25" s="38">
        <f t="shared" si="29"/>
        <v>18</v>
      </c>
      <c r="AF25" s="38">
        <f t="shared" si="11"/>
        <v>5</v>
      </c>
      <c r="AG25" s="38">
        <f t="shared" si="12"/>
        <v>5</v>
      </c>
      <c r="AH25" s="38">
        <f t="shared" si="13"/>
        <v>8</v>
      </c>
      <c r="AI25" s="38">
        <f t="shared" si="14"/>
        <v>7</v>
      </c>
      <c r="AJ25" s="38">
        <f t="shared" si="15"/>
        <v>16</v>
      </c>
      <c r="AK25" s="38">
        <f t="shared" si="30"/>
        <v>-9</v>
      </c>
      <c r="AL25" s="38">
        <f t="shared" si="31"/>
        <v>20</v>
      </c>
      <c r="AN25" s="36">
        <v>17</v>
      </c>
      <c r="AO25" s="37" t="str">
        <f t="shared" si="32"/>
        <v>Romênia</v>
      </c>
      <c r="AP25" s="38">
        <f t="shared" si="33"/>
        <v>0</v>
      </c>
      <c r="AQ25" s="38">
        <f t="shared" si="16"/>
        <v>0</v>
      </c>
      <c r="AR25" s="38">
        <f t="shared" si="17"/>
        <v>0</v>
      </c>
      <c r="AS25" s="38">
        <f t="shared" si="18"/>
        <v>0</v>
      </c>
      <c r="AT25" s="38">
        <f t="shared" si="19"/>
        <v>0</v>
      </c>
      <c r="AU25" s="38">
        <f t="shared" si="20"/>
        <v>0</v>
      </c>
      <c r="AV25" s="38">
        <f t="shared" si="34"/>
        <v>0</v>
      </c>
      <c r="AW25" s="38">
        <f t="shared" si="35"/>
        <v>0</v>
      </c>
    </row>
    <row r="26" spans="2:49" s="35" customFormat="1" ht="23.1" customHeight="1" x14ac:dyDescent="0.25">
      <c r="B26" s="60">
        <v>18</v>
      </c>
      <c r="C26" s="63" t="str">
        <f t="shared" si="0"/>
        <v>Irlanda</v>
      </c>
      <c r="D26" s="64">
        <f t="shared" si="1"/>
        <v>18</v>
      </c>
      <c r="E26" s="64">
        <f t="shared" si="2"/>
        <v>2</v>
      </c>
      <c r="F26" s="64">
        <f t="shared" si="3"/>
        <v>7</v>
      </c>
      <c r="G26" s="64">
        <f t="shared" si="4"/>
        <v>9</v>
      </c>
      <c r="H26" s="64">
        <f t="shared" si="5"/>
        <v>4</v>
      </c>
      <c r="I26" s="64">
        <f t="shared" si="6"/>
        <v>15</v>
      </c>
      <c r="J26" s="64">
        <f t="shared" si="7"/>
        <v>-11</v>
      </c>
      <c r="K26" s="60">
        <f t="shared" si="8"/>
        <v>13</v>
      </c>
      <c r="O26" s="36">
        <v>18</v>
      </c>
      <c r="P26" s="37" t="str">
        <f>Tabelas!P26</f>
        <v>Suécia</v>
      </c>
      <c r="Q26" s="38">
        <f t="shared" si="21"/>
        <v>18</v>
      </c>
      <c r="R26" s="38">
        <f t="shared" si="22"/>
        <v>8</v>
      </c>
      <c r="S26" s="38">
        <f t="shared" si="23"/>
        <v>6</v>
      </c>
      <c r="T26" s="38">
        <f t="shared" si="24"/>
        <v>4</v>
      </c>
      <c r="U26" s="38">
        <f t="shared" si="25"/>
        <v>20</v>
      </c>
      <c r="V26" s="38">
        <f t="shared" si="26"/>
        <v>14</v>
      </c>
      <c r="W26" s="38">
        <f t="shared" si="27"/>
        <v>6</v>
      </c>
      <c r="X26" s="38">
        <f t="shared" si="28"/>
        <v>30</v>
      </c>
      <c r="Y26"/>
      <c r="Z26"/>
      <c r="AC26" s="36">
        <v>18</v>
      </c>
      <c r="AD26" s="37" t="str">
        <f t="shared" si="10"/>
        <v>Suécia</v>
      </c>
      <c r="AE26" s="38">
        <f t="shared" si="29"/>
        <v>18</v>
      </c>
      <c r="AF26" s="38">
        <f t="shared" si="11"/>
        <v>8</v>
      </c>
      <c r="AG26" s="38">
        <f t="shared" si="12"/>
        <v>6</v>
      </c>
      <c r="AH26" s="38">
        <f t="shared" si="13"/>
        <v>4</v>
      </c>
      <c r="AI26" s="38">
        <f t="shared" si="14"/>
        <v>20</v>
      </c>
      <c r="AJ26" s="38">
        <f t="shared" si="15"/>
        <v>14</v>
      </c>
      <c r="AK26" s="38">
        <f t="shared" si="30"/>
        <v>6</v>
      </c>
      <c r="AL26" s="38">
        <f t="shared" si="31"/>
        <v>30</v>
      </c>
      <c r="AN26" s="36">
        <v>18</v>
      </c>
      <c r="AO26" s="37" t="str">
        <f t="shared" si="32"/>
        <v>Suécia</v>
      </c>
      <c r="AP26" s="38">
        <f t="shared" si="33"/>
        <v>1</v>
      </c>
      <c r="AQ26" s="38">
        <f t="shared" si="16"/>
        <v>1</v>
      </c>
      <c r="AR26" s="38">
        <f t="shared" si="17"/>
        <v>0</v>
      </c>
      <c r="AS26" s="38">
        <f t="shared" si="18"/>
        <v>0</v>
      </c>
      <c r="AT26" s="38">
        <f t="shared" si="19"/>
        <v>3</v>
      </c>
      <c r="AU26" s="38">
        <f t="shared" si="20"/>
        <v>2</v>
      </c>
      <c r="AV26" s="38">
        <f t="shared" si="34"/>
        <v>1</v>
      </c>
      <c r="AW26" s="38">
        <f t="shared" si="35"/>
        <v>3</v>
      </c>
    </row>
    <row r="27" spans="2:49" s="35" customFormat="1" ht="23.1" customHeight="1" x14ac:dyDescent="0.25">
      <c r="B27" s="60">
        <v>19</v>
      </c>
      <c r="C27" s="61" t="str">
        <f t="shared" si="0"/>
        <v>Rep. Tcheca</v>
      </c>
      <c r="D27" s="62">
        <f t="shared" si="1"/>
        <v>18</v>
      </c>
      <c r="E27" s="62">
        <f t="shared" si="2"/>
        <v>0</v>
      </c>
      <c r="F27" s="62">
        <f t="shared" si="3"/>
        <v>3</v>
      </c>
      <c r="G27" s="62">
        <f t="shared" si="4"/>
        <v>15</v>
      </c>
      <c r="H27" s="62">
        <f t="shared" si="5"/>
        <v>1</v>
      </c>
      <c r="I27" s="62">
        <f t="shared" si="6"/>
        <v>24</v>
      </c>
      <c r="J27" s="62">
        <f t="shared" si="7"/>
        <v>-23</v>
      </c>
      <c r="K27" s="60">
        <f t="shared" si="8"/>
        <v>3</v>
      </c>
      <c r="O27" s="36">
        <v>19</v>
      </c>
      <c r="P27" s="37" t="str">
        <f>Tabelas!P27</f>
        <v>Suíça</v>
      </c>
      <c r="Q27" s="38">
        <f t="shared" si="21"/>
        <v>18</v>
      </c>
      <c r="R27" s="38">
        <f t="shared" si="22"/>
        <v>9</v>
      </c>
      <c r="S27" s="38">
        <f t="shared" si="23"/>
        <v>8</v>
      </c>
      <c r="T27" s="38">
        <f t="shared" si="24"/>
        <v>1</v>
      </c>
      <c r="U27" s="38">
        <f t="shared" si="25"/>
        <v>19</v>
      </c>
      <c r="V27" s="38">
        <f t="shared" si="26"/>
        <v>6</v>
      </c>
      <c r="W27" s="38">
        <f t="shared" si="27"/>
        <v>13</v>
      </c>
      <c r="X27" s="38">
        <f t="shared" si="28"/>
        <v>35</v>
      </c>
      <c r="Y27"/>
      <c r="Z27"/>
      <c r="AC27" s="36">
        <v>19</v>
      </c>
      <c r="AD27" s="37" t="str">
        <f t="shared" si="10"/>
        <v>Suíça</v>
      </c>
      <c r="AE27" s="38">
        <f t="shared" si="29"/>
        <v>18</v>
      </c>
      <c r="AF27" s="38">
        <f t="shared" si="11"/>
        <v>9</v>
      </c>
      <c r="AG27" s="38">
        <f t="shared" si="12"/>
        <v>8</v>
      </c>
      <c r="AH27" s="38">
        <f t="shared" si="13"/>
        <v>1</v>
      </c>
      <c r="AI27" s="38">
        <f t="shared" si="14"/>
        <v>19</v>
      </c>
      <c r="AJ27" s="38">
        <f t="shared" si="15"/>
        <v>6</v>
      </c>
      <c r="AK27" s="38">
        <f t="shared" si="30"/>
        <v>13</v>
      </c>
      <c r="AL27" s="38">
        <f t="shared" si="31"/>
        <v>35</v>
      </c>
      <c r="AN27" s="36">
        <v>19</v>
      </c>
      <c r="AO27" s="37" t="str">
        <f t="shared" si="32"/>
        <v>Suíça</v>
      </c>
      <c r="AP27" s="38">
        <f t="shared" si="33"/>
        <v>0</v>
      </c>
      <c r="AQ27" s="38">
        <f t="shared" si="16"/>
        <v>0</v>
      </c>
      <c r="AR27" s="38">
        <f t="shared" si="17"/>
        <v>0</v>
      </c>
      <c r="AS27" s="38">
        <f t="shared" si="18"/>
        <v>0</v>
      </c>
      <c r="AT27" s="38">
        <f t="shared" si="19"/>
        <v>0</v>
      </c>
      <c r="AU27" s="38">
        <f t="shared" si="20"/>
        <v>0</v>
      </c>
      <c r="AV27" s="38">
        <f t="shared" si="34"/>
        <v>0</v>
      </c>
      <c r="AW27" s="38">
        <f t="shared" si="35"/>
        <v>0</v>
      </c>
    </row>
    <row r="28" spans="2:49" s="35" customFormat="1" ht="23.1" hidden="1" customHeight="1" x14ac:dyDescent="0.25">
      <c r="B28" s="60">
        <v>20</v>
      </c>
      <c r="C28" s="63" t="str">
        <f t="shared" si="0"/>
        <v>DESISTIU</v>
      </c>
      <c r="D28" s="64">
        <f t="shared" si="1"/>
        <v>0</v>
      </c>
      <c r="E28" s="64">
        <f t="shared" si="2"/>
        <v>0</v>
      </c>
      <c r="F28" s="64">
        <f t="shared" si="3"/>
        <v>0</v>
      </c>
      <c r="G28" s="64">
        <f t="shared" si="4"/>
        <v>0</v>
      </c>
      <c r="H28" s="64">
        <f t="shared" si="5"/>
        <v>0</v>
      </c>
      <c r="I28" s="64">
        <f t="shared" si="6"/>
        <v>0</v>
      </c>
      <c r="J28" s="64">
        <f t="shared" si="7"/>
        <v>0</v>
      </c>
      <c r="K28" s="60">
        <f t="shared" si="8"/>
        <v>0</v>
      </c>
      <c r="O28" s="36">
        <v>20</v>
      </c>
      <c r="P28" s="37" t="str">
        <f>Tabelas!P28</f>
        <v>Turquia</v>
      </c>
      <c r="Q28" s="38">
        <f t="shared" ref="Q28:Q30" si="36">IF(AN25="Repescagem",AE28,(AE28+AP28))</f>
        <v>19</v>
      </c>
      <c r="R28" s="38">
        <f t="shared" ref="R28:R30" si="37">IF(AO25="Repescagem",AF28,(AF28+AQ28))</f>
        <v>8</v>
      </c>
      <c r="S28" s="38">
        <f t="shared" ref="S28:S30" si="38">IF(AP25="Repescagem",AG28,(AG28+AR28))</f>
        <v>5</v>
      </c>
      <c r="T28" s="38">
        <f t="shared" ref="T28:T30" si="39">IF(AQ25="Repescagem",AH28,(AH28+AS28))</f>
        <v>6</v>
      </c>
      <c r="U28" s="38">
        <f t="shared" ref="U28:U30" si="40">IF(AR25="Repescagem",AI28,(AI28+AT28))</f>
        <v>14</v>
      </c>
      <c r="V28" s="38">
        <f t="shared" ref="V28:V30" si="41">IF(AS25="Repescagem",AJ28,(AJ28+AU28))</f>
        <v>12</v>
      </c>
      <c r="W28" s="38">
        <f t="shared" ref="W28:W30" si="42">IF(AT25="Repescagem",AK28,(AK28+AV28))</f>
        <v>2</v>
      </c>
      <c r="X28" s="38">
        <f t="shared" ref="X28:X30" si="43">IF(AU25="Repescagem",AL28,(AL28+AW28))</f>
        <v>29</v>
      </c>
      <c r="Y28"/>
      <c r="Z28"/>
      <c r="AC28" s="36">
        <v>20</v>
      </c>
      <c r="AD28" s="37" t="str">
        <f t="shared" si="10"/>
        <v>Turquia</v>
      </c>
      <c r="AE28" s="38">
        <f t="shared" si="29"/>
        <v>18</v>
      </c>
      <c r="AF28" s="38">
        <f t="shared" si="11"/>
        <v>8</v>
      </c>
      <c r="AG28" s="38">
        <f t="shared" si="12"/>
        <v>4</v>
      </c>
      <c r="AH28" s="38">
        <f t="shared" si="13"/>
        <v>6</v>
      </c>
      <c r="AI28" s="38">
        <f t="shared" si="14"/>
        <v>14</v>
      </c>
      <c r="AJ28" s="38">
        <f t="shared" si="15"/>
        <v>12</v>
      </c>
      <c r="AK28" s="38">
        <f t="shared" si="30"/>
        <v>2</v>
      </c>
      <c r="AL28" s="38">
        <f t="shared" si="31"/>
        <v>28</v>
      </c>
      <c r="AN28" s="36">
        <v>20</v>
      </c>
      <c r="AO28" s="37" t="str">
        <f t="shared" si="32"/>
        <v>Turquia</v>
      </c>
      <c r="AP28" s="38">
        <f t="shared" si="33"/>
        <v>1</v>
      </c>
      <c r="AQ28" s="38">
        <f t="shared" si="16"/>
        <v>0</v>
      </c>
      <c r="AR28" s="38">
        <f t="shared" si="17"/>
        <v>1</v>
      </c>
      <c r="AS28" s="38">
        <f t="shared" si="18"/>
        <v>0</v>
      </c>
      <c r="AT28" s="38">
        <f t="shared" si="19"/>
        <v>0</v>
      </c>
      <c r="AU28" s="38">
        <f t="shared" si="20"/>
        <v>0</v>
      </c>
      <c r="AV28" s="38">
        <f t="shared" si="34"/>
        <v>0</v>
      </c>
      <c r="AW28" s="38">
        <f t="shared" si="35"/>
        <v>1</v>
      </c>
    </row>
    <row r="29" spans="2:49" s="35" customFormat="1" ht="23.1" hidden="1" customHeight="1" x14ac:dyDescent="0.25">
      <c r="B29" s="60">
        <v>21</v>
      </c>
      <c r="C29" s="61" t="e">
        <f t="shared" si="0"/>
        <v>#N/A</v>
      </c>
      <c r="D29" s="62" t="e">
        <f t="shared" si="1"/>
        <v>#N/A</v>
      </c>
      <c r="E29" s="62" t="e">
        <f t="shared" si="2"/>
        <v>#N/A</v>
      </c>
      <c r="F29" s="62" t="e">
        <f t="shared" si="3"/>
        <v>#N/A</v>
      </c>
      <c r="G29" s="62" t="e">
        <f t="shared" si="4"/>
        <v>#N/A</v>
      </c>
      <c r="H29" s="62" t="e">
        <f t="shared" si="5"/>
        <v>#N/A</v>
      </c>
      <c r="I29" s="62" t="e">
        <f t="shared" si="6"/>
        <v>#N/A</v>
      </c>
      <c r="J29" s="62" t="e">
        <f t="shared" si="7"/>
        <v>#N/A</v>
      </c>
      <c r="K29" s="60" t="e">
        <f t="shared" si="8"/>
        <v>#N/A</v>
      </c>
      <c r="O29" s="36">
        <v>21</v>
      </c>
      <c r="P29" s="37">
        <f>Tabelas!P29</f>
        <v>0</v>
      </c>
      <c r="Q29" s="38">
        <f t="shared" si="36"/>
        <v>0</v>
      </c>
      <c r="R29" s="38">
        <f t="shared" si="37"/>
        <v>0</v>
      </c>
      <c r="S29" s="38">
        <f t="shared" si="38"/>
        <v>0</v>
      </c>
      <c r="T29" s="38">
        <f t="shared" si="39"/>
        <v>0</v>
      </c>
      <c r="U29" s="38">
        <f t="shared" si="40"/>
        <v>0</v>
      </c>
      <c r="V29" s="38">
        <f t="shared" si="41"/>
        <v>0</v>
      </c>
      <c r="W29" s="38">
        <f t="shared" si="42"/>
        <v>0</v>
      </c>
      <c r="X29" s="38">
        <f t="shared" si="43"/>
        <v>0</v>
      </c>
      <c r="Y29"/>
      <c r="Z29"/>
      <c r="AC29" s="36">
        <v>21</v>
      </c>
      <c r="AD29" s="37">
        <f t="shared" si="10"/>
        <v>0</v>
      </c>
      <c r="AE29" s="38">
        <f t="shared" si="29"/>
        <v>0</v>
      </c>
      <c r="AF29" s="38">
        <f t="shared" si="11"/>
        <v>0</v>
      </c>
      <c r="AG29" s="38">
        <f t="shared" si="12"/>
        <v>0</v>
      </c>
      <c r="AH29" s="38">
        <f t="shared" si="13"/>
        <v>0</v>
      </c>
      <c r="AI29" s="38">
        <f t="shared" si="14"/>
        <v>0</v>
      </c>
      <c r="AJ29" s="38">
        <f t="shared" si="15"/>
        <v>0</v>
      </c>
      <c r="AK29" s="38">
        <f t="shared" si="30"/>
        <v>0</v>
      </c>
      <c r="AL29" s="38">
        <f t="shared" si="31"/>
        <v>0</v>
      </c>
      <c r="AN29" s="36">
        <v>21</v>
      </c>
      <c r="AO29" s="37">
        <f t="shared" si="32"/>
        <v>0</v>
      </c>
      <c r="AP29" s="38">
        <f t="shared" si="33"/>
        <v>0</v>
      </c>
      <c r="AQ29" s="38">
        <f t="shared" si="16"/>
        <v>0</v>
      </c>
      <c r="AR29" s="38">
        <f t="shared" si="17"/>
        <v>0</v>
      </c>
      <c r="AS29" s="38">
        <f t="shared" si="18"/>
        <v>0</v>
      </c>
      <c r="AT29" s="38">
        <f t="shared" si="19"/>
        <v>0</v>
      </c>
      <c r="AU29" s="38">
        <f t="shared" si="20"/>
        <v>0</v>
      </c>
      <c r="AV29" s="38">
        <f t="shared" si="34"/>
        <v>0</v>
      </c>
      <c r="AW29" s="38">
        <f t="shared" si="35"/>
        <v>0</v>
      </c>
    </row>
    <row r="30" spans="2:49" s="35" customFormat="1" ht="23.1" hidden="1" customHeight="1" x14ac:dyDescent="0.25">
      <c r="B30" s="60">
        <v>22</v>
      </c>
      <c r="C30" s="63" t="e">
        <f t="shared" si="0"/>
        <v>#N/A</v>
      </c>
      <c r="D30" s="64" t="e">
        <f t="shared" si="1"/>
        <v>#N/A</v>
      </c>
      <c r="E30" s="64" t="e">
        <f t="shared" si="2"/>
        <v>#N/A</v>
      </c>
      <c r="F30" s="64" t="e">
        <f t="shared" si="3"/>
        <v>#N/A</v>
      </c>
      <c r="G30" s="64" t="e">
        <f t="shared" si="4"/>
        <v>#N/A</v>
      </c>
      <c r="H30" s="64" t="e">
        <f t="shared" si="5"/>
        <v>#N/A</v>
      </c>
      <c r="I30" s="64" t="e">
        <f t="shared" si="6"/>
        <v>#N/A</v>
      </c>
      <c r="J30" s="64" t="e">
        <f t="shared" si="7"/>
        <v>#N/A</v>
      </c>
      <c r="K30" s="60" t="e">
        <f t="shared" si="8"/>
        <v>#N/A</v>
      </c>
      <c r="O30" s="36">
        <v>22</v>
      </c>
      <c r="P30" s="37">
        <f>Tabelas!P30</f>
        <v>0</v>
      </c>
      <c r="Q30" s="38">
        <f t="shared" si="36"/>
        <v>0</v>
      </c>
      <c r="R30" s="38">
        <f t="shared" si="37"/>
        <v>0</v>
      </c>
      <c r="S30" s="38">
        <f t="shared" si="38"/>
        <v>0</v>
      </c>
      <c r="T30" s="38">
        <f t="shared" si="39"/>
        <v>0</v>
      </c>
      <c r="U30" s="38">
        <f t="shared" si="40"/>
        <v>0</v>
      </c>
      <c r="V30" s="38">
        <f t="shared" si="41"/>
        <v>0</v>
      </c>
      <c r="W30" s="38">
        <f t="shared" si="42"/>
        <v>0</v>
      </c>
      <c r="X30" s="38">
        <f t="shared" si="43"/>
        <v>0</v>
      </c>
      <c r="Y30"/>
      <c r="Z30"/>
      <c r="AC30" s="36">
        <v>22</v>
      </c>
      <c r="AD30" s="37">
        <f t="shared" si="10"/>
        <v>0</v>
      </c>
      <c r="AE30" s="38">
        <f t="shared" si="29"/>
        <v>0</v>
      </c>
      <c r="AF30" s="38">
        <f t="shared" si="11"/>
        <v>0</v>
      </c>
      <c r="AG30" s="38">
        <f t="shared" si="12"/>
        <v>0</v>
      </c>
      <c r="AH30" s="38">
        <f t="shared" si="13"/>
        <v>0</v>
      </c>
      <c r="AI30" s="38">
        <f t="shared" si="14"/>
        <v>0</v>
      </c>
      <c r="AJ30" s="38">
        <f t="shared" si="15"/>
        <v>0</v>
      </c>
      <c r="AK30" s="38">
        <f t="shared" si="30"/>
        <v>0</v>
      </c>
      <c r="AL30" s="38">
        <f t="shared" si="31"/>
        <v>0</v>
      </c>
      <c r="AN30" s="36">
        <v>22</v>
      </c>
      <c r="AO30" s="37">
        <f t="shared" si="32"/>
        <v>0</v>
      </c>
      <c r="AP30" s="38">
        <f t="shared" si="33"/>
        <v>0</v>
      </c>
      <c r="AQ30" s="38">
        <f t="shared" si="16"/>
        <v>0</v>
      </c>
      <c r="AR30" s="38">
        <f t="shared" si="17"/>
        <v>0</v>
      </c>
      <c r="AS30" s="38">
        <f t="shared" si="18"/>
        <v>0</v>
      </c>
      <c r="AT30" s="38">
        <f t="shared" si="19"/>
        <v>0</v>
      </c>
      <c r="AU30" s="38">
        <f t="shared" si="20"/>
        <v>0</v>
      </c>
      <c r="AV30" s="38">
        <f t="shared" si="34"/>
        <v>0</v>
      </c>
      <c r="AW30" s="38">
        <f t="shared" si="35"/>
        <v>0</v>
      </c>
    </row>
    <row r="33" spans="2:28" x14ac:dyDescent="0.25">
      <c r="P33" s="55" t="s">
        <v>97</v>
      </c>
      <c r="Q33" s="54"/>
      <c r="R33" s="57">
        <v>4</v>
      </c>
      <c r="S33" s="57"/>
      <c r="T33" s="57"/>
      <c r="U33" s="57">
        <v>2</v>
      </c>
      <c r="V33" s="57"/>
      <c r="W33" s="57">
        <v>3</v>
      </c>
      <c r="X33" s="57">
        <v>5</v>
      </c>
      <c r="Y33" s="57">
        <v>1</v>
      </c>
    </row>
    <row r="34" spans="2:28" ht="33.75" x14ac:dyDescent="0.25">
      <c r="B34" s="83" t="s">
        <v>106</v>
      </c>
      <c r="O34" s="33" t="s">
        <v>43</v>
      </c>
      <c r="P34" s="34" t="s">
        <v>0</v>
      </c>
      <c r="Q34" s="34" t="s">
        <v>67</v>
      </c>
      <c r="R34" s="56" t="s">
        <v>80</v>
      </c>
      <c r="S34" s="34" t="s">
        <v>81</v>
      </c>
      <c r="T34" s="34" t="s">
        <v>82</v>
      </c>
      <c r="U34" s="56" t="s">
        <v>2</v>
      </c>
      <c r="V34" s="34" t="s">
        <v>1</v>
      </c>
      <c r="W34" s="56" t="s">
        <v>83</v>
      </c>
      <c r="X34" s="56" t="s">
        <v>84</v>
      </c>
      <c r="Y34" s="56" t="s">
        <v>98</v>
      </c>
      <c r="Z34" s="34" t="s">
        <v>99</v>
      </c>
      <c r="AA34" s="34" t="s">
        <v>100</v>
      </c>
      <c r="AB34" s="85"/>
    </row>
    <row r="35" spans="2:28" ht="21" x14ac:dyDescent="0.25">
      <c r="O35" s="36">
        <v>1</v>
      </c>
      <c r="P35" s="37" t="str">
        <f>P9</f>
        <v>DESISTIU</v>
      </c>
      <c r="Q35" s="38"/>
      <c r="R35" s="38"/>
      <c r="S35" s="38"/>
      <c r="T35" s="38"/>
      <c r="U35" s="38"/>
      <c r="V35" s="38"/>
      <c r="W35" s="38"/>
      <c r="X35" s="38"/>
      <c r="Y35" s="38"/>
      <c r="Z35" s="38">
        <v>100000000000</v>
      </c>
      <c r="AA35" s="38">
        <f>_xlfn.RANK.EQ(Z35,$Z$35:$Z$56,1)</f>
        <v>20</v>
      </c>
      <c r="AB35" s="86"/>
    </row>
    <row r="36" spans="2:28" ht="21" x14ac:dyDescent="0.25">
      <c r="B36" s="58">
        <v>1</v>
      </c>
      <c r="C36" s="63" t="str">
        <f t="shared" ref="C36:C43" si="44">IFERROR(INDEX($C$46:$C$53,MATCH($B36,$D$46:$D$53,0)),"")</f>
        <v>Noruega</v>
      </c>
      <c r="O36" s="36">
        <v>2</v>
      </c>
      <c r="P36" s="37" t="str">
        <f t="shared" ref="P36:P56" si="45">P10</f>
        <v>Alemanha</v>
      </c>
      <c r="Q36" s="38">
        <f t="shared" ref="Q36:X50" si="46">_xlfn.RANK.EQ(Q10,Q$9:Q$30,0)</f>
        <v>2</v>
      </c>
      <c r="R36" s="38">
        <f t="shared" si="46"/>
        <v>11</v>
      </c>
      <c r="S36" s="38">
        <f t="shared" si="46"/>
        <v>11</v>
      </c>
      <c r="T36" s="38">
        <f t="shared" si="46"/>
        <v>4</v>
      </c>
      <c r="U36" s="38">
        <f t="shared" si="46"/>
        <v>15</v>
      </c>
      <c r="V36" s="38">
        <f t="shared" si="46"/>
        <v>12</v>
      </c>
      <c r="W36" s="38">
        <f t="shared" si="46"/>
        <v>16</v>
      </c>
      <c r="X36" s="38">
        <f>_xlfn.RANK.EQ(X10,X$9:X$30,0)</f>
        <v>12</v>
      </c>
      <c r="Y36" s="38">
        <v>2</v>
      </c>
      <c r="Z36" s="38">
        <f t="shared" ref="Z36:Z54" si="47">SUMPRODUCT(R36:Y36,POWER(10,$R$33:$Y$33)*$R$33:$Y$33)</f>
        <v>6491020</v>
      </c>
      <c r="AA36" s="38">
        <f t="shared" ref="AA36:AA56" si="48">_xlfn.RANK.EQ(Z36,$Z$35:$Z$56,1)</f>
        <v>12</v>
      </c>
      <c r="AB36" s="86"/>
    </row>
    <row r="37" spans="2:28" ht="21" x14ac:dyDescent="0.25">
      <c r="B37" s="58">
        <v>2</v>
      </c>
      <c r="C37" s="63" t="str">
        <f t="shared" si="44"/>
        <v>Suécia</v>
      </c>
      <c r="O37" s="36">
        <v>3</v>
      </c>
      <c r="P37" s="37" t="str">
        <f t="shared" si="45"/>
        <v>Áustria</v>
      </c>
      <c r="Q37" s="38">
        <f t="shared" si="46"/>
        <v>2</v>
      </c>
      <c r="R37" s="38">
        <f t="shared" si="46"/>
        <v>10</v>
      </c>
      <c r="S37" s="38">
        <f t="shared" si="46"/>
        <v>4</v>
      </c>
      <c r="T37" s="38">
        <f t="shared" si="46"/>
        <v>11</v>
      </c>
      <c r="U37" s="38">
        <f t="shared" si="46"/>
        <v>10</v>
      </c>
      <c r="V37" s="38">
        <f t="shared" si="46"/>
        <v>16</v>
      </c>
      <c r="W37" s="38">
        <f t="shared" si="46"/>
        <v>8</v>
      </c>
      <c r="X37" s="38">
        <f t="shared" si="46"/>
        <v>10</v>
      </c>
      <c r="Y37" s="38">
        <v>3</v>
      </c>
      <c r="Z37" s="38">
        <f t="shared" si="47"/>
        <v>5426030</v>
      </c>
      <c r="AA37" s="38">
        <f t="shared" si="48"/>
        <v>10</v>
      </c>
      <c r="AB37" s="86"/>
    </row>
    <row r="38" spans="2:28" ht="21" x14ac:dyDescent="0.25">
      <c r="B38" s="58">
        <v>3</v>
      </c>
      <c r="C38" s="63" t="str">
        <f t="shared" si="44"/>
        <v>Turquia</v>
      </c>
      <c r="O38" s="36">
        <v>4</v>
      </c>
      <c r="P38" s="37" t="str">
        <f t="shared" si="45"/>
        <v>Bélgica</v>
      </c>
      <c r="Q38" s="38">
        <f t="shared" si="46"/>
        <v>2</v>
      </c>
      <c r="R38" s="38">
        <f t="shared" si="46"/>
        <v>14</v>
      </c>
      <c r="S38" s="38">
        <f t="shared" si="46"/>
        <v>4</v>
      </c>
      <c r="T38" s="38">
        <f t="shared" si="46"/>
        <v>7</v>
      </c>
      <c r="U38" s="38">
        <f t="shared" si="46"/>
        <v>13</v>
      </c>
      <c r="V38" s="38">
        <f t="shared" si="46"/>
        <v>9</v>
      </c>
      <c r="W38" s="38">
        <f t="shared" si="46"/>
        <v>15</v>
      </c>
      <c r="X38" s="38">
        <f t="shared" si="46"/>
        <v>14</v>
      </c>
      <c r="Y38" s="38">
        <v>4</v>
      </c>
      <c r="Z38" s="38">
        <f t="shared" si="47"/>
        <v>7607640</v>
      </c>
      <c r="AA38" s="38">
        <f t="shared" si="48"/>
        <v>14</v>
      </c>
      <c r="AB38" s="86"/>
    </row>
    <row r="39" spans="2:28" ht="21" x14ac:dyDescent="0.25">
      <c r="B39" s="58">
        <v>4</v>
      </c>
      <c r="C39" s="63" t="str">
        <f t="shared" si="44"/>
        <v>Holanda</v>
      </c>
      <c r="O39" s="36">
        <v>5</v>
      </c>
      <c r="P39" s="37" t="str">
        <f t="shared" si="45"/>
        <v>Dinamarca</v>
      </c>
      <c r="Q39" s="38">
        <f t="shared" si="46"/>
        <v>2</v>
      </c>
      <c r="R39" s="38">
        <f t="shared" si="46"/>
        <v>16</v>
      </c>
      <c r="S39" s="38">
        <f t="shared" si="46"/>
        <v>1</v>
      </c>
      <c r="T39" s="38">
        <f t="shared" si="46"/>
        <v>8</v>
      </c>
      <c r="U39" s="38">
        <f t="shared" si="46"/>
        <v>13</v>
      </c>
      <c r="V39" s="38">
        <f t="shared" si="46"/>
        <v>5</v>
      </c>
      <c r="W39" s="38">
        <f t="shared" si="46"/>
        <v>18</v>
      </c>
      <c r="X39" s="38">
        <f t="shared" si="46"/>
        <v>15</v>
      </c>
      <c r="Y39" s="38">
        <v>5</v>
      </c>
      <c r="Z39" s="38">
        <f t="shared" si="47"/>
        <v>8196650</v>
      </c>
      <c r="AA39" s="38">
        <f t="shared" si="48"/>
        <v>16</v>
      </c>
      <c r="AB39" s="86"/>
    </row>
    <row r="40" spans="2:28" ht="21" x14ac:dyDescent="0.25">
      <c r="B40" s="58">
        <v>5</v>
      </c>
      <c r="C40" s="63" t="str">
        <f t="shared" si="44"/>
        <v/>
      </c>
      <c r="O40" s="36">
        <v>6</v>
      </c>
      <c r="P40" s="37" t="str">
        <f t="shared" si="45"/>
        <v>Escócia</v>
      </c>
      <c r="Q40" s="38">
        <f t="shared" si="46"/>
        <v>2</v>
      </c>
      <c r="R40" s="38">
        <f t="shared" si="46"/>
        <v>1</v>
      </c>
      <c r="S40" s="38">
        <f t="shared" si="46"/>
        <v>11</v>
      </c>
      <c r="T40" s="38">
        <f t="shared" si="46"/>
        <v>18</v>
      </c>
      <c r="U40" s="38">
        <f t="shared" si="46"/>
        <v>1</v>
      </c>
      <c r="V40" s="38">
        <f t="shared" si="46"/>
        <v>17</v>
      </c>
      <c r="W40" s="38">
        <f t="shared" si="46"/>
        <v>1</v>
      </c>
      <c r="X40" s="38">
        <f t="shared" si="46"/>
        <v>1</v>
      </c>
      <c r="Y40" s="38">
        <v>6</v>
      </c>
      <c r="Z40" s="38">
        <f t="shared" si="47"/>
        <v>543260</v>
      </c>
      <c r="AA40" s="38">
        <f t="shared" si="48"/>
        <v>1</v>
      </c>
      <c r="AB40" s="86"/>
    </row>
    <row r="41" spans="2:28" ht="21" x14ac:dyDescent="0.25">
      <c r="B41" s="58">
        <v>6</v>
      </c>
      <c r="C41" s="63" t="str">
        <f t="shared" si="44"/>
        <v/>
      </c>
      <c r="O41" s="36">
        <v>7</v>
      </c>
      <c r="P41" s="37" t="str">
        <f t="shared" si="45"/>
        <v>Eslovênia</v>
      </c>
      <c r="Q41" s="38">
        <f t="shared" si="46"/>
        <v>2</v>
      </c>
      <c r="R41" s="38">
        <f t="shared" si="46"/>
        <v>14</v>
      </c>
      <c r="S41" s="38">
        <f t="shared" si="46"/>
        <v>7</v>
      </c>
      <c r="T41" s="38">
        <f t="shared" si="46"/>
        <v>4</v>
      </c>
      <c r="U41" s="38">
        <f t="shared" si="46"/>
        <v>10</v>
      </c>
      <c r="V41" s="38">
        <f t="shared" si="46"/>
        <v>4</v>
      </c>
      <c r="W41" s="38">
        <f t="shared" si="46"/>
        <v>16</v>
      </c>
      <c r="X41" s="38">
        <f t="shared" si="46"/>
        <v>15</v>
      </c>
      <c r="Y41" s="38">
        <v>7</v>
      </c>
      <c r="Z41" s="38">
        <f t="shared" si="47"/>
        <v>8110070</v>
      </c>
      <c r="AA41" s="38">
        <f t="shared" si="48"/>
        <v>15</v>
      </c>
      <c r="AB41" s="86"/>
    </row>
    <row r="42" spans="2:28" ht="21" x14ac:dyDescent="0.25">
      <c r="B42" s="58">
        <v>7</v>
      </c>
      <c r="C42" s="63" t="str">
        <f t="shared" si="44"/>
        <v/>
      </c>
      <c r="O42" s="36">
        <v>8</v>
      </c>
      <c r="P42" s="37" t="str">
        <f t="shared" si="45"/>
        <v>França</v>
      </c>
      <c r="Q42" s="38">
        <f t="shared" si="46"/>
        <v>2</v>
      </c>
      <c r="R42" s="38">
        <f t="shared" si="46"/>
        <v>16</v>
      </c>
      <c r="S42" s="38">
        <f t="shared" si="46"/>
        <v>16</v>
      </c>
      <c r="T42" s="38">
        <f t="shared" si="46"/>
        <v>2</v>
      </c>
      <c r="U42" s="38">
        <f t="shared" si="46"/>
        <v>17</v>
      </c>
      <c r="V42" s="38">
        <f t="shared" si="46"/>
        <v>3</v>
      </c>
      <c r="W42" s="38">
        <f t="shared" si="46"/>
        <v>21</v>
      </c>
      <c r="X42" s="38">
        <f t="shared" si="46"/>
        <v>17</v>
      </c>
      <c r="Y42" s="38">
        <v>8</v>
      </c>
      <c r="Z42" s="38">
        <f t="shared" si="47"/>
        <v>9206480</v>
      </c>
      <c r="AA42" s="38">
        <f t="shared" si="48"/>
        <v>17</v>
      </c>
      <c r="AB42" s="86"/>
    </row>
    <row r="43" spans="2:28" ht="21" x14ac:dyDescent="0.25">
      <c r="B43" s="58">
        <v>8</v>
      </c>
      <c r="C43" s="63" t="str">
        <f t="shared" si="44"/>
        <v/>
      </c>
      <c r="O43" s="36">
        <v>9</v>
      </c>
      <c r="P43" s="37" t="str">
        <f t="shared" si="45"/>
        <v>Holanda</v>
      </c>
      <c r="Q43" s="38">
        <f t="shared" si="46"/>
        <v>2</v>
      </c>
      <c r="R43" s="38">
        <f t="shared" si="46"/>
        <v>8</v>
      </c>
      <c r="S43" s="38">
        <f t="shared" si="46"/>
        <v>7</v>
      </c>
      <c r="T43" s="38">
        <f t="shared" si="46"/>
        <v>11</v>
      </c>
      <c r="U43" s="38">
        <f t="shared" si="46"/>
        <v>5</v>
      </c>
      <c r="V43" s="38">
        <f t="shared" si="46"/>
        <v>7</v>
      </c>
      <c r="W43" s="38">
        <f t="shared" si="46"/>
        <v>6</v>
      </c>
      <c r="X43" s="38">
        <f t="shared" si="46"/>
        <v>8</v>
      </c>
      <c r="Y43" s="38">
        <v>9</v>
      </c>
      <c r="Z43" s="38">
        <f t="shared" si="47"/>
        <v>4339090</v>
      </c>
      <c r="AA43" s="38">
        <f t="shared" si="48"/>
        <v>8</v>
      </c>
      <c r="AB43" s="86"/>
    </row>
    <row r="44" spans="2:28" ht="21" x14ac:dyDescent="0.25">
      <c r="O44" s="36">
        <v>10</v>
      </c>
      <c r="P44" s="37" t="str">
        <f t="shared" si="45"/>
        <v>Inglaterra</v>
      </c>
      <c r="Q44" s="38">
        <f t="shared" si="46"/>
        <v>2</v>
      </c>
      <c r="R44" s="38">
        <f t="shared" si="46"/>
        <v>1</v>
      </c>
      <c r="S44" s="38">
        <f t="shared" si="46"/>
        <v>19</v>
      </c>
      <c r="T44" s="38">
        <f t="shared" si="46"/>
        <v>15</v>
      </c>
      <c r="U44" s="38">
        <f t="shared" si="46"/>
        <v>3</v>
      </c>
      <c r="V44" s="38">
        <f t="shared" si="46"/>
        <v>14</v>
      </c>
      <c r="W44" s="38">
        <f t="shared" si="46"/>
        <v>2</v>
      </c>
      <c r="X44" s="38">
        <f t="shared" si="46"/>
        <v>2</v>
      </c>
      <c r="Y44" s="38">
        <v>10</v>
      </c>
      <c r="Z44" s="38">
        <f t="shared" si="47"/>
        <v>1046700</v>
      </c>
      <c r="AA44" s="38">
        <f t="shared" si="48"/>
        <v>2</v>
      </c>
      <c r="AB44" s="86"/>
    </row>
    <row r="45" spans="2:28" ht="21" x14ac:dyDescent="0.25">
      <c r="O45" s="36">
        <v>11</v>
      </c>
      <c r="P45" s="37" t="str">
        <f t="shared" si="45"/>
        <v>Irlanda</v>
      </c>
      <c r="Q45" s="38">
        <f t="shared" si="46"/>
        <v>2</v>
      </c>
      <c r="R45" s="38">
        <f t="shared" si="46"/>
        <v>18</v>
      </c>
      <c r="S45" s="38">
        <f t="shared" si="46"/>
        <v>4</v>
      </c>
      <c r="T45" s="38">
        <f t="shared" si="46"/>
        <v>3</v>
      </c>
      <c r="U45" s="38">
        <f t="shared" si="46"/>
        <v>18</v>
      </c>
      <c r="V45" s="38">
        <f t="shared" si="46"/>
        <v>7</v>
      </c>
      <c r="W45" s="38">
        <f t="shared" si="46"/>
        <v>20</v>
      </c>
      <c r="X45" s="38">
        <f t="shared" si="46"/>
        <v>17</v>
      </c>
      <c r="Y45" s="38">
        <v>11</v>
      </c>
      <c r="Z45" s="38">
        <f t="shared" si="47"/>
        <v>9283710</v>
      </c>
      <c r="AA45" s="38">
        <f t="shared" si="48"/>
        <v>18</v>
      </c>
      <c r="AB45" s="86"/>
    </row>
    <row r="46" spans="2:28" ht="21" x14ac:dyDescent="0.25">
      <c r="B46" s="38">
        <f>IFERROR(VLOOKUP(C46,'Regras - Quartas'!$C$9:$O$30,13,FALSE),"")</f>
        <v>5</v>
      </c>
      <c r="C46" s="63" t="str">
        <f>IF((Jogos!C181+Jogos!C182)&gt;=(Jogos!E181+Jogos!E182),Jogos!B181,IF((Jogos!C181+Jogos!C182)&lt;(Jogos!E181+Jogos!E182),Jogos!F181))</f>
        <v>Noruega</v>
      </c>
      <c r="D46" s="38">
        <f t="shared" ref="D46:D53" si="49">IFERROR(_xlfn.RANK.EQ(B46,$B$46:$B$53,1),"")</f>
        <v>1</v>
      </c>
      <c r="O46" s="36">
        <v>12</v>
      </c>
      <c r="P46" s="37" t="str">
        <f t="shared" si="45"/>
        <v>Itália</v>
      </c>
      <c r="Q46" s="38">
        <f t="shared" si="46"/>
        <v>2</v>
      </c>
      <c r="R46" s="38">
        <f t="shared" si="46"/>
        <v>11</v>
      </c>
      <c r="S46" s="38">
        <f t="shared" si="46"/>
        <v>2</v>
      </c>
      <c r="T46" s="38">
        <f t="shared" si="46"/>
        <v>11</v>
      </c>
      <c r="U46" s="38">
        <f t="shared" si="46"/>
        <v>10</v>
      </c>
      <c r="V46" s="38">
        <f t="shared" si="46"/>
        <v>12</v>
      </c>
      <c r="W46" s="38">
        <f t="shared" si="46"/>
        <v>14</v>
      </c>
      <c r="X46" s="38">
        <f t="shared" si="46"/>
        <v>11</v>
      </c>
      <c r="Y46" s="38">
        <v>12</v>
      </c>
      <c r="Z46" s="38">
        <f t="shared" si="47"/>
        <v>5984120</v>
      </c>
      <c r="AA46" s="38">
        <f t="shared" si="48"/>
        <v>11</v>
      </c>
      <c r="AB46" s="86"/>
    </row>
    <row r="47" spans="2:28" ht="21" x14ac:dyDescent="0.25">
      <c r="B47" s="38">
        <f>IFERROR(VLOOKUP(C47,'Regras - Quartas'!$C$9:$O$30,13,FALSE),"")</f>
        <v>6</v>
      </c>
      <c r="C47" s="63" t="str">
        <f>IF((Jogos!K181+Jogos!K182)&gt;=(Jogos!M181+Jogos!M182),Jogos!J181,Jogos!N181)</f>
        <v>Suécia</v>
      </c>
      <c r="D47" s="38">
        <f t="shared" si="49"/>
        <v>2</v>
      </c>
      <c r="O47" s="36">
        <v>13</v>
      </c>
      <c r="P47" s="37" t="str">
        <f t="shared" si="45"/>
        <v>Noruega</v>
      </c>
      <c r="Q47" s="38">
        <f t="shared" si="46"/>
        <v>2</v>
      </c>
      <c r="R47" s="38">
        <f t="shared" si="46"/>
        <v>5</v>
      </c>
      <c r="S47" s="38">
        <f t="shared" si="46"/>
        <v>7</v>
      </c>
      <c r="T47" s="38">
        <f t="shared" si="46"/>
        <v>15</v>
      </c>
      <c r="U47" s="38">
        <f t="shared" si="46"/>
        <v>7</v>
      </c>
      <c r="V47" s="38">
        <f t="shared" si="46"/>
        <v>17</v>
      </c>
      <c r="W47" s="38">
        <f t="shared" si="46"/>
        <v>4</v>
      </c>
      <c r="X47" s="38">
        <f t="shared" si="46"/>
        <v>5</v>
      </c>
      <c r="Y47" s="38">
        <v>13</v>
      </c>
      <c r="Z47" s="38">
        <f t="shared" si="47"/>
        <v>2713530</v>
      </c>
      <c r="AA47" s="38">
        <f t="shared" si="48"/>
        <v>5</v>
      </c>
      <c r="AB47" s="86"/>
    </row>
    <row r="48" spans="2:28" ht="21" x14ac:dyDescent="0.25">
      <c r="B48" s="38">
        <f>IFERROR(VLOOKUP(C48,'Regras - Quartas'!$C$9:$O$30,13,FALSE),"")</f>
        <v>7</v>
      </c>
      <c r="C48" s="63" t="str">
        <f>IF((Jogos!C184+Jogos!C185)&gt;=(Jogos!E184+Jogos!E185),Jogos!B184,Jogos!F184)</f>
        <v>Turquia</v>
      </c>
      <c r="D48" s="38">
        <f t="shared" si="49"/>
        <v>3</v>
      </c>
      <c r="O48" s="36">
        <v>14</v>
      </c>
      <c r="P48" s="37" t="str">
        <f t="shared" si="45"/>
        <v>País de Gales</v>
      </c>
      <c r="Q48" s="38">
        <f t="shared" si="46"/>
        <v>2</v>
      </c>
      <c r="R48" s="38">
        <f t="shared" si="46"/>
        <v>8</v>
      </c>
      <c r="S48" s="38">
        <f t="shared" si="46"/>
        <v>11</v>
      </c>
      <c r="T48" s="38">
        <f t="shared" si="46"/>
        <v>8</v>
      </c>
      <c r="U48" s="38">
        <f t="shared" si="46"/>
        <v>7</v>
      </c>
      <c r="V48" s="38">
        <f t="shared" si="46"/>
        <v>9</v>
      </c>
      <c r="W48" s="38">
        <f t="shared" si="46"/>
        <v>8</v>
      </c>
      <c r="X48" s="38">
        <f t="shared" si="46"/>
        <v>9</v>
      </c>
      <c r="Y48" s="38">
        <v>14</v>
      </c>
      <c r="Z48" s="38">
        <f t="shared" si="47"/>
        <v>4845540</v>
      </c>
      <c r="AA48" s="38">
        <f t="shared" si="48"/>
        <v>9</v>
      </c>
      <c r="AB48" s="86"/>
    </row>
    <row r="49" spans="2:28" ht="21" x14ac:dyDescent="0.25">
      <c r="B49" s="38">
        <f>IFERROR(VLOOKUP(C49,'Regras - Quartas'!$C$9:$O$30,13,FALSE),"")</f>
        <v>8</v>
      </c>
      <c r="C49" s="63" t="str">
        <f>IF((Jogos!K184+Jogos!K185)&gt;=(Jogos!M184+Jogos!M185),Jogos!J184,Jogos!N184)</f>
        <v>Holanda</v>
      </c>
      <c r="D49" s="38">
        <f t="shared" si="49"/>
        <v>4</v>
      </c>
      <c r="O49" s="36">
        <v>15</v>
      </c>
      <c r="P49" s="37" t="str">
        <f t="shared" si="45"/>
        <v>Polônia</v>
      </c>
      <c r="Q49" s="38">
        <f t="shared" si="46"/>
        <v>2</v>
      </c>
      <c r="R49" s="38">
        <f t="shared" si="46"/>
        <v>3</v>
      </c>
      <c r="S49" s="38">
        <f t="shared" si="46"/>
        <v>17</v>
      </c>
      <c r="T49" s="38">
        <f t="shared" si="46"/>
        <v>11</v>
      </c>
      <c r="U49" s="38">
        <f t="shared" si="46"/>
        <v>2</v>
      </c>
      <c r="V49" s="38">
        <f t="shared" si="46"/>
        <v>1</v>
      </c>
      <c r="W49" s="38">
        <f t="shared" si="46"/>
        <v>7</v>
      </c>
      <c r="X49" s="38">
        <f t="shared" si="46"/>
        <v>4</v>
      </c>
      <c r="Y49" s="38">
        <v>15</v>
      </c>
      <c r="Z49" s="38">
        <f t="shared" si="47"/>
        <v>2141550</v>
      </c>
      <c r="AA49" s="38">
        <f t="shared" si="48"/>
        <v>4</v>
      </c>
      <c r="AB49" s="86"/>
    </row>
    <row r="50" spans="2:28" ht="21" x14ac:dyDescent="0.25">
      <c r="B50" s="38" t="str">
        <f>IFERROR(VLOOKUP(C50,'Regras - Quartas'!$C$9:$O$30,13,FALSE),"")</f>
        <v/>
      </c>
      <c r="C50" s="63" t="str">
        <f>IF((Jogos!C187+Jogos!C188)&gt;=(Jogos!E187+Jogos!E188),Jogos!B187,IF((Jogos!C187+Jogos!C188)&lt;(Jogos!E187+Jogos!E188),Jogos!F187))</f>
        <v/>
      </c>
      <c r="D50" s="38" t="str">
        <f t="shared" si="49"/>
        <v/>
      </c>
      <c r="O50" s="36">
        <v>16</v>
      </c>
      <c r="P50" s="37" t="str">
        <f t="shared" si="45"/>
        <v>Rep. Tcheca</v>
      </c>
      <c r="Q50" s="38">
        <f t="shared" si="46"/>
        <v>2</v>
      </c>
      <c r="R50" s="38">
        <f t="shared" si="46"/>
        <v>19</v>
      </c>
      <c r="S50" s="38">
        <f t="shared" si="46"/>
        <v>17</v>
      </c>
      <c r="T50" s="38">
        <f t="shared" si="46"/>
        <v>1</v>
      </c>
      <c r="U50" s="38">
        <f t="shared" si="46"/>
        <v>19</v>
      </c>
      <c r="V50" s="38">
        <f t="shared" si="46"/>
        <v>2</v>
      </c>
      <c r="W50" s="38">
        <f t="shared" si="46"/>
        <v>22</v>
      </c>
      <c r="X50" s="38">
        <f t="shared" si="46"/>
        <v>19</v>
      </c>
      <c r="Y50" s="38">
        <v>16</v>
      </c>
      <c r="Z50" s="38">
        <f t="shared" si="47"/>
        <v>10329960</v>
      </c>
      <c r="AA50" s="38">
        <f t="shared" si="48"/>
        <v>19</v>
      </c>
      <c r="AB50" s="86"/>
    </row>
    <row r="51" spans="2:28" ht="21" x14ac:dyDescent="0.25">
      <c r="B51" s="38" t="str">
        <f>IFERROR(VLOOKUP(C51,'Regras - Quartas'!$C$9:$O$30,13,FALSE),"")</f>
        <v/>
      </c>
      <c r="C51" s="63" t="str">
        <f>IF((Jogos!K187+Jogos!K188)&gt;=(Jogos!M187+Jogos!M188),Jogos!J187,Jogos!N187)</f>
        <v/>
      </c>
      <c r="D51" s="38" t="str">
        <f t="shared" si="49"/>
        <v/>
      </c>
      <c r="O51" s="36">
        <v>17</v>
      </c>
      <c r="P51" s="37" t="str">
        <f t="shared" si="45"/>
        <v>Romênia</v>
      </c>
      <c r="Q51" s="38">
        <f t="shared" ref="Q51:X54" si="50">_xlfn.RANK.EQ(Q25,Q$9:Q$30,0)</f>
        <v>2</v>
      </c>
      <c r="R51" s="38">
        <f t="shared" si="50"/>
        <v>11</v>
      </c>
      <c r="S51" s="38">
        <f t="shared" si="50"/>
        <v>11</v>
      </c>
      <c r="T51" s="38">
        <f t="shared" si="50"/>
        <v>4</v>
      </c>
      <c r="U51" s="38">
        <f t="shared" si="50"/>
        <v>15</v>
      </c>
      <c r="V51" s="38">
        <f t="shared" si="50"/>
        <v>5</v>
      </c>
      <c r="W51" s="38">
        <f t="shared" si="50"/>
        <v>19</v>
      </c>
      <c r="X51" s="38">
        <f t="shared" si="50"/>
        <v>12</v>
      </c>
      <c r="Y51" s="38">
        <v>17</v>
      </c>
      <c r="Z51" s="38">
        <f t="shared" si="47"/>
        <v>6500170</v>
      </c>
      <c r="AA51" s="38">
        <f t="shared" si="48"/>
        <v>13</v>
      </c>
      <c r="AB51" s="86"/>
    </row>
    <row r="52" spans="2:28" ht="21" x14ac:dyDescent="0.25">
      <c r="B52" s="38" t="str">
        <f>IFERROR(VLOOKUP(C52,'Regras - Quartas'!$C$9:$O$30,13,FALSE),"")</f>
        <v/>
      </c>
      <c r="C52" s="63" t="str">
        <f>IF((Jogos!C190+Jogos!C191)&gt;=(Jogos!E190+Jogos!E191),Jogos!B190,Jogos!F190)</f>
        <v/>
      </c>
      <c r="D52" s="38" t="str">
        <f t="shared" si="49"/>
        <v/>
      </c>
      <c r="O52" s="36">
        <v>18</v>
      </c>
      <c r="P52" s="37" t="str">
        <f t="shared" si="45"/>
        <v>Suécia</v>
      </c>
      <c r="Q52" s="38">
        <f t="shared" si="50"/>
        <v>2</v>
      </c>
      <c r="R52" s="38">
        <f t="shared" si="50"/>
        <v>5</v>
      </c>
      <c r="S52" s="38">
        <f t="shared" si="50"/>
        <v>7</v>
      </c>
      <c r="T52" s="38">
        <f t="shared" si="50"/>
        <v>15</v>
      </c>
      <c r="U52" s="38">
        <f t="shared" si="50"/>
        <v>4</v>
      </c>
      <c r="V52" s="38">
        <f t="shared" si="50"/>
        <v>9</v>
      </c>
      <c r="W52" s="38">
        <f t="shared" si="50"/>
        <v>5</v>
      </c>
      <c r="X52" s="38">
        <f t="shared" si="50"/>
        <v>5</v>
      </c>
      <c r="Y52" s="38">
        <v>18</v>
      </c>
      <c r="Z52" s="38">
        <f t="shared" si="47"/>
        <v>2715980</v>
      </c>
      <c r="AA52" s="38">
        <f t="shared" si="48"/>
        <v>6</v>
      </c>
      <c r="AB52" s="86"/>
    </row>
    <row r="53" spans="2:28" ht="21" x14ac:dyDescent="0.25">
      <c r="B53" s="38" t="str">
        <f>IFERROR(VLOOKUP(C53,'Regras - Quartas'!$C$9:$O$30,13,FALSE),"")</f>
        <v/>
      </c>
      <c r="C53" s="63" t="str">
        <f>IF((Jogos!K190+Jogos!K191)&gt;=(Jogos!M190+Jogos!M191),Jogos!J190,Jogos!N190)</f>
        <v/>
      </c>
      <c r="D53" s="38" t="str">
        <f t="shared" si="49"/>
        <v/>
      </c>
      <c r="O53" s="36">
        <v>19</v>
      </c>
      <c r="P53" s="37" t="str">
        <f t="shared" si="45"/>
        <v>Suíça</v>
      </c>
      <c r="Q53" s="38">
        <f t="shared" si="50"/>
        <v>2</v>
      </c>
      <c r="R53" s="38">
        <f t="shared" si="50"/>
        <v>4</v>
      </c>
      <c r="S53" s="38">
        <f t="shared" si="50"/>
        <v>2</v>
      </c>
      <c r="T53" s="38">
        <f t="shared" si="50"/>
        <v>18</v>
      </c>
      <c r="U53" s="38">
        <f t="shared" si="50"/>
        <v>5</v>
      </c>
      <c r="V53" s="38">
        <f t="shared" si="50"/>
        <v>19</v>
      </c>
      <c r="W53" s="38">
        <f t="shared" si="50"/>
        <v>3</v>
      </c>
      <c r="X53" s="38">
        <f t="shared" si="50"/>
        <v>3</v>
      </c>
      <c r="Y53" s="38">
        <v>19</v>
      </c>
      <c r="Z53" s="38">
        <f t="shared" si="47"/>
        <v>1670190</v>
      </c>
      <c r="AA53" s="38">
        <f t="shared" si="48"/>
        <v>3</v>
      </c>
      <c r="AB53" s="86"/>
    </row>
    <row r="54" spans="2:28" ht="21" x14ac:dyDescent="0.25">
      <c r="O54" s="36">
        <v>20</v>
      </c>
      <c r="P54" s="37" t="str">
        <f t="shared" si="45"/>
        <v>Turquia</v>
      </c>
      <c r="Q54" s="38">
        <f t="shared" si="50"/>
        <v>1</v>
      </c>
      <c r="R54" s="38">
        <f t="shared" si="50"/>
        <v>5</v>
      </c>
      <c r="S54" s="38">
        <f t="shared" si="50"/>
        <v>11</v>
      </c>
      <c r="T54" s="38">
        <f t="shared" si="50"/>
        <v>8</v>
      </c>
      <c r="U54" s="38">
        <f t="shared" si="50"/>
        <v>9</v>
      </c>
      <c r="V54" s="38">
        <f t="shared" si="50"/>
        <v>14</v>
      </c>
      <c r="W54" s="38">
        <f t="shared" si="50"/>
        <v>8</v>
      </c>
      <c r="X54" s="38">
        <f t="shared" si="50"/>
        <v>7</v>
      </c>
      <c r="Y54" s="38">
        <v>20</v>
      </c>
      <c r="Z54" s="38">
        <f t="shared" si="47"/>
        <v>3726000</v>
      </c>
      <c r="AA54" s="38">
        <f t="shared" si="48"/>
        <v>7</v>
      </c>
      <c r="AB54" s="86"/>
    </row>
    <row r="55" spans="2:28" ht="21" x14ac:dyDescent="0.25">
      <c r="O55" s="36">
        <v>21</v>
      </c>
      <c r="P55" s="37">
        <f t="shared" si="45"/>
        <v>0</v>
      </c>
      <c r="Q55" s="38"/>
      <c r="R55" s="38"/>
      <c r="S55" s="38"/>
      <c r="T55" s="38"/>
      <c r="U55" s="38"/>
      <c r="V55" s="38"/>
      <c r="W55" s="38"/>
      <c r="X55" s="38"/>
      <c r="Y55" s="38"/>
      <c r="Z55" s="38">
        <v>100000000000</v>
      </c>
      <c r="AA55" s="38">
        <f t="shared" si="48"/>
        <v>20</v>
      </c>
      <c r="AB55" s="86"/>
    </row>
    <row r="56" spans="2:28" ht="21" x14ac:dyDescent="0.25">
      <c r="O56" s="36">
        <v>22</v>
      </c>
      <c r="P56" s="37">
        <f t="shared" si="45"/>
        <v>0</v>
      </c>
      <c r="Q56" s="38"/>
      <c r="R56" s="38"/>
      <c r="S56" s="38"/>
      <c r="T56" s="38"/>
      <c r="U56" s="38"/>
      <c r="V56" s="38"/>
      <c r="W56" s="38"/>
      <c r="X56" s="38"/>
      <c r="Y56" s="38"/>
      <c r="Z56" s="38">
        <v>100000000000</v>
      </c>
      <c r="AA56" s="38">
        <f t="shared" si="48"/>
        <v>20</v>
      </c>
      <c r="AB56" s="86"/>
    </row>
    <row r="57" spans="2:28" x14ac:dyDescent="0.25">
      <c r="P57" s="1"/>
    </row>
  </sheetData>
  <mergeCells count="5">
    <mergeCell ref="B2:K2"/>
    <mergeCell ref="B3:K3"/>
    <mergeCell ref="B4:K4"/>
    <mergeCell ref="AC6:AL6"/>
    <mergeCell ref="AN6:AW6"/>
  </mergeCells>
  <pageMargins left="0.7" right="0.7" top="0.75" bottom="0.75" header="0.3" footer="0.3"/>
  <pageSetup paperSize="9"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H57"/>
  <sheetViews>
    <sheetView showGridLines="0" topLeftCell="A5" workbookViewId="0">
      <selection activeCell="Q9" sqref="Q9:X27"/>
    </sheetView>
  </sheetViews>
  <sheetFormatPr defaultColWidth="11" defaultRowHeight="15.75" x14ac:dyDescent="0.25"/>
  <cols>
    <col min="3" max="3" width="22.875" customWidth="1"/>
    <col min="4" max="11" width="14.5" customWidth="1"/>
    <col min="13" max="15" width="10.875" customWidth="1"/>
    <col min="16" max="16" width="27.375" customWidth="1"/>
    <col min="17" max="24" width="10.875" customWidth="1"/>
    <col min="25" max="25" width="12.625" customWidth="1"/>
    <col min="26" max="26" width="14.5" customWidth="1"/>
    <col min="27" max="29" width="10.875" customWidth="1"/>
    <col min="30" max="30" width="27.375" customWidth="1"/>
    <col min="31" max="40" width="10.875" customWidth="1"/>
    <col min="41" max="41" width="27.375" customWidth="1"/>
    <col min="42" max="51" width="10.875" customWidth="1"/>
    <col min="52" max="52" width="19.875" customWidth="1"/>
    <col min="53" max="61" width="10.875" customWidth="1"/>
  </cols>
  <sheetData>
    <row r="2" spans="2:60" ht="90.75" x14ac:dyDescent="1.25">
      <c r="B2" s="165" t="s">
        <v>115</v>
      </c>
      <c r="C2" s="165"/>
      <c r="D2" s="165"/>
      <c r="E2" s="165"/>
      <c r="F2" s="165"/>
      <c r="G2" s="165"/>
      <c r="H2" s="165"/>
      <c r="I2" s="165"/>
      <c r="J2" s="165"/>
      <c r="K2" s="165"/>
    </row>
    <row r="3" spans="2:60" ht="45.75" x14ac:dyDescent="0.65"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2:60" ht="21" x14ac:dyDescent="0.35">
      <c r="B4" s="166"/>
      <c r="C4" s="164"/>
      <c r="D4" s="164"/>
      <c r="E4" s="164"/>
      <c r="F4" s="164"/>
      <c r="G4" s="164"/>
      <c r="H4" s="164"/>
      <c r="I4" s="164"/>
      <c r="J4" s="164"/>
      <c r="K4" s="164"/>
    </row>
    <row r="6" spans="2:60" ht="21" x14ac:dyDescent="0.35">
      <c r="AC6" s="170" t="s">
        <v>105</v>
      </c>
      <c r="AD6" s="170"/>
      <c r="AE6" s="170"/>
      <c r="AF6" s="170"/>
      <c r="AG6" s="170"/>
      <c r="AH6" s="170"/>
      <c r="AI6" s="170"/>
      <c r="AJ6" s="170"/>
      <c r="AK6" s="170"/>
      <c r="AL6" s="170"/>
      <c r="AN6" s="170" t="str">
        <f>Jogos!I179</f>
        <v>REPESCAGEM</v>
      </c>
      <c r="AO6" s="170"/>
      <c r="AP6" s="170"/>
      <c r="AQ6" s="170"/>
      <c r="AR6" s="170"/>
      <c r="AS6" s="170"/>
      <c r="AT6" s="170"/>
      <c r="AU6" s="170"/>
      <c r="AV6" s="170"/>
      <c r="AW6" s="170"/>
      <c r="AY6" s="170" t="str">
        <f>Jogos!I193</f>
        <v>QUARTAS-DE-FINAL</v>
      </c>
      <c r="AZ6" s="170"/>
      <c r="BA6" s="170"/>
      <c r="BB6" s="170"/>
      <c r="BC6" s="170"/>
      <c r="BD6" s="170"/>
      <c r="BE6" s="170"/>
      <c r="BF6" s="170"/>
      <c r="BG6" s="170"/>
      <c r="BH6" s="170"/>
    </row>
    <row r="7" spans="2:60" s="32" customFormat="1" ht="23.1" customHeight="1" x14ac:dyDescent="0.25">
      <c r="B7" s="39" t="s">
        <v>73</v>
      </c>
      <c r="C7" s="40" t="s">
        <v>72</v>
      </c>
      <c r="D7" s="40" t="s">
        <v>69</v>
      </c>
      <c r="E7" s="40" t="s">
        <v>74</v>
      </c>
      <c r="F7" s="40" t="s">
        <v>75</v>
      </c>
      <c r="G7" s="40" t="s">
        <v>76</v>
      </c>
      <c r="H7" s="40" t="s">
        <v>77</v>
      </c>
      <c r="I7" s="40" t="s">
        <v>78</v>
      </c>
      <c r="J7" s="40" t="s">
        <v>70</v>
      </c>
      <c r="K7" s="40" t="s">
        <v>71</v>
      </c>
      <c r="O7" s="33" t="s">
        <v>43</v>
      </c>
      <c r="P7" s="34" t="s">
        <v>0</v>
      </c>
      <c r="Q7" s="34" t="s">
        <v>67</v>
      </c>
      <c r="R7" s="34" t="s">
        <v>80</v>
      </c>
      <c r="S7" s="34" t="s">
        <v>81</v>
      </c>
      <c r="T7" s="34" t="s">
        <v>82</v>
      </c>
      <c r="U7" s="34" t="s">
        <v>2</v>
      </c>
      <c r="V7" s="34" t="s">
        <v>1</v>
      </c>
      <c r="W7" s="34" t="s">
        <v>83</v>
      </c>
      <c r="X7" s="34" t="s">
        <v>84</v>
      </c>
      <c r="Y7"/>
      <c r="AC7" s="33" t="s">
        <v>43</v>
      </c>
      <c r="AD7" s="34" t="s">
        <v>0</v>
      </c>
      <c r="AE7" s="34" t="s">
        <v>67</v>
      </c>
      <c r="AF7" s="34" t="s">
        <v>80</v>
      </c>
      <c r="AG7" s="34" t="s">
        <v>81</v>
      </c>
      <c r="AH7" s="34" t="s">
        <v>82</v>
      </c>
      <c r="AI7" s="34" t="s">
        <v>2</v>
      </c>
      <c r="AJ7" s="34" t="s">
        <v>1</v>
      </c>
      <c r="AK7" s="34" t="s">
        <v>83</v>
      </c>
      <c r="AL7" s="34" t="s">
        <v>84</v>
      </c>
      <c r="AN7" s="33" t="s">
        <v>43</v>
      </c>
      <c r="AO7" s="34" t="s">
        <v>0</v>
      </c>
      <c r="AP7" s="34" t="s">
        <v>67</v>
      </c>
      <c r="AQ7" s="34" t="s">
        <v>80</v>
      </c>
      <c r="AR7" s="34" t="s">
        <v>81</v>
      </c>
      <c r="AS7" s="34" t="s">
        <v>82</v>
      </c>
      <c r="AT7" s="34" t="s">
        <v>2</v>
      </c>
      <c r="AU7" s="34" t="s">
        <v>1</v>
      </c>
      <c r="AV7" s="34" t="s">
        <v>83</v>
      </c>
      <c r="AW7" s="34" t="s">
        <v>84</v>
      </c>
      <c r="AY7" s="33" t="s">
        <v>43</v>
      </c>
      <c r="AZ7" s="34" t="s">
        <v>0</v>
      </c>
      <c r="BA7" s="34" t="s">
        <v>67</v>
      </c>
      <c r="BB7" s="34" t="s">
        <v>80</v>
      </c>
      <c r="BC7" s="34" t="s">
        <v>81</v>
      </c>
      <c r="BD7" s="34" t="s">
        <v>82</v>
      </c>
      <c r="BE7" s="34" t="s">
        <v>2</v>
      </c>
      <c r="BF7" s="34" t="s">
        <v>1</v>
      </c>
      <c r="BG7" s="34" t="s">
        <v>83</v>
      </c>
      <c r="BH7" s="34" t="s">
        <v>84</v>
      </c>
    </row>
    <row r="8" spans="2:60" s="32" customFormat="1" ht="6.95" customHeight="1" x14ac:dyDescent="0.25">
      <c r="Y8"/>
    </row>
    <row r="9" spans="2:60" s="35" customFormat="1" ht="23.1" customHeight="1" x14ac:dyDescent="0.25">
      <c r="B9" s="58">
        <v>1</v>
      </c>
      <c r="C9" s="61" t="str">
        <f t="shared" ref="C9:C30" si="0">INDEX(P$9:P$30,MATCH($B9,POS.,0))</f>
        <v>Escócia</v>
      </c>
      <c r="D9" s="62">
        <f t="shared" ref="D9:D30" si="1">INDEX(Q$9:Q$30,MATCH($B9,POS.,0))</f>
        <v>19</v>
      </c>
      <c r="E9" s="62">
        <f t="shared" ref="E9:E30" si="2">INDEX(R$9:R$30,MATCH($B9,POS.,0))</f>
        <v>13</v>
      </c>
      <c r="F9" s="62">
        <f t="shared" ref="F9:F30" si="3">INDEX(S$9:S$30,MATCH($B9,POS.,0))</f>
        <v>5</v>
      </c>
      <c r="G9" s="62">
        <f t="shared" ref="G9:G30" si="4">INDEX(T$9:T$30,MATCH($B9,POS.,0))</f>
        <v>1</v>
      </c>
      <c r="H9" s="62">
        <f t="shared" ref="H9:H30" si="5">INDEX(U$9:U$30,MATCH($B9,POS.,0))</f>
        <v>37</v>
      </c>
      <c r="I9" s="62">
        <f t="shared" ref="I9:I30" si="6">INDEX(V$9:V$30,MATCH($B9,POS.,0))</f>
        <v>8</v>
      </c>
      <c r="J9" s="62">
        <f t="shared" ref="J9:J30" si="7">INDEX(W$9:W$30,MATCH($B9,POS.,0))</f>
        <v>29</v>
      </c>
      <c r="K9" s="58">
        <f t="shared" ref="K9:K30" si="8">INDEX(X$9:X$30,MATCH($B9,POS.,0))</f>
        <v>44</v>
      </c>
      <c r="O9" s="36">
        <v>1</v>
      </c>
      <c r="P9" s="37" t="str">
        <f>Tabelas!P9</f>
        <v>DESISTIU</v>
      </c>
      <c r="Q9" s="38">
        <f>IF($AN$6="Repescagem",AE9+BA9,(AE9+AP9+BA9))</f>
        <v>0</v>
      </c>
      <c r="R9" s="38">
        <f t="shared" ref="R9:X9" si="9">IF($AN$6="Repescagem",AF9+BB9,(AF9+AQ9+BB9))</f>
        <v>0</v>
      </c>
      <c r="S9" s="38">
        <f t="shared" si="9"/>
        <v>0</v>
      </c>
      <c r="T9" s="38">
        <f t="shared" si="9"/>
        <v>0</v>
      </c>
      <c r="U9" s="38">
        <f t="shared" si="9"/>
        <v>0</v>
      </c>
      <c r="V9" s="38">
        <f t="shared" si="9"/>
        <v>0</v>
      </c>
      <c r="W9" s="38">
        <f t="shared" si="9"/>
        <v>0</v>
      </c>
      <c r="X9" s="38">
        <f t="shared" si="9"/>
        <v>0</v>
      </c>
      <c r="Y9"/>
      <c r="AC9" s="36">
        <v>1</v>
      </c>
      <c r="AD9" s="37" t="str">
        <f t="shared" ref="AD9:AD30" si="10">P9</f>
        <v>DESISTIU</v>
      </c>
      <c r="AE9" s="38">
        <f>SUM(AF9:AH9)</f>
        <v>0</v>
      </c>
      <c r="AF9" s="38">
        <f t="shared" ref="AF9:AF30" si="11">COUNTIFS(M1_,AD9,GM1_,"&lt;&gt;"&amp;"",SM1_,"&gt;0")+COUNTIFS(M2_,AD9,GM2_,"&lt;&gt;"&amp;"",SM2_,"&gt;0")+COUNTIFS(M3_,AD9,GM3_,"&lt;&gt;"&amp;"",SM3_,"&gt;0")+COUNTIFS(V1_,AD9,GV1_,"&lt;&gt;"&amp;"",SV1_,"&gt;0")+COUNTIFS(V2_,AD9,GV2_,"&lt;&gt;"&amp;"",SV2_,"&gt;0")+COUNTIFS(V3_,AD9,GV3_,"&lt;&gt;"&amp;"",SV3_,"&gt;0")</f>
        <v>0</v>
      </c>
      <c r="AG9" s="38">
        <f t="shared" ref="AG9:AG30" si="12">COUNTIFS(M1_,AD9,GM1_,"&lt;&gt;"&amp;"",SM1_,"=0")+COUNTIFS(M2_,AD9,GM2_,"&lt;&gt;"&amp;"",SM2_,"=0")+COUNTIFS(M3_,AD9,GM3_,"&lt;&gt;"&amp;"",SM3_,"=0")+COUNTIFS(V1_,AD9,GV1_,"&lt;&gt;"&amp;"",SV1_,"=0")+COUNTIFS(V2_,AD9,GV2_,"&lt;&gt;"&amp;"",SV2_,"=0")+COUNTIFS(V3_,AD9,GV3_,"&lt;&gt;"&amp;"",SV3_,"=0")</f>
        <v>0</v>
      </c>
      <c r="AH9" s="38">
        <f t="shared" ref="AH9:AH30" si="13">COUNTIFS(M1_,AD9,GM1_,"&lt;&gt;"&amp;"",SM1_,"&lt;0")+COUNTIFS(M2_,AD9,GM2_,"&lt;&gt;"&amp;"",SM2_,"&lt;0")+COUNTIFS(M3_,AD9,GM3_,"&lt;&gt;"&amp;"",SM3_,"&lt;0")+COUNTIFS(V1_,AD9,GV1_,"&lt;&gt;"&amp;"",SV1_,"&lt;0")+COUNTIFS(V2_,AD9,GV2_,"&lt;&gt;"&amp;"",SV2_,"&lt;0")+COUNTIFS(V3_,AD9,GV3_,"&lt;&gt;"&amp;"",SV3_,"&lt;0")</f>
        <v>0</v>
      </c>
      <c r="AI9" s="38">
        <f t="shared" ref="AI9:AI30" si="14">SUMIFS(GM1_,M1_,AD9)+SUMIFS(GM2_,M2_,AD9)+SUMIFS(GM3_,M3_,AD9)+SUMIFS(GV1_,V1_,AD9)+SUMIFS(GV2_,V2_,AD9)+SUMIFS(GV3_,V3_,AD9)</f>
        <v>0</v>
      </c>
      <c r="AJ9" s="38">
        <f t="shared" ref="AJ9:AJ30" si="15">SUMIFS(GV1_,M1_,AD9)+SUMIFS(GV2_,M2_,AD9)+SUMIFS(GV3_,M3_,AD9)+SUMIFS(GM1_,V1_,AD9)+SUMIFS(GM2_,V2_,AD9)+SUMIFS(GM3_,V3_,AD9)</f>
        <v>0</v>
      </c>
      <c r="AK9" s="38">
        <f>AI9-AJ9</f>
        <v>0</v>
      </c>
      <c r="AL9" s="38">
        <f>AF9*3+AG9</f>
        <v>0</v>
      </c>
      <c r="AN9" s="36">
        <v>1</v>
      </c>
      <c r="AO9" s="37" t="str">
        <f>AD9</f>
        <v>DESISTIU</v>
      </c>
      <c r="AP9" s="38">
        <f>SUM(AQ9:AS9)</f>
        <v>0</v>
      </c>
      <c r="AQ9" s="38">
        <f t="shared" ref="AQ9:AQ30" si="16">COUNTIFS(M4_,AO9,GM4_,"&lt;&gt;"&amp;"",SM4_,"&gt;0")+COUNTIFS(M5_,AO9,GM5_,"&lt;&gt;"&amp;"",SM5_,"&gt;0")+COUNTIFS(V4_,AO9,GV4_,"&lt;&gt;"&amp;"",SV4_,"&gt;0")+COUNTIFS(V5_,AO9,GV5_,"&lt;&gt;"&amp;"",SV5_,"&gt;0")</f>
        <v>0</v>
      </c>
      <c r="AR9" s="38">
        <f t="shared" ref="AR9:AR30" si="17">COUNTIFS(M4_,AO9,GM4_,"&lt;&gt;"&amp;"",SM4_,"=0")+COUNTIFS(M5_,AO9,GM5_,"&lt;&gt;"&amp;"",SM5_,"=0")+COUNTIFS(V4_,AO9,GV4_,"&lt;&gt;"&amp;"",SV4_,"=0")+COUNTIFS(V5_,AO9,GV5_,"&lt;&gt;"&amp;"",SV5_,"=0")</f>
        <v>0</v>
      </c>
      <c r="AS9" s="38">
        <f t="shared" ref="AS9:AS30" si="18">COUNTIFS(M4_,AO9,GM4_,"&lt;&gt;"&amp;"",SM4_,"&lt;0")+COUNTIFS(M5_,AO9,GM5_,"&lt;&gt;"&amp;"",SM5_,"&lt;0")+COUNTIFS(V4_,AO9,GV4_,"&lt;&gt;"&amp;"",SV4_,"&lt;0")+COUNTIFS(V5_,AO9,GV5_,"&lt;&gt;"&amp;"",SV5_,"&lt;0")</f>
        <v>0</v>
      </c>
      <c r="AT9" s="38">
        <f t="shared" ref="AT9:AT30" si="19">SUMIFS(GM4_,M4_,AO9)+SUMIFS(GM5_,M5_,AO9)+SUMIFS(GV4_,V4_,AO9)+SUMIFS(GV5_,V5_,AO9)</f>
        <v>0</v>
      </c>
      <c r="AU9" s="38">
        <f t="shared" ref="AU9:AU30" si="20">SUMIFS(GV4_,M4_,AO9)+SUMIFS(GV5_,M5_,AO9)+SUMIFS(GM4_,V4_,AO9)+SUMIFS(GM5_,V5_,AO9)</f>
        <v>0</v>
      </c>
      <c r="AV9" s="38">
        <f>AT9-AU9</f>
        <v>0</v>
      </c>
      <c r="AW9" s="38">
        <f>AQ9*3+AR9</f>
        <v>0</v>
      </c>
      <c r="AY9" s="36">
        <v>1</v>
      </c>
      <c r="AZ9" s="37" t="str">
        <f>AO9</f>
        <v>DESISTIU</v>
      </c>
      <c r="BA9" s="38">
        <f>SUM(BB9:BD9)</f>
        <v>0</v>
      </c>
      <c r="BB9" s="38">
        <f t="shared" ref="BB9:BB30" si="21">COUNTIFS(M6_,AZ9,GM6_,"&lt;&gt;"&amp;"",SM6_,"&gt;0")+COUNTIFS(M7_,AZ9,GM7_,"&lt;&gt;"&amp;"",SM7_,"&gt;0")+COUNTIFS(V6_,AZ9,GV6_,"&lt;&gt;"&amp;"",SV6_,"&gt;0")+COUNTIFS(V7_,AZ9,GV7_,"&lt;&gt;"&amp;"",SV7_,"&gt;0")</f>
        <v>0</v>
      </c>
      <c r="BC9" s="38">
        <f t="shared" ref="BC9:BC30" si="22">COUNTIFS(M6_,AZ9,GM6_,"&lt;&gt;"&amp;"",SM6_,"=0")+COUNTIFS(M7_,AZ9,GM7_,"&lt;&gt;"&amp;"",SM7_,"=0")+COUNTIFS(V6_,AZ9,GV6_,"&lt;&gt;"&amp;"",SV6_,"=0")+COUNTIFS(V7_,AZ9,GV7_,"&lt;&gt;"&amp;"",SV7_,"=0")</f>
        <v>0</v>
      </c>
      <c r="BD9" s="38">
        <f t="shared" ref="BD9:BD30" si="23">COUNTIFS(M6_,AZ9,GM6_,"&lt;&gt;"&amp;"",SM6_,"&lt;0")+COUNTIFS(M7_,AZ9,GM7_,"&lt;&gt;"&amp;"",SM7_,"&lt;0")+COUNTIFS(V6_,AZ9,GV6_,"&lt;&gt;"&amp;"",SV6_,"&lt;0")+COUNTIFS(V7_,AZ9,GV7_,"&lt;&gt;"&amp;"",SV7_,"&lt;0")</f>
        <v>0</v>
      </c>
      <c r="BE9" s="38">
        <f t="shared" ref="BE9:BE30" si="24">SUMIFS(GM6_,M6_,AZ9)+SUMIFS(GM7_,M7_,AZ9)+SUMIFS(GV6_,V6_,AZ9)+SUMIFS(GV7_,V7_,AZ9)</f>
        <v>0</v>
      </c>
      <c r="BF9" s="38">
        <f t="shared" ref="BF9:BF30" si="25">SUMIFS(GV6_,M6_,AZ9)+SUMIFS(GV7_,M7_,AZ9)+SUMIFS(GM6_,V6_,AZ9)+SUMIFS(GM7_,V7_,AZ9)</f>
        <v>0</v>
      </c>
      <c r="BG9" s="38">
        <f>BE9-BF9</f>
        <v>0</v>
      </c>
      <c r="BH9" s="38">
        <f>BB9*3+BC9</f>
        <v>0</v>
      </c>
    </row>
    <row r="10" spans="2:60" s="35" customFormat="1" ht="23.1" customHeight="1" x14ac:dyDescent="0.25">
      <c r="B10" s="58">
        <v>2</v>
      </c>
      <c r="C10" s="63" t="str">
        <f t="shared" si="0"/>
        <v>Inglaterra</v>
      </c>
      <c r="D10" s="64">
        <f t="shared" si="1"/>
        <v>19</v>
      </c>
      <c r="E10" s="64">
        <f t="shared" si="2"/>
        <v>12</v>
      </c>
      <c r="F10" s="64">
        <f t="shared" si="3"/>
        <v>2</v>
      </c>
      <c r="G10" s="64">
        <f t="shared" si="4"/>
        <v>5</v>
      </c>
      <c r="H10" s="64">
        <f t="shared" si="5"/>
        <v>30</v>
      </c>
      <c r="I10" s="64">
        <f t="shared" si="6"/>
        <v>13</v>
      </c>
      <c r="J10" s="64">
        <f t="shared" si="7"/>
        <v>17</v>
      </c>
      <c r="K10" s="58">
        <f t="shared" si="8"/>
        <v>38</v>
      </c>
      <c r="O10" s="36">
        <v>2</v>
      </c>
      <c r="P10" s="37" t="str">
        <f>Tabelas!P10</f>
        <v>Alemanha</v>
      </c>
      <c r="Q10" s="38">
        <f t="shared" ref="Q10:Q27" si="26">IF($AN$6="Repescagem",AE10+BA10,(AE10+AP10+BA10))</f>
        <v>18</v>
      </c>
      <c r="R10" s="38">
        <f t="shared" ref="R10:R27" si="27">IF($AN$6="Repescagem",AF10+BB10,(AF10+AQ10+BB10))</f>
        <v>5</v>
      </c>
      <c r="S10" s="38">
        <f t="shared" ref="S10:S27" si="28">IF($AN$6="Repescagem",AG10+BC10,(AG10+AR10+BC10))</f>
        <v>5</v>
      </c>
      <c r="T10" s="38">
        <f t="shared" ref="T10:T27" si="29">IF($AN$6="Repescagem",AH10+BD10,(AH10+AS10+BD10))</f>
        <v>8</v>
      </c>
      <c r="U10" s="38">
        <f t="shared" ref="U10:U27" si="30">IF($AN$6="Repescagem",AI10+BE10,(AI10+AT10+BE10))</f>
        <v>7</v>
      </c>
      <c r="V10" s="38">
        <f t="shared" ref="V10:V27" si="31">IF($AN$6="Repescagem",AJ10+BF10,(AJ10+AU10+BF10))</f>
        <v>13</v>
      </c>
      <c r="W10" s="38">
        <f t="shared" ref="W10:W27" si="32">IF($AN$6="Repescagem",AK10+BG10,(AK10+AV10+BG10))</f>
        <v>-6</v>
      </c>
      <c r="X10" s="38">
        <f t="shared" ref="X10:X27" si="33">IF($AN$6="Repescagem",AL10+BH10,(AL10+AW10+BH10))</f>
        <v>20</v>
      </c>
      <c r="Y10"/>
      <c r="AC10" s="36">
        <v>2</v>
      </c>
      <c r="AD10" s="37" t="str">
        <f t="shared" si="10"/>
        <v>Alemanha</v>
      </c>
      <c r="AE10" s="38">
        <f t="shared" ref="AE10:AE30" si="34">SUM(AF10:AH10)</f>
        <v>18</v>
      </c>
      <c r="AF10" s="38">
        <f t="shared" si="11"/>
        <v>5</v>
      </c>
      <c r="AG10" s="38">
        <f t="shared" si="12"/>
        <v>5</v>
      </c>
      <c r="AH10" s="38">
        <f t="shared" si="13"/>
        <v>8</v>
      </c>
      <c r="AI10" s="38">
        <f t="shared" si="14"/>
        <v>7</v>
      </c>
      <c r="AJ10" s="38">
        <f t="shared" si="15"/>
        <v>13</v>
      </c>
      <c r="AK10" s="38">
        <f t="shared" ref="AK10:AK30" si="35">AI10-AJ10</f>
        <v>-6</v>
      </c>
      <c r="AL10" s="38">
        <f t="shared" ref="AL10:AL30" si="36">AF10*3+AG10</f>
        <v>20</v>
      </c>
      <c r="AN10" s="36">
        <v>2</v>
      </c>
      <c r="AO10" s="37" t="str">
        <f t="shared" ref="AO10:AO30" si="37">AD10</f>
        <v>Alemanha</v>
      </c>
      <c r="AP10" s="38">
        <f t="shared" ref="AP10:AP30" si="38">SUM(AQ10:AS10)</f>
        <v>1</v>
      </c>
      <c r="AQ10" s="38">
        <f t="shared" si="16"/>
        <v>0</v>
      </c>
      <c r="AR10" s="38">
        <f t="shared" si="17"/>
        <v>0</v>
      </c>
      <c r="AS10" s="38">
        <f t="shared" si="18"/>
        <v>1</v>
      </c>
      <c r="AT10" s="38">
        <f t="shared" si="19"/>
        <v>0</v>
      </c>
      <c r="AU10" s="38">
        <f t="shared" si="20"/>
        <v>1</v>
      </c>
      <c r="AV10" s="38">
        <f t="shared" ref="AV10:AV30" si="39">AT10-AU10</f>
        <v>-1</v>
      </c>
      <c r="AW10" s="38">
        <f t="shared" ref="AW10:AW30" si="40">AQ10*3+AR10</f>
        <v>0</v>
      </c>
      <c r="AY10" s="36">
        <v>2</v>
      </c>
      <c r="AZ10" s="37" t="str">
        <f t="shared" ref="AZ10:AZ30" si="41">AO10</f>
        <v>Alemanha</v>
      </c>
      <c r="BA10" s="38">
        <f t="shared" ref="BA10:BA30" si="42">SUM(BB10:BD10)</f>
        <v>0</v>
      </c>
      <c r="BB10" s="38">
        <f t="shared" si="21"/>
        <v>0</v>
      </c>
      <c r="BC10" s="38">
        <f t="shared" si="22"/>
        <v>0</v>
      </c>
      <c r="BD10" s="38">
        <f t="shared" si="23"/>
        <v>0</v>
      </c>
      <c r="BE10" s="38">
        <f t="shared" si="24"/>
        <v>0</v>
      </c>
      <c r="BF10" s="38">
        <f t="shared" si="25"/>
        <v>0</v>
      </c>
      <c r="BG10" s="38">
        <f t="shared" ref="BG10:BG30" si="43">BE10-BF10</f>
        <v>0</v>
      </c>
      <c r="BH10" s="38">
        <f t="shared" ref="BH10:BH30" si="44">BB10*3+BC10</f>
        <v>0</v>
      </c>
    </row>
    <row r="11" spans="2:60" s="35" customFormat="1" ht="23.1" customHeight="1" x14ac:dyDescent="0.25">
      <c r="B11" s="58">
        <v>3</v>
      </c>
      <c r="C11" s="61" t="str">
        <f t="shared" si="0"/>
        <v>Polônia</v>
      </c>
      <c r="D11" s="62">
        <f t="shared" si="1"/>
        <v>19</v>
      </c>
      <c r="E11" s="62">
        <f t="shared" si="2"/>
        <v>11</v>
      </c>
      <c r="F11" s="62">
        <f t="shared" si="3"/>
        <v>3</v>
      </c>
      <c r="G11" s="62">
        <f t="shared" si="4"/>
        <v>5</v>
      </c>
      <c r="H11" s="62">
        <f t="shared" si="5"/>
        <v>28</v>
      </c>
      <c r="I11" s="62">
        <f t="shared" si="6"/>
        <v>26</v>
      </c>
      <c r="J11" s="62">
        <f t="shared" si="7"/>
        <v>2</v>
      </c>
      <c r="K11" s="58">
        <f t="shared" si="8"/>
        <v>36</v>
      </c>
      <c r="O11" s="36">
        <v>3</v>
      </c>
      <c r="P11" s="37" t="str">
        <f>Tabelas!P11</f>
        <v>Áustria</v>
      </c>
      <c r="Q11" s="38">
        <f t="shared" si="26"/>
        <v>18</v>
      </c>
      <c r="R11" s="38">
        <f t="shared" si="27"/>
        <v>6</v>
      </c>
      <c r="S11" s="38">
        <f t="shared" si="28"/>
        <v>7</v>
      </c>
      <c r="T11" s="38">
        <f t="shared" si="29"/>
        <v>5</v>
      </c>
      <c r="U11" s="38">
        <f t="shared" si="30"/>
        <v>11</v>
      </c>
      <c r="V11" s="38">
        <f t="shared" si="31"/>
        <v>9</v>
      </c>
      <c r="W11" s="38">
        <f t="shared" si="32"/>
        <v>2</v>
      </c>
      <c r="X11" s="38">
        <f t="shared" si="33"/>
        <v>25</v>
      </c>
      <c r="Y11"/>
      <c r="AC11" s="36">
        <v>3</v>
      </c>
      <c r="AD11" s="37" t="str">
        <f t="shared" si="10"/>
        <v>Áustria</v>
      </c>
      <c r="AE11" s="38">
        <f t="shared" si="34"/>
        <v>18</v>
      </c>
      <c r="AF11" s="38">
        <f t="shared" si="11"/>
        <v>6</v>
      </c>
      <c r="AG11" s="38">
        <f t="shared" si="12"/>
        <v>7</v>
      </c>
      <c r="AH11" s="38">
        <f t="shared" si="13"/>
        <v>5</v>
      </c>
      <c r="AI11" s="38">
        <f t="shared" si="14"/>
        <v>11</v>
      </c>
      <c r="AJ11" s="38">
        <f t="shared" si="15"/>
        <v>9</v>
      </c>
      <c r="AK11" s="38">
        <f t="shared" si="35"/>
        <v>2</v>
      </c>
      <c r="AL11" s="38">
        <f t="shared" si="36"/>
        <v>25</v>
      </c>
      <c r="AN11" s="36">
        <v>3</v>
      </c>
      <c r="AO11" s="37" t="str">
        <f t="shared" si="37"/>
        <v>Áustria</v>
      </c>
      <c r="AP11" s="38">
        <f t="shared" si="38"/>
        <v>1</v>
      </c>
      <c r="AQ11" s="38">
        <f t="shared" si="16"/>
        <v>0</v>
      </c>
      <c r="AR11" s="38">
        <f t="shared" si="17"/>
        <v>1</v>
      </c>
      <c r="AS11" s="38">
        <f t="shared" si="18"/>
        <v>0</v>
      </c>
      <c r="AT11" s="38">
        <f t="shared" si="19"/>
        <v>0</v>
      </c>
      <c r="AU11" s="38">
        <f t="shared" si="20"/>
        <v>0</v>
      </c>
      <c r="AV11" s="38">
        <f t="shared" si="39"/>
        <v>0</v>
      </c>
      <c r="AW11" s="38">
        <f t="shared" si="40"/>
        <v>1</v>
      </c>
      <c r="AY11" s="36">
        <v>3</v>
      </c>
      <c r="AZ11" s="37" t="str">
        <f t="shared" si="41"/>
        <v>Áustria</v>
      </c>
      <c r="BA11" s="38">
        <f t="shared" si="42"/>
        <v>0</v>
      </c>
      <c r="BB11" s="38">
        <f t="shared" si="21"/>
        <v>0</v>
      </c>
      <c r="BC11" s="38">
        <f t="shared" si="22"/>
        <v>0</v>
      </c>
      <c r="BD11" s="38">
        <f t="shared" si="23"/>
        <v>0</v>
      </c>
      <c r="BE11" s="38">
        <f t="shared" si="24"/>
        <v>0</v>
      </c>
      <c r="BF11" s="38">
        <f t="shared" si="25"/>
        <v>0</v>
      </c>
      <c r="BG11" s="38">
        <f t="shared" si="43"/>
        <v>0</v>
      </c>
      <c r="BH11" s="38">
        <f t="shared" si="44"/>
        <v>0</v>
      </c>
    </row>
    <row r="12" spans="2:60" s="35" customFormat="1" ht="23.1" customHeight="1" x14ac:dyDescent="0.25">
      <c r="B12" s="58">
        <v>4</v>
      </c>
      <c r="C12" s="63" t="str">
        <f t="shared" si="0"/>
        <v>Suíça</v>
      </c>
      <c r="D12" s="64">
        <f t="shared" si="1"/>
        <v>19</v>
      </c>
      <c r="E12" s="64">
        <f t="shared" si="2"/>
        <v>9</v>
      </c>
      <c r="F12" s="64">
        <f t="shared" si="3"/>
        <v>9</v>
      </c>
      <c r="G12" s="64">
        <f t="shared" si="4"/>
        <v>1</v>
      </c>
      <c r="H12" s="64">
        <f t="shared" si="5"/>
        <v>19</v>
      </c>
      <c r="I12" s="64">
        <f t="shared" si="6"/>
        <v>6</v>
      </c>
      <c r="J12" s="64">
        <f t="shared" si="7"/>
        <v>13</v>
      </c>
      <c r="K12" s="58">
        <f t="shared" si="8"/>
        <v>36</v>
      </c>
      <c r="O12" s="36">
        <v>4</v>
      </c>
      <c r="P12" s="37" t="str">
        <f>Tabelas!P12</f>
        <v>Bélgica</v>
      </c>
      <c r="Q12" s="38">
        <f t="shared" si="26"/>
        <v>18</v>
      </c>
      <c r="R12" s="38">
        <f t="shared" si="27"/>
        <v>4</v>
      </c>
      <c r="S12" s="38">
        <f t="shared" si="28"/>
        <v>7</v>
      </c>
      <c r="T12" s="38">
        <f t="shared" si="29"/>
        <v>7</v>
      </c>
      <c r="U12" s="38">
        <f t="shared" si="30"/>
        <v>9</v>
      </c>
      <c r="V12" s="38">
        <f t="shared" si="31"/>
        <v>14</v>
      </c>
      <c r="W12" s="38">
        <f t="shared" si="32"/>
        <v>-5</v>
      </c>
      <c r="X12" s="38">
        <f t="shared" si="33"/>
        <v>19</v>
      </c>
      <c r="Y12"/>
      <c r="AC12" s="36">
        <v>4</v>
      </c>
      <c r="AD12" s="37" t="str">
        <f t="shared" si="10"/>
        <v>Bélgica</v>
      </c>
      <c r="AE12" s="38">
        <f t="shared" si="34"/>
        <v>18</v>
      </c>
      <c r="AF12" s="38">
        <f t="shared" si="11"/>
        <v>4</v>
      </c>
      <c r="AG12" s="38">
        <f t="shared" si="12"/>
        <v>7</v>
      </c>
      <c r="AH12" s="38">
        <f t="shared" si="13"/>
        <v>7</v>
      </c>
      <c r="AI12" s="38">
        <f t="shared" si="14"/>
        <v>9</v>
      </c>
      <c r="AJ12" s="38">
        <f t="shared" si="15"/>
        <v>14</v>
      </c>
      <c r="AK12" s="38">
        <f t="shared" si="35"/>
        <v>-5</v>
      </c>
      <c r="AL12" s="38">
        <f t="shared" si="36"/>
        <v>19</v>
      </c>
      <c r="AN12" s="36">
        <v>4</v>
      </c>
      <c r="AO12" s="37" t="str">
        <f t="shared" si="37"/>
        <v>Bélgica</v>
      </c>
      <c r="AP12" s="38">
        <f t="shared" si="38"/>
        <v>0</v>
      </c>
      <c r="AQ12" s="38">
        <f t="shared" si="16"/>
        <v>0</v>
      </c>
      <c r="AR12" s="38">
        <f t="shared" si="17"/>
        <v>0</v>
      </c>
      <c r="AS12" s="38">
        <f t="shared" si="18"/>
        <v>0</v>
      </c>
      <c r="AT12" s="38">
        <f t="shared" si="19"/>
        <v>0</v>
      </c>
      <c r="AU12" s="38">
        <f t="shared" si="20"/>
        <v>0</v>
      </c>
      <c r="AV12" s="38">
        <f t="shared" si="39"/>
        <v>0</v>
      </c>
      <c r="AW12" s="38">
        <f t="shared" si="40"/>
        <v>0</v>
      </c>
      <c r="AY12" s="36">
        <v>4</v>
      </c>
      <c r="AZ12" s="37" t="str">
        <f t="shared" si="41"/>
        <v>Bélgica</v>
      </c>
      <c r="BA12" s="38">
        <f t="shared" si="42"/>
        <v>0</v>
      </c>
      <c r="BB12" s="38">
        <f t="shared" si="21"/>
        <v>0</v>
      </c>
      <c r="BC12" s="38">
        <f t="shared" si="22"/>
        <v>0</v>
      </c>
      <c r="BD12" s="38">
        <f t="shared" si="23"/>
        <v>0</v>
      </c>
      <c r="BE12" s="38">
        <f t="shared" si="24"/>
        <v>0</v>
      </c>
      <c r="BF12" s="38">
        <f t="shared" si="25"/>
        <v>0</v>
      </c>
      <c r="BG12" s="38">
        <f t="shared" si="43"/>
        <v>0</v>
      </c>
      <c r="BH12" s="38">
        <f t="shared" si="44"/>
        <v>0</v>
      </c>
    </row>
    <row r="13" spans="2:60" s="35" customFormat="1" ht="23.1" customHeight="1" x14ac:dyDescent="0.25">
      <c r="B13" s="59">
        <v>5</v>
      </c>
      <c r="C13" s="61" t="str">
        <f t="shared" si="0"/>
        <v>Turquia</v>
      </c>
      <c r="D13" s="62">
        <f t="shared" si="1"/>
        <v>19</v>
      </c>
      <c r="E13" s="62">
        <f t="shared" si="2"/>
        <v>9</v>
      </c>
      <c r="F13" s="62">
        <f t="shared" si="3"/>
        <v>5</v>
      </c>
      <c r="G13" s="62">
        <f t="shared" si="4"/>
        <v>6</v>
      </c>
      <c r="H13" s="62">
        <f t="shared" si="5"/>
        <v>15</v>
      </c>
      <c r="I13" s="62">
        <f t="shared" si="6"/>
        <v>15</v>
      </c>
      <c r="J13" s="62">
        <f t="shared" si="7"/>
        <v>0</v>
      </c>
      <c r="K13" s="59">
        <f t="shared" si="8"/>
        <v>32</v>
      </c>
      <c r="O13" s="36">
        <v>5</v>
      </c>
      <c r="P13" s="37" t="str">
        <f>Tabelas!P13</f>
        <v>Dinamarca</v>
      </c>
      <c r="Q13" s="38">
        <f t="shared" si="26"/>
        <v>18</v>
      </c>
      <c r="R13" s="38">
        <f t="shared" si="27"/>
        <v>3</v>
      </c>
      <c r="S13" s="38">
        <f t="shared" si="28"/>
        <v>9</v>
      </c>
      <c r="T13" s="38">
        <f t="shared" si="29"/>
        <v>6</v>
      </c>
      <c r="U13" s="38">
        <f t="shared" si="30"/>
        <v>9</v>
      </c>
      <c r="V13" s="38">
        <f t="shared" si="31"/>
        <v>16</v>
      </c>
      <c r="W13" s="38">
        <f t="shared" si="32"/>
        <v>-7</v>
      </c>
      <c r="X13" s="38">
        <f t="shared" si="33"/>
        <v>18</v>
      </c>
      <c r="Y13"/>
      <c r="AC13" s="36">
        <v>5</v>
      </c>
      <c r="AD13" s="37" t="str">
        <f t="shared" si="10"/>
        <v>Dinamarca</v>
      </c>
      <c r="AE13" s="38">
        <f t="shared" si="34"/>
        <v>18</v>
      </c>
      <c r="AF13" s="38">
        <f t="shared" si="11"/>
        <v>3</v>
      </c>
      <c r="AG13" s="38">
        <f t="shared" si="12"/>
        <v>9</v>
      </c>
      <c r="AH13" s="38">
        <f t="shared" si="13"/>
        <v>6</v>
      </c>
      <c r="AI13" s="38">
        <f t="shared" si="14"/>
        <v>9</v>
      </c>
      <c r="AJ13" s="38">
        <f t="shared" si="15"/>
        <v>16</v>
      </c>
      <c r="AK13" s="38">
        <f t="shared" si="35"/>
        <v>-7</v>
      </c>
      <c r="AL13" s="38">
        <f t="shared" si="36"/>
        <v>18</v>
      </c>
      <c r="AN13" s="36">
        <v>5</v>
      </c>
      <c r="AO13" s="37" t="str">
        <f t="shared" si="37"/>
        <v>Dinamarca</v>
      </c>
      <c r="AP13" s="38">
        <f t="shared" si="38"/>
        <v>0</v>
      </c>
      <c r="AQ13" s="38">
        <f t="shared" si="16"/>
        <v>0</v>
      </c>
      <c r="AR13" s="38">
        <f t="shared" si="17"/>
        <v>0</v>
      </c>
      <c r="AS13" s="38">
        <f t="shared" si="18"/>
        <v>0</v>
      </c>
      <c r="AT13" s="38">
        <f t="shared" si="19"/>
        <v>0</v>
      </c>
      <c r="AU13" s="38">
        <f t="shared" si="20"/>
        <v>0</v>
      </c>
      <c r="AV13" s="38">
        <f t="shared" si="39"/>
        <v>0</v>
      </c>
      <c r="AW13" s="38">
        <f t="shared" si="40"/>
        <v>0</v>
      </c>
      <c r="AY13" s="36">
        <v>5</v>
      </c>
      <c r="AZ13" s="37" t="str">
        <f t="shared" si="41"/>
        <v>Dinamarca</v>
      </c>
      <c r="BA13" s="38">
        <f t="shared" si="42"/>
        <v>0</v>
      </c>
      <c r="BB13" s="38">
        <f t="shared" si="21"/>
        <v>0</v>
      </c>
      <c r="BC13" s="38">
        <f t="shared" si="22"/>
        <v>0</v>
      </c>
      <c r="BD13" s="38">
        <f t="shared" si="23"/>
        <v>0</v>
      </c>
      <c r="BE13" s="38">
        <f t="shared" si="24"/>
        <v>0</v>
      </c>
      <c r="BF13" s="38">
        <f t="shared" si="25"/>
        <v>0</v>
      </c>
      <c r="BG13" s="38">
        <f t="shared" si="43"/>
        <v>0</v>
      </c>
      <c r="BH13" s="38">
        <f t="shared" si="44"/>
        <v>0</v>
      </c>
    </row>
    <row r="14" spans="2:60" s="35" customFormat="1" ht="23.1" customHeight="1" x14ac:dyDescent="0.25">
      <c r="B14" s="59">
        <v>6</v>
      </c>
      <c r="C14" s="63" t="str">
        <f t="shared" si="0"/>
        <v>Suécia</v>
      </c>
      <c r="D14" s="64">
        <f t="shared" si="1"/>
        <v>19</v>
      </c>
      <c r="E14" s="64">
        <f t="shared" si="2"/>
        <v>8</v>
      </c>
      <c r="F14" s="64">
        <f t="shared" si="3"/>
        <v>7</v>
      </c>
      <c r="G14" s="64">
        <f t="shared" si="4"/>
        <v>4</v>
      </c>
      <c r="H14" s="64">
        <f t="shared" si="5"/>
        <v>20</v>
      </c>
      <c r="I14" s="64">
        <f t="shared" si="6"/>
        <v>14</v>
      </c>
      <c r="J14" s="64">
        <f t="shared" si="7"/>
        <v>6</v>
      </c>
      <c r="K14" s="59">
        <f t="shared" si="8"/>
        <v>31</v>
      </c>
      <c r="O14" s="36">
        <v>6</v>
      </c>
      <c r="P14" s="37" t="str">
        <f>Tabelas!P14</f>
        <v>Escócia</v>
      </c>
      <c r="Q14" s="38">
        <f t="shared" si="26"/>
        <v>19</v>
      </c>
      <c r="R14" s="38">
        <f t="shared" si="27"/>
        <v>13</v>
      </c>
      <c r="S14" s="38">
        <f t="shared" si="28"/>
        <v>5</v>
      </c>
      <c r="T14" s="38">
        <f t="shared" si="29"/>
        <v>1</v>
      </c>
      <c r="U14" s="38">
        <f t="shared" si="30"/>
        <v>37</v>
      </c>
      <c r="V14" s="38">
        <f t="shared" si="31"/>
        <v>8</v>
      </c>
      <c r="W14" s="38">
        <f t="shared" si="32"/>
        <v>29</v>
      </c>
      <c r="X14" s="38">
        <f t="shared" si="33"/>
        <v>44</v>
      </c>
      <c r="Y14"/>
      <c r="AC14" s="36">
        <v>6</v>
      </c>
      <c r="AD14" s="37" t="str">
        <f t="shared" si="10"/>
        <v>Escócia</v>
      </c>
      <c r="AE14" s="38">
        <f t="shared" si="34"/>
        <v>18</v>
      </c>
      <c r="AF14" s="38">
        <f t="shared" si="11"/>
        <v>12</v>
      </c>
      <c r="AG14" s="38">
        <f t="shared" si="12"/>
        <v>5</v>
      </c>
      <c r="AH14" s="38">
        <f t="shared" si="13"/>
        <v>1</v>
      </c>
      <c r="AI14" s="38">
        <f t="shared" si="14"/>
        <v>34</v>
      </c>
      <c r="AJ14" s="38">
        <f t="shared" si="15"/>
        <v>8</v>
      </c>
      <c r="AK14" s="38">
        <f t="shared" si="35"/>
        <v>26</v>
      </c>
      <c r="AL14" s="38">
        <f t="shared" si="36"/>
        <v>41</v>
      </c>
      <c r="AN14" s="36">
        <v>6</v>
      </c>
      <c r="AO14" s="37" t="str">
        <f t="shared" si="37"/>
        <v>Escócia</v>
      </c>
      <c r="AP14" s="38">
        <f t="shared" si="38"/>
        <v>0</v>
      </c>
      <c r="AQ14" s="38">
        <f t="shared" si="16"/>
        <v>0</v>
      </c>
      <c r="AR14" s="38">
        <f t="shared" si="17"/>
        <v>0</v>
      </c>
      <c r="AS14" s="38">
        <f t="shared" si="18"/>
        <v>0</v>
      </c>
      <c r="AT14" s="38">
        <f t="shared" si="19"/>
        <v>0</v>
      </c>
      <c r="AU14" s="38">
        <f t="shared" si="20"/>
        <v>0</v>
      </c>
      <c r="AV14" s="38">
        <f t="shared" si="39"/>
        <v>0</v>
      </c>
      <c r="AW14" s="38">
        <f t="shared" si="40"/>
        <v>0</v>
      </c>
      <c r="AY14" s="36">
        <v>6</v>
      </c>
      <c r="AZ14" s="37" t="str">
        <f t="shared" si="41"/>
        <v>Escócia</v>
      </c>
      <c r="BA14" s="38">
        <f t="shared" si="42"/>
        <v>1</v>
      </c>
      <c r="BB14" s="38">
        <f t="shared" si="21"/>
        <v>1</v>
      </c>
      <c r="BC14" s="38">
        <f t="shared" si="22"/>
        <v>0</v>
      </c>
      <c r="BD14" s="38">
        <f t="shared" si="23"/>
        <v>0</v>
      </c>
      <c r="BE14" s="38">
        <f t="shared" si="24"/>
        <v>3</v>
      </c>
      <c r="BF14" s="38">
        <f t="shared" si="25"/>
        <v>0</v>
      </c>
      <c r="BG14" s="38">
        <f t="shared" si="43"/>
        <v>3</v>
      </c>
      <c r="BH14" s="38">
        <f t="shared" si="44"/>
        <v>3</v>
      </c>
    </row>
    <row r="15" spans="2:60" s="35" customFormat="1" ht="23.1" customHeight="1" x14ac:dyDescent="0.25">
      <c r="B15" s="59">
        <v>7</v>
      </c>
      <c r="C15" s="61" t="str">
        <f t="shared" si="0"/>
        <v>Noruega</v>
      </c>
      <c r="D15" s="62">
        <f t="shared" si="1"/>
        <v>19</v>
      </c>
      <c r="E15" s="62">
        <f t="shared" si="2"/>
        <v>8</v>
      </c>
      <c r="F15" s="62">
        <f t="shared" si="3"/>
        <v>6</v>
      </c>
      <c r="G15" s="62">
        <f t="shared" si="4"/>
        <v>5</v>
      </c>
      <c r="H15" s="62">
        <f t="shared" si="5"/>
        <v>17</v>
      </c>
      <c r="I15" s="62">
        <f t="shared" si="6"/>
        <v>8</v>
      </c>
      <c r="J15" s="62">
        <f t="shared" si="7"/>
        <v>9</v>
      </c>
      <c r="K15" s="59">
        <f t="shared" si="8"/>
        <v>30</v>
      </c>
      <c r="O15" s="36">
        <v>7</v>
      </c>
      <c r="P15" s="37" t="str">
        <f>Tabelas!P15</f>
        <v>Eslovênia</v>
      </c>
      <c r="Q15" s="38">
        <f t="shared" si="26"/>
        <v>18</v>
      </c>
      <c r="R15" s="38">
        <f t="shared" si="27"/>
        <v>4</v>
      </c>
      <c r="S15" s="38">
        <f t="shared" si="28"/>
        <v>6</v>
      </c>
      <c r="T15" s="38">
        <f t="shared" si="29"/>
        <v>8</v>
      </c>
      <c r="U15" s="38">
        <f t="shared" si="30"/>
        <v>11</v>
      </c>
      <c r="V15" s="38">
        <f t="shared" si="31"/>
        <v>17</v>
      </c>
      <c r="W15" s="38">
        <f t="shared" si="32"/>
        <v>-6</v>
      </c>
      <c r="X15" s="38">
        <f t="shared" si="33"/>
        <v>18</v>
      </c>
      <c r="Y15"/>
      <c r="AC15" s="36">
        <v>7</v>
      </c>
      <c r="AD15" s="37" t="str">
        <f t="shared" si="10"/>
        <v>Eslovênia</v>
      </c>
      <c r="AE15" s="38">
        <f t="shared" si="34"/>
        <v>18</v>
      </c>
      <c r="AF15" s="38">
        <f t="shared" si="11"/>
        <v>4</v>
      </c>
      <c r="AG15" s="38">
        <f t="shared" si="12"/>
        <v>6</v>
      </c>
      <c r="AH15" s="38">
        <f t="shared" si="13"/>
        <v>8</v>
      </c>
      <c r="AI15" s="38">
        <f t="shared" si="14"/>
        <v>11</v>
      </c>
      <c r="AJ15" s="38">
        <f t="shared" si="15"/>
        <v>17</v>
      </c>
      <c r="AK15" s="38">
        <f t="shared" si="35"/>
        <v>-6</v>
      </c>
      <c r="AL15" s="38">
        <f t="shared" si="36"/>
        <v>18</v>
      </c>
      <c r="AN15" s="36">
        <v>7</v>
      </c>
      <c r="AO15" s="37" t="str">
        <f t="shared" si="37"/>
        <v>Eslovênia</v>
      </c>
      <c r="AP15" s="38">
        <f t="shared" si="38"/>
        <v>0</v>
      </c>
      <c r="AQ15" s="38">
        <f t="shared" si="16"/>
        <v>0</v>
      </c>
      <c r="AR15" s="38">
        <f t="shared" si="17"/>
        <v>0</v>
      </c>
      <c r="AS15" s="38">
        <f t="shared" si="18"/>
        <v>0</v>
      </c>
      <c r="AT15" s="38">
        <f t="shared" si="19"/>
        <v>0</v>
      </c>
      <c r="AU15" s="38">
        <f t="shared" si="20"/>
        <v>0</v>
      </c>
      <c r="AV15" s="38">
        <f t="shared" si="39"/>
        <v>0</v>
      </c>
      <c r="AW15" s="38">
        <f t="shared" si="40"/>
        <v>0</v>
      </c>
      <c r="AY15" s="36">
        <v>7</v>
      </c>
      <c r="AZ15" s="37" t="str">
        <f t="shared" si="41"/>
        <v>Eslovênia</v>
      </c>
      <c r="BA15" s="38">
        <f t="shared" si="42"/>
        <v>0</v>
      </c>
      <c r="BB15" s="38">
        <f t="shared" si="21"/>
        <v>0</v>
      </c>
      <c r="BC15" s="38">
        <f t="shared" si="22"/>
        <v>0</v>
      </c>
      <c r="BD15" s="38">
        <f t="shared" si="23"/>
        <v>0</v>
      </c>
      <c r="BE15" s="38">
        <f t="shared" si="24"/>
        <v>0</v>
      </c>
      <c r="BF15" s="38">
        <f t="shared" si="25"/>
        <v>0</v>
      </c>
      <c r="BG15" s="38">
        <f t="shared" si="43"/>
        <v>0</v>
      </c>
      <c r="BH15" s="38">
        <f t="shared" si="44"/>
        <v>0</v>
      </c>
    </row>
    <row r="16" spans="2:60" s="35" customFormat="1" ht="23.1" customHeight="1" x14ac:dyDescent="0.25">
      <c r="B16" s="59">
        <v>8</v>
      </c>
      <c r="C16" s="63" t="str">
        <f t="shared" si="0"/>
        <v>Holanda</v>
      </c>
      <c r="D16" s="64">
        <f t="shared" si="1"/>
        <v>19</v>
      </c>
      <c r="E16" s="64">
        <f t="shared" si="2"/>
        <v>7</v>
      </c>
      <c r="F16" s="64">
        <f t="shared" si="3"/>
        <v>6</v>
      </c>
      <c r="G16" s="64">
        <f t="shared" si="4"/>
        <v>6</v>
      </c>
      <c r="H16" s="64">
        <f t="shared" si="5"/>
        <v>19</v>
      </c>
      <c r="I16" s="64">
        <f t="shared" si="6"/>
        <v>18</v>
      </c>
      <c r="J16" s="64">
        <f t="shared" si="7"/>
        <v>1</v>
      </c>
      <c r="K16" s="59">
        <f t="shared" si="8"/>
        <v>27</v>
      </c>
      <c r="O16" s="36">
        <v>8</v>
      </c>
      <c r="P16" s="37" t="str">
        <f>Tabelas!P16</f>
        <v>França</v>
      </c>
      <c r="Q16" s="38">
        <f t="shared" si="26"/>
        <v>18</v>
      </c>
      <c r="R16" s="38">
        <f t="shared" si="27"/>
        <v>3</v>
      </c>
      <c r="S16" s="38">
        <f t="shared" si="28"/>
        <v>4</v>
      </c>
      <c r="T16" s="38">
        <f t="shared" si="29"/>
        <v>11</v>
      </c>
      <c r="U16" s="38">
        <f t="shared" si="30"/>
        <v>6</v>
      </c>
      <c r="V16" s="38">
        <f t="shared" si="31"/>
        <v>18</v>
      </c>
      <c r="W16" s="38">
        <f t="shared" si="32"/>
        <v>-12</v>
      </c>
      <c r="X16" s="38">
        <f t="shared" si="33"/>
        <v>13</v>
      </c>
      <c r="Y16"/>
      <c r="AC16" s="36">
        <v>8</v>
      </c>
      <c r="AD16" s="37" t="str">
        <f t="shared" si="10"/>
        <v>França</v>
      </c>
      <c r="AE16" s="38">
        <f t="shared" si="34"/>
        <v>18</v>
      </c>
      <c r="AF16" s="38">
        <f t="shared" si="11"/>
        <v>3</v>
      </c>
      <c r="AG16" s="38">
        <f t="shared" si="12"/>
        <v>4</v>
      </c>
      <c r="AH16" s="38">
        <f t="shared" si="13"/>
        <v>11</v>
      </c>
      <c r="AI16" s="38">
        <f t="shared" si="14"/>
        <v>6</v>
      </c>
      <c r="AJ16" s="38">
        <f t="shared" si="15"/>
        <v>18</v>
      </c>
      <c r="AK16" s="38">
        <f t="shared" si="35"/>
        <v>-12</v>
      </c>
      <c r="AL16" s="38">
        <f t="shared" si="36"/>
        <v>13</v>
      </c>
      <c r="AN16" s="36">
        <v>8</v>
      </c>
      <c r="AO16" s="37" t="str">
        <f t="shared" si="37"/>
        <v>França</v>
      </c>
      <c r="AP16" s="38">
        <f t="shared" si="38"/>
        <v>0</v>
      </c>
      <c r="AQ16" s="38">
        <f t="shared" si="16"/>
        <v>0</v>
      </c>
      <c r="AR16" s="38">
        <f t="shared" si="17"/>
        <v>0</v>
      </c>
      <c r="AS16" s="38">
        <f t="shared" si="18"/>
        <v>0</v>
      </c>
      <c r="AT16" s="38">
        <f t="shared" si="19"/>
        <v>0</v>
      </c>
      <c r="AU16" s="38">
        <f t="shared" si="20"/>
        <v>0</v>
      </c>
      <c r="AV16" s="38">
        <f t="shared" si="39"/>
        <v>0</v>
      </c>
      <c r="AW16" s="38">
        <f t="shared" si="40"/>
        <v>0</v>
      </c>
      <c r="AY16" s="36">
        <v>8</v>
      </c>
      <c r="AZ16" s="37" t="str">
        <f t="shared" si="41"/>
        <v>França</v>
      </c>
      <c r="BA16" s="38">
        <f t="shared" si="42"/>
        <v>0</v>
      </c>
      <c r="BB16" s="38">
        <f t="shared" si="21"/>
        <v>0</v>
      </c>
      <c r="BC16" s="38">
        <f t="shared" si="22"/>
        <v>0</v>
      </c>
      <c r="BD16" s="38">
        <f t="shared" si="23"/>
        <v>0</v>
      </c>
      <c r="BE16" s="38">
        <f t="shared" si="24"/>
        <v>0</v>
      </c>
      <c r="BF16" s="38">
        <f t="shared" si="25"/>
        <v>0</v>
      </c>
      <c r="BG16" s="38">
        <f t="shared" si="43"/>
        <v>0</v>
      </c>
      <c r="BH16" s="38">
        <f t="shared" si="44"/>
        <v>0</v>
      </c>
    </row>
    <row r="17" spans="2:60" s="35" customFormat="1" ht="23.1" customHeight="1" x14ac:dyDescent="0.25">
      <c r="B17" s="59">
        <v>9</v>
      </c>
      <c r="C17" s="61" t="str">
        <f t="shared" si="0"/>
        <v>País de Gales</v>
      </c>
      <c r="D17" s="62">
        <f t="shared" si="1"/>
        <v>18</v>
      </c>
      <c r="E17" s="62">
        <f t="shared" si="2"/>
        <v>7</v>
      </c>
      <c r="F17" s="62">
        <f t="shared" si="3"/>
        <v>5</v>
      </c>
      <c r="G17" s="62">
        <f t="shared" si="4"/>
        <v>6</v>
      </c>
      <c r="H17" s="62">
        <f t="shared" si="5"/>
        <v>16</v>
      </c>
      <c r="I17" s="62">
        <f t="shared" si="6"/>
        <v>14</v>
      </c>
      <c r="J17" s="62">
        <f t="shared" si="7"/>
        <v>2</v>
      </c>
      <c r="K17" s="59">
        <f t="shared" si="8"/>
        <v>26</v>
      </c>
      <c r="O17" s="36">
        <v>9</v>
      </c>
      <c r="P17" s="37" t="str">
        <f>Tabelas!P17</f>
        <v>Holanda</v>
      </c>
      <c r="Q17" s="38">
        <f t="shared" si="26"/>
        <v>19</v>
      </c>
      <c r="R17" s="38">
        <f t="shared" si="27"/>
        <v>7</v>
      </c>
      <c r="S17" s="38">
        <f t="shared" si="28"/>
        <v>6</v>
      </c>
      <c r="T17" s="38">
        <f t="shared" si="29"/>
        <v>6</v>
      </c>
      <c r="U17" s="38">
        <f t="shared" si="30"/>
        <v>19</v>
      </c>
      <c r="V17" s="38">
        <f t="shared" si="31"/>
        <v>18</v>
      </c>
      <c r="W17" s="38">
        <f t="shared" si="32"/>
        <v>1</v>
      </c>
      <c r="X17" s="38">
        <f t="shared" si="33"/>
        <v>27</v>
      </c>
      <c r="Y17"/>
      <c r="AC17" s="36">
        <v>9</v>
      </c>
      <c r="AD17" s="37" t="str">
        <f t="shared" si="10"/>
        <v>Holanda</v>
      </c>
      <c r="AE17" s="38">
        <f t="shared" si="34"/>
        <v>18</v>
      </c>
      <c r="AF17" s="38">
        <f t="shared" si="11"/>
        <v>7</v>
      </c>
      <c r="AG17" s="38">
        <f t="shared" si="12"/>
        <v>6</v>
      </c>
      <c r="AH17" s="38">
        <f t="shared" si="13"/>
        <v>5</v>
      </c>
      <c r="AI17" s="38">
        <f t="shared" si="14"/>
        <v>19</v>
      </c>
      <c r="AJ17" s="38">
        <f t="shared" si="15"/>
        <v>15</v>
      </c>
      <c r="AK17" s="38">
        <f t="shared" si="35"/>
        <v>4</v>
      </c>
      <c r="AL17" s="38">
        <f t="shared" si="36"/>
        <v>27</v>
      </c>
      <c r="AN17" s="36">
        <v>9</v>
      </c>
      <c r="AO17" s="37" t="str">
        <f t="shared" si="37"/>
        <v>Holanda</v>
      </c>
      <c r="AP17" s="38">
        <f t="shared" si="38"/>
        <v>1</v>
      </c>
      <c r="AQ17" s="38">
        <f t="shared" si="16"/>
        <v>1</v>
      </c>
      <c r="AR17" s="38">
        <f t="shared" si="17"/>
        <v>0</v>
      </c>
      <c r="AS17" s="38">
        <f t="shared" si="18"/>
        <v>0</v>
      </c>
      <c r="AT17" s="38">
        <f t="shared" si="19"/>
        <v>2</v>
      </c>
      <c r="AU17" s="38">
        <f t="shared" si="20"/>
        <v>1</v>
      </c>
      <c r="AV17" s="38">
        <f t="shared" si="39"/>
        <v>1</v>
      </c>
      <c r="AW17" s="38">
        <f t="shared" si="40"/>
        <v>3</v>
      </c>
      <c r="AY17" s="36">
        <v>9</v>
      </c>
      <c r="AZ17" s="37" t="str">
        <f t="shared" si="41"/>
        <v>Holanda</v>
      </c>
      <c r="BA17" s="38">
        <f t="shared" si="42"/>
        <v>1</v>
      </c>
      <c r="BB17" s="38">
        <f t="shared" si="21"/>
        <v>0</v>
      </c>
      <c r="BC17" s="38">
        <f t="shared" si="22"/>
        <v>0</v>
      </c>
      <c r="BD17" s="38">
        <f t="shared" si="23"/>
        <v>1</v>
      </c>
      <c r="BE17" s="38">
        <f t="shared" si="24"/>
        <v>0</v>
      </c>
      <c r="BF17" s="38">
        <f t="shared" si="25"/>
        <v>3</v>
      </c>
      <c r="BG17" s="38">
        <f t="shared" si="43"/>
        <v>-3</v>
      </c>
      <c r="BH17" s="38">
        <f t="shared" si="44"/>
        <v>0</v>
      </c>
    </row>
    <row r="18" spans="2:60" s="35" customFormat="1" ht="23.1" customHeight="1" x14ac:dyDescent="0.25">
      <c r="B18" s="59">
        <v>10</v>
      </c>
      <c r="C18" s="63" t="str">
        <f t="shared" si="0"/>
        <v>Áustria</v>
      </c>
      <c r="D18" s="64">
        <f t="shared" si="1"/>
        <v>18</v>
      </c>
      <c r="E18" s="64">
        <f t="shared" si="2"/>
        <v>6</v>
      </c>
      <c r="F18" s="64">
        <f t="shared" si="3"/>
        <v>7</v>
      </c>
      <c r="G18" s="64">
        <f t="shared" si="4"/>
        <v>5</v>
      </c>
      <c r="H18" s="64">
        <f t="shared" si="5"/>
        <v>11</v>
      </c>
      <c r="I18" s="64">
        <f t="shared" si="6"/>
        <v>9</v>
      </c>
      <c r="J18" s="64">
        <f t="shared" si="7"/>
        <v>2</v>
      </c>
      <c r="K18" s="59">
        <f t="shared" si="8"/>
        <v>25</v>
      </c>
      <c r="O18" s="36">
        <v>10</v>
      </c>
      <c r="P18" s="37" t="str">
        <f>Tabelas!P18</f>
        <v>Inglaterra</v>
      </c>
      <c r="Q18" s="38">
        <f t="shared" si="26"/>
        <v>19</v>
      </c>
      <c r="R18" s="38">
        <f t="shared" si="27"/>
        <v>12</v>
      </c>
      <c r="S18" s="38">
        <f t="shared" si="28"/>
        <v>2</v>
      </c>
      <c r="T18" s="38">
        <f t="shared" si="29"/>
        <v>5</v>
      </c>
      <c r="U18" s="38">
        <f t="shared" si="30"/>
        <v>30</v>
      </c>
      <c r="V18" s="38">
        <f t="shared" si="31"/>
        <v>13</v>
      </c>
      <c r="W18" s="38">
        <f t="shared" si="32"/>
        <v>17</v>
      </c>
      <c r="X18" s="38">
        <f t="shared" si="33"/>
        <v>38</v>
      </c>
      <c r="Y18"/>
      <c r="AC18" s="36">
        <v>10</v>
      </c>
      <c r="AD18" s="37" t="str">
        <f t="shared" si="10"/>
        <v>Inglaterra</v>
      </c>
      <c r="AE18" s="38">
        <f t="shared" si="34"/>
        <v>18</v>
      </c>
      <c r="AF18" s="38">
        <f t="shared" si="11"/>
        <v>12</v>
      </c>
      <c r="AG18" s="38">
        <f t="shared" si="12"/>
        <v>2</v>
      </c>
      <c r="AH18" s="38">
        <f t="shared" si="13"/>
        <v>4</v>
      </c>
      <c r="AI18" s="38">
        <f t="shared" si="14"/>
        <v>27</v>
      </c>
      <c r="AJ18" s="38">
        <f t="shared" si="15"/>
        <v>12</v>
      </c>
      <c r="AK18" s="38">
        <f t="shared" si="35"/>
        <v>15</v>
      </c>
      <c r="AL18" s="38">
        <f t="shared" si="36"/>
        <v>38</v>
      </c>
      <c r="AN18" s="36">
        <v>10</v>
      </c>
      <c r="AO18" s="37" t="str">
        <f t="shared" si="37"/>
        <v>Inglaterra</v>
      </c>
      <c r="AP18" s="38">
        <f t="shared" si="38"/>
        <v>0</v>
      </c>
      <c r="AQ18" s="38">
        <f t="shared" si="16"/>
        <v>0</v>
      </c>
      <c r="AR18" s="38">
        <f t="shared" si="17"/>
        <v>0</v>
      </c>
      <c r="AS18" s="38">
        <f t="shared" si="18"/>
        <v>0</v>
      </c>
      <c r="AT18" s="38">
        <f t="shared" si="19"/>
        <v>0</v>
      </c>
      <c r="AU18" s="38">
        <f t="shared" si="20"/>
        <v>0</v>
      </c>
      <c r="AV18" s="38">
        <f t="shared" si="39"/>
        <v>0</v>
      </c>
      <c r="AW18" s="38">
        <f t="shared" si="40"/>
        <v>0</v>
      </c>
      <c r="AY18" s="36">
        <v>10</v>
      </c>
      <c r="AZ18" s="37" t="str">
        <f t="shared" si="41"/>
        <v>Inglaterra</v>
      </c>
      <c r="BA18" s="38">
        <f t="shared" si="42"/>
        <v>1</v>
      </c>
      <c r="BB18" s="38">
        <f t="shared" si="21"/>
        <v>0</v>
      </c>
      <c r="BC18" s="38">
        <f t="shared" si="22"/>
        <v>0</v>
      </c>
      <c r="BD18" s="38">
        <f t="shared" si="23"/>
        <v>1</v>
      </c>
      <c r="BE18" s="38">
        <f t="shared" si="24"/>
        <v>3</v>
      </c>
      <c r="BF18" s="38">
        <f t="shared" si="25"/>
        <v>1</v>
      </c>
      <c r="BG18" s="38">
        <f t="shared" si="43"/>
        <v>2</v>
      </c>
      <c r="BH18" s="38">
        <f t="shared" si="44"/>
        <v>0</v>
      </c>
    </row>
    <row r="19" spans="2:60" s="35" customFormat="1" ht="23.1" customHeight="1" x14ac:dyDescent="0.25">
      <c r="B19" s="59">
        <v>11</v>
      </c>
      <c r="C19" s="61" t="str">
        <f t="shared" si="0"/>
        <v>Itália</v>
      </c>
      <c r="D19" s="62">
        <f t="shared" si="1"/>
        <v>18</v>
      </c>
      <c r="E19" s="62">
        <f t="shared" si="2"/>
        <v>5</v>
      </c>
      <c r="F19" s="62">
        <f t="shared" si="3"/>
        <v>8</v>
      </c>
      <c r="G19" s="62">
        <f t="shared" si="4"/>
        <v>5</v>
      </c>
      <c r="H19" s="62">
        <f t="shared" si="5"/>
        <v>11</v>
      </c>
      <c r="I19" s="62">
        <f t="shared" si="6"/>
        <v>13</v>
      </c>
      <c r="J19" s="62">
        <f t="shared" si="7"/>
        <v>-2</v>
      </c>
      <c r="K19" s="59">
        <f t="shared" si="8"/>
        <v>23</v>
      </c>
      <c r="O19" s="36">
        <v>11</v>
      </c>
      <c r="P19" s="37" t="str">
        <f>Tabelas!P19</f>
        <v>Irlanda</v>
      </c>
      <c r="Q19" s="38">
        <f t="shared" si="26"/>
        <v>18</v>
      </c>
      <c r="R19" s="38">
        <f t="shared" si="27"/>
        <v>2</v>
      </c>
      <c r="S19" s="38">
        <f t="shared" si="28"/>
        <v>7</v>
      </c>
      <c r="T19" s="38">
        <f t="shared" si="29"/>
        <v>9</v>
      </c>
      <c r="U19" s="38">
        <f t="shared" si="30"/>
        <v>4</v>
      </c>
      <c r="V19" s="38">
        <f t="shared" si="31"/>
        <v>15</v>
      </c>
      <c r="W19" s="38">
        <f t="shared" si="32"/>
        <v>-11</v>
      </c>
      <c r="X19" s="38">
        <f t="shared" si="33"/>
        <v>13</v>
      </c>
      <c r="Y19"/>
      <c r="AC19" s="36">
        <v>11</v>
      </c>
      <c r="AD19" s="37" t="str">
        <f t="shared" si="10"/>
        <v>Irlanda</v>
      </c>
      <c r="AE19" s="38">
        <f t="shared" si="34"/>
        <v>18</v>
      </c>
      <c r="AF19" s="38">
        <f t="shared" si="11"/>
        <v>2</v>
      </c>
      <c r="AG19" s="38">
        <f t="shared" si="12"/>
        <v>7</v>
      </c>
      <c r="AH19" s="38">
        <f t="shared" si="13"/>
        <v>9</v>
      </c>
      <c r="AI19" s="38">
        <f t="shared" si="14"/>
        <v>4</v>
      </c>
      <c r="AJ19" s="38">
        <f t="shared" si="15"/>
        <v>15</v>
      </c>
      <c r="AK19" s="38">
        <f t="shared" si="35"/>
        <v>-11</v>
      </c>
      <c r="AL19" s="38">
        <f t="shared" si="36"/>
        <v>13</v>
      </c>
      <c r="AN19" s="36">
        <v>11</v>
      </c>
      <c r="AO19" s="37" t="str">
        <f t="shared" si="37"/>
        <v>Irlanda</v>
      </c>
      <c r="AP19" s="38">
        <f t="shared" si="38"/>
        <v>0</v>
      </c>
      <c r="AQ19" s="38">
        <f t="shared" si="16"/>
        <v>0</v>
      </c>
      <c r="AR19" s="38">
        <f t="shared" si="17"/>
        <v>0</v>
      </c>
      <c r="AS19" s="38">
        <f t="shared" si="18"/>
        <v>0</v>
      </c>
      <c r="AT19" s="38">
        <f t="shared" si="19"/>
        <v>0</v>
      </c>
      <c r="AU19" s="38">
        <f t="shared" si="20"/>
        <v>0</v>
      </c>
      <c r="AV19" s="38">
        <f t="shared" si="39"/>
        <v>0</v>
      </c>
      <c r="AW19" s="38">
        <f t="shared" si="40"/>
        <v>0</v>
      </c>
      <c r="AY19" s="36">
        <v>11</v>
      </c>
      <c r="AZ19" s="37" t="str">
        <f t="shared" si="41"/>
        <v>Irlanda</v>
      </c>
      <c r="BA19" s="38">
        <f t="shared" si="42"/>
        <v>0</v>
      </c>
      <c r="BB19" s="38">
        <f t="shared" si="21"/>
        <v>0</v>
      </c>
      <c r="BC19" s="38">
        <f t="shared" si="22"/>
        <v>0</v>
      </c>
      <c r="BD19" s="38">
        <f t="shared" si="23"/>
        <v>0</v>
      </c>
      <c r="BE19" s="38">
        <f t="shared" si="24"/>
        <v>0</v>
      </c>
      <c r="BF19" s="38">
        <f t="shared" si="25"/>
        <v>0</v>
      </c>
      <c r="BG19" s="38">
        <f t="shared" si="43"/>
        <v>0</v>
      </c>
      <c r="BH19" s="38">
        <f t="shared" si="44"/>
        <v>0</v>
      </c>
    </row>
    <row r="20" spans="2:60" s="35" customFormat="1" ht="23.1" customHeight="1" x14ac:dyDescent="0.25">
      <c r="B20" s="59">
        <v>12</v>
      </c>
      <c r="C20" s="63" t="str">
        <f t="shared" si="0"/>
        <v>Alemanha</v>
      </c>
      <c r="D20" s="64">
        <f t="shared" si="1"/>
        <v>18</v>
      </c>
      <c r="E20" s="64">
        <f t="shared" si="2"/>
        <v>5</v>
      </c>
      <c r="F20" s="64">
        <f t="shared" si="3"/>
        <v>5</v>
      </c>
      <c r="G20" s="64">
        <f t="shared" si="4"/>
        <v>8</v>
      </c>
      <c r="H20" s="64">
        <f t="shared" si="5"/>
        <v>7</v>
      </c>
      <c r="I20" s="64">
        <f t="shared" si="6"/>
        <v>13</v>
      </c>
      <c r="J20" s="64">
        <f t="shared" si="7"/>
        <v>-6</v>
      </c>
      <c r="K20" s="59">
        <f t="shared" si="8"/>
        <v>20</v>
      </c>
      <c r="O20" s="36">
        <v>12</v>
      </c>
      <c r="P20" s="37" t="str">
        <f>Tabelas!P20</f>
        <v>Itália</v>
      </c>
      <c r="Q20" s="38">
        <f t="shared" si="26"/>
        <v>18</v>
      </c>
      <c r="R20" s="38">
        <f t="shared" si="27"/>
        <v>5</v>
      </c>
      <c r="S20" s="38">
        <f t="shared" si="28"/>
        <v>8</v>
      </c>
      <c r="T20" s="38">
        <f t="shared" si="29"/>
        <v>5</v>
      </c>
      <c r="U20" s="38">
        <f t="shared" si="30"/>
        <v>11</v>
      </c>
      <c r="V20" s="38">
        <f t="shared" si="31"/>
        <v>13</v>
      </c>
      <c r="W20" s="38">
        <f t="shared" si="32"/>
        <v>-2</v>
      </c>
      <c r="X20" s="38">
        <f t="shared" si="33"/>
        <v>23</v>
      </c>
      <c r="Y20"/>
      <c r="AC20" s="36">
        <v>12</v>
      </c>
      <c r="AD20" s="37" t="str">
        <f t="shared" si="10"/>
        <v>Itália</v>
      </c>
      <c r="AE20" s="38">
        <f t="shared" si="34"/>
        <v>18</v>
      </c>
      <c r="AF20" s="38">
        <f t="shared" si="11"/>
        <v>5</v>
      </c>
      <c r="AG20" s="38">
        <f t="shared" si="12"/>
        <v>8</v>
      </c>
      <c r="AH20" s="38">
        <f t="shared" si="13"/>
        <v>5</v>
      </c>
      <c r="AI20" s="38">
        <f t="shared" si="14"/>
        <v>11</v>
      </c>
      <c r="AJ20" s="38">
        <f t="shared" si="15"/>
        <v>13</v>
      </c>
      <c r="AK20" s="38">
        <f t="shared" si="35"/>
        <v>-2</v>
      </c>
      <c r="AL20" s="38">
        <f t="shared" si="36"/>
        <v>23</v>
      </c>
      <c r="AN20" s="36">
        <v>12</v>
      </c>
      <c r="AO20" s="37" t="str">
        <f t="shared" si="37"/>
        <v>Itália</v>
      </c>
      <c r="AP20" s="38">
        <f t="shared" si="38"/>
        <v>1</v>
      </c>
      <c r="AQ20" s="38">
        <f t="shared" si="16"/>
        <v>0</v>
      </c>
      <c r="AR20" s="38">
        <f t="shared" si="17"/>
        <v>0</v>
      </c>
      <c r="AS20" s="38">
        <f t="shared" si="18"/>
        <v>1</v>
      </c>
      <c r="AT20" s="38">
        <f t="shared" si="19"/>
        <v>2</v>
      </c>
      <c r="AU20" s="38">
        <f t="shared" si="20"/>
        <v>3</v>
      </c>
      <c r="AV20" s="38">
        <f t="shared" si="39"/>
        <v>-1</v>
      </c>
      <c r="AW20" s="38">
        <f t="shared" si="40"/>
        <v>0</v>
      </c>
      <c r="AY20" s="36">
        <v>12</v>
      </c>
      <c r="AZ20" s="37" t="str">
        <f t="shared" si="41"/>
        <v>Itália</v>
      </c>
      <c r="BA20" s="38">
        <f t="shared" si="42"/>
        <v>0</v>
      </c>
      <c r="BB20" s="38">
        <f t="shared" si="21"/>
        <v>0</v>
      </c>
      <c r="BC20" s="38">
        <f t="shared" si="22"/>
        <v>0</v>
      </c>
      <c r="BD20" s="38">
        <f t="shared" si="23"/>
        <v>0</v>
      </c>
      <c r="BE20" s="38">
        <f t="shared" si="24"/>
        <v>0</v>
      </c>
      <c r="BF20" s="38">
        <f t="shared" si="25"/>
        <v>0</v>
      </c>
      <c r="BG20" s="38">
        <f t="shared" si="43"/>
        <v>0</v>
      </c>
      <c r="BH20" s="38">
        <f t="shared" si="44"/>
        <v>0</v>
      </c>
    </row>
    <row r="21" spans="2:60" s="35" customFormat="1" ht="23.1" customHeight="1" x14ac:dyDescent="0.25">
      <c r="B21" s="60">
        <v>13</v>
      </c>
      <c r="C21" s="61" t="str">
        <f t="shared" si="0"/>
        <v>Romênia</v>
      </c>
      <c r="D21" s="62">
        <f t="shared" si="1"/>
        <v>18</v>
      </c>
      <c r="E21" s="62">
        <f t="shared" si="2"/>
        <v>5</v>
      </c>
      <c r="F21" s="62">
        <f t="shared" si="3"/>
        <v>5</v>
      </c>
      <c r="G21" s="62">
        <f t="shared" si="4"/>
        <v>8</v>
      </c>
      <c r="H21" s="62">
        <f t="shared" si="5"/>
        <v>7</v>
      </c>
      <c r="I21" s="62">
        <f t="shared" si="6"/>
        <v>16</v>
      </c>
      <c r="J21" s="62">
        <f t="shared" si="7"/>
        <v>-9</v>
      </c>
      <c r="K21" s="60">
        <f t="shared" si="8"/>
        <v>20</v>
      </c>
      <c r="O21" s="36">
        <v>13</v>
      </c>
      <c r="P21" s="37" t="str">
        <f>Tabelas!P21</f>
        <v>Noruega</v>
      </c>
      <c r="Q21" s="38">
        <f t="shared" si="26"/>
        <v>19</v>
      </c>
      <c r="R21" s="38">
        <f t="shared" si="27"/>
        <v>8</v>
      </c>
      <c r="S21" s="38">
        <f t="shared" si="28"/>
        <v>6</v>
      </c>
      <c r="T21" s="38">
        <f t="shared" si="29"/>
        <v>5</v>
      </c>
      <c r="U21" s="38">
        <f t="shared" si="30"/>
        <v>17</v>
      </c>
      <c r="V21" s="38">
        <f t="shared" si="31"/>
        <v>8</v>
      </c>
      <c r="W21" s="38">
        <f t="shared" si="32"/>
        <v>9</v>
      </c>
      <c r="X21" s="38">
        <f t="shared" si="33"/>
        <v>30</v>
      </c>
      <c r="Y21"/>
      <c r="AC21" s="36">
        <v>13</v>
      </c>
      <c r="AD21" s="37" t="str">
        <f t="shared" si="10"/>
        <v>Noruega</v>
      </c>
      <c r="AE21" s="38">
        <f t="shared" si="34"/>
        <v>18</v>
      </c>
      <c r="AF21" s="38">
        <f t="shared" si="11"/>
        <v>8</v>
      </c>
      <c r="AG21" s="38">
        <f t="shared" si="12"/>
        <v>6</v>
      </c>
      <c r="AH21" s="38">
        <f t="shared" si="13"/>
        <v>4</v>
      </c>
      <c r="AI21" s="38">
        <f t="shared" si="14"/>
        <v>16</v>
      </c>
      <c r="AJ21" s="38">
        <f t="shared" si="15"/>
        <v>8</v>
      </c>
      <c r="AK21" s="38">
        <f t="shared" si="35"/>
        <v>8</v>
      </c>
      <c r="AL21" s="38">
        <f t="shared" si="36"/>
        <v>30</v>
      </c>
      <c r="AN21" s="36">
        <v>13</v>
      </c>
      <c r="AO21" s="37" t="str">
        <f t="shared" si="37"/>
        <v>Noruega</v>
      </c>
      <c r="AP21" s="38">
        <f t="shared" si="38"/>
        <v>1</v>
      </c>
      <c r="AQ21" s="38">
        <f t="shared" si="16"/>
        <v>1</v>
      </c>
      <c r="AR21" s="38">
        <f t="shared" si="17"/>
        <v>0</v>
      </c>
      <c r="AS21" s="38">
        <f t="shared" si="18"/>
        <v>0</v>
      </c>
      <c r="AT21" s="38">
        <f t="shared" si="19"/>
        <v>1</v>
      </c>
      <c r="AU21" s="38">
        <f t="shared" si="20"/>
        <v>0</v>
      </c>
      <c r="AV21" s="38">
        <f t="shared" si="39"/>
        <v>1</v>
      </c>
      <c r="AW21" s="38">
        <f t="shared" si="40"/>
        <v>3</v>
      </c>
      <c r="AY21" s="36">
        <v>13</v>
      </c>
      <c r="AZ21" s="37" t="str">
        <f t="shared" si="41"/>
        <v>Noruega</v>
      </c>
      <c r="BA21" s="38">
        <f t="shared" si="42"/>
        <v>1</v>
      </c>
      <c r="BB21" s="38">
        <f t="shared" si="21"/>
        <v>0</v>
      </c>
      <c r="BC21" s="38">
        <f t="shared" si="22"/>
        <v>0</v>
      </c>
      <c r="BD21" s="38">
        <f t="shared" si="23"/>
        <v>1</v>
      </c>
      <c r="BE21" s="38">
        <f t="shared" si="24"/>
        <v>1</v>
      </c>
      <c r="BF21" s="38">
        <f t="shared" si="25"/>
        <v>0</v>
      </c>
      <c r="BG21" s="38">
        <f t="shared" si="43"/>
        <v>1</v>
      </c>
      <c r="BH21" s="38">
        <f t="shared" si="44"/>
        <v>0</v>
      </c>
    </row>
    <row r="22" spans="2:60" s="35" customFormat="1" ht="23.1" customHeight="1" x14ac:dyDescent="0.25">
      <c r="B22" s="60">
        <v>14</v>
      </c>
      <c r="C22" s="63" t="str">
        <f t="shared" si="0"/>
        <v>Bélgica</v>
      </c>
      <c r="D22" s="64">
        <f t="shared" si="1"/>
        <v>18</v>
      </c>
      <c r="E22" s="64">
        <f t="shared" si="2"/>
        <v>4</v>
      </c>
      <c r="F22" s="64">
        <f t="shared" si="3"/>
        <v>7</v>
      </c>
      <c r="G22" s="64">
        <f t="shared" si="4"/>
        <v>7</v>
      </c>
      <c r="H22" s="64">
        <f t="shared" si="5"/>
        <v>9</v>
      </c>
      <c r="I22" s="64">
        <f t="shared" si="6"/>
        <v>14</v>
      </c>
      <c r="J22" s="64">
        <f t="shared" si="7"/>
        <v>-5</v>
      </c>
      <c r="K22" s="60">
        <f t="shared" si="8"/>
        <v>19</v>
      </c>
      <c r="O22" s="36">
        <v>14</v>
      </c>
      <c r="P22" s="37" t="str">
        <f>Tabelas!P22</f>
        <v>País de Gales</v>
      </c>
      <c r="Q22" s="38">
        <f t="shared" si="26"/>
        <v>18</v>
      </c>
      <c r="R22" s="38">
        <f t="shared" si="27"/>
        <v>7</v>
      </c>
      <c r="S22" s="38">
        <f t="shared" si="28"/>
        <v>5</v>
      </c>
      <c r="T22" s="38">
        <f t="shared" si="29"/>
        <v>6</v>
      </c>
      <c r="U22" s="38">
        <f t="shared" si="30"/>
        <v>16</v>
      </c>
      <c r="V22" s="38">
        <f t="shared" si="31"/>
        <v>14</v>
      </c>
      <c r="W22" s="38">
        <f t="shared" si="32"/>
        <v>2</v>
      </c>
      <c r="X22" s="38">
        <f t="shared" si="33"/>
        <v>26</v>
      </c>
      <c r="Y22"/>
      <c r="AC22" s="36">
        <v>14</v>
      </c>
      <c r="AD22" s="37" t="str">
        <f t="shared" si="10"/>
        <v>País de Gales</v>
      </c>
      <c r="AE22" s="38">
        <f t="shared" si="34"/>
        <v>18</v>
      </c>
      <c r="AF22" s="38">
        <f t="shared" si="11"/>
        <v>7</v>
      </c>
      <c r="AG22" s="38">
        <f t="shared" si="12"/>
        <v>5</v>
      </c>
      <c r="AH22" s="38">
        <f t="shared" si="13"/>
        <v>6</v>
      </c>
      <c r="AI22" s="38">
        <f t="shared" si="14"/>
        <v>16</v>
      </c>
      <c r="AJ22" s="38">
        <f t="shared" si="15"/>
        <v>14</v>
      </c>
      <c r="AK22" s="38">
        <f t="shared" si="35"/>
        <v>2</v>
      </c>
      <c r="AL22" s="38">
        <f t="shared" si="36"/>
        <v>26</v>
      </c>
      <c r="AN22" s="36">
        <v>14</v>
      </c>
      <c r="AO22" s="37" t="str">
        <f t="shared" si="37"/>
        <v>País de Gales</v>
      </c>
      <c r="AP22" s="38">
        <f t="shared" si="38"/>
        <v>1</v>
      </c>
      <c r="AQ22" s="38">
        <f t="shared" si="16"/>
        <v>0</v>
      </c>
      <c r="AR22" s="38">
        <f t="shared" si="17"/>
        <v>0</v>
      </c>
      <c r="AS22" s="38">
        <f t="shared" si="18"/>
        <v>1</v>
      </c>
      <c r="AT22" s="38">
        <f t="shared" si="19"/>
        <v>1</v>
      </c>
      <c r="AU22" s="38">
        <f t="shared" si="20"/>
        <v>2</v>
      </c>
      <c r="AV22" s="38">
        <f t="shared" si="39"/>
        <v>-1</v>
      </c>
      <c r="AW22" s="38">
        <f t="shared" si="40"/>
        <v>0</v>
      </c>
      <c r="AY22" s="36">
        <v>14</v>
      </c>
      <c r="AZ22" s="37" t="str">
        <f t="shared" si="41"/>
        <v>País de Gales</v>
      </c>
      <c r="BA22" s="38">
        <f t="shared" si="42"/>
        <v>0</v>
      </c>
      <c r="BB22" s="38">
        <f t="shared" si="21"/>
        <v>0</v>
      </c>
      <c r="BC22" s="38">
        <f t="shared" si="22"/>
        <v>0</v>
      </c>
      <c r="BD22" s="38">
        <f t="shared" si="23"/>
        <v>0</v>
      </c>
      <c r="BE22" s="38">
        <f t="shared" si="24"/>
        <v>0</v>
      </c>
      <c r="BF22" s="38">
        <f t="shared" si="25"/>
        <v>0</v>
      </c>
      <c r="BG22" s="38">
        <f t="shared" si="43"/>
        <v>0</v>
      </c>
      <c r="BH22" s="38">
        <f t="shared" si="44"/>
        <v>0</v>
      </c>
    </row>
    <row r="23" spans="2:60" s="35" customFormat="1" ht="23.1" customHeight="1" x14ac:dyDescent="0.25">
      <c r="B23" s="60">
        <v>15</v>
      </c>
      <c r="C23" s="61" t="str">
        <f t="shared" si="0"/>
        <v>Eslovênia</v>
      </c>
      <c r="D23" s="62">
        <f t="shared" si="1"/>
        <v>18</v>
      </c>
      <c r="E23" s="62">
        <f t="shared" si="2"/>
        <v>4</v>
      </c>
      <c r="F23" s="62">
        <f t="shared" si="3"/>
        <v>6</v>
      </c>
      <c r="G23" s="62">
        <f t="shared" si="4"/>
        <v>8</v>
      </c>
      <c r="H23" s="62">
        <f t="shared" si="5"/>
        <v>11</v>
      </c>
      <c r="I23" s="62">
        <f t="shared" si="6"/>
        <v>17</v>
      </c>
      <c r="J23" s="62">
        <f t="shared" si="7"/>
        <v>-6</v>
      </c>
      <c r="K23" s="60">
        <f t="shared" si="8"/>
        <v>18</v>
      </c>
      <c r="O23" s="36">
        <v>15</v>
      </c>
      <c r="P23" s="37" t="str">
        <f>Tabelas!P23</f>
        <v>Polônia</v>
      </c>
      <c r="Q23" s="38">
        <f t="shared" si="26"/>
        <v>19</v>
      </c>
      <c r="R23" s="38">
        <f t="shared" si="27"/>
        <v>11</v>
      </c>
      <c r="S23" s="38">
        <f t="shared" si="28"/>
        <v>3</v>
      </c>
      <c r="T23" s="38">
        <f t="shared" si="29"/>
        <v>5</v>
      </c>
      <c r="U23" s="38">
        <f t="shared" si="30"/>
        <v>28</v>
      </c>
      <c r="V23" s="38">
        <f t="shared" si="31"/>
        <v>26</v>
      </c>
      <c r="W23" s="38">
        <f t="shared" si="32"/>
        <v>2</v>
      </c>
      <c r="X23" s="38">
        <f t="shared" si="33"/>
        <v>36</v>
      </c>
      <c r="Y23"/>
      <c r="AC23" s="36">
        <v>15</v>
      </c>
      <c r="AD23" s="37" t="str">
        <f t="shared" si="10"/>
        <v>Polônia</v>
      </c>
      <c r="AE23" s="38">
        <f t="shared" si="34"/>
        <v>18</v>
      </c>
      <c r="AF23" s="38">
        <f t="shared" si="11"/>
        <v>10</v>
      </c>
      <c r="AG23" s="38">
        <f t="shared" si="12"/>
        <v>3</v>
      </c>
      <c r="AH23" s="38">
        <f t="shared" si="13"/>
        <v>5</v>
      </c>
      <c r="AI23" s="38">
        <f t="shared" si="14"/>
        <v>28</v>
      </c>
      <c r="AJ23" s="38">
        <f t="shared" si="15"/>
        <v>25</v>
      </c>
      <c r="AK23" s="38">
        <f t="shared" si="35"/>
        <v>3</v>
      </c>
      <c r="AL23" s="38">
        <f t="shared" si="36"/>
        <v>33</v>
      </c>
      <c r="AN23" s="36">
        <v>15</v>
      </c>
      <c r="AO23" s="37" t="str">
        <f t="shared" si="37"/>
        <v>Polônia</v>
      </c>
      <c r="AP23" s="38">
        <f t="shared" si="38"/>
        <v>0</v>
      </c>
      <c r="AQ23" s="38">
        <f t="shared" si="16"/>
        <v>0</v>
      </c>
      <c r="AR23" s="38">
        <f t="shared" si="17"/>
        <v>0</v>
      </c>
      <c r="AS23" s="38">
        <f t="shared" si="18"/>
        <v>0</v>
      </c>
      <c r="AT23" s="38">
        <f t="shared" si="19"/>
        <v>0</v>
      </c>
      <c r="AU23" s="38">
        <f t="shared" si="20"/>
        <v>0</v>
      </c>
      <c r="AV23" s="38">
        <f t="shared" si="39"/>
        <v>0</v>
      </c>
      <c r="AW23" s="38">
        <f t="shared" si="40"/>
        <v>0</v>
      </c>
      <c r="AY23" s="36">
        <v>15</v>
      </c>
      <c r="AZ23" s="37" t="str">
        <f t="shared" si="41"/>
        <v>Polônia</v>
      </c>
      <c r="BA23" s="38">
        <f t="shared" si="42"/>
        <v>1</v>
      </c>
      <c r="BB23" s="38">
        <f t="shared" si="21"/>
        <v>1</v>
      </c>
      <c r="BC23" s="38">
        <f t="shared" si="22"/>
        <v>0</v>
      </c>
      <c r="BD23" s="38">
        <f t="shared" si="23"/>
        <v>0</v>
      </c>
      <c r="BE23" s="38">
        <f t="shared" si="24"/>
        <v>0</v>
      </c>
      <c r="BF23" s="38">
        <f t="shared" si="25"/>
        <v>1</v>
      </c>
      <c r="BG23" s="38">
        <f t="shared" si="43"/>
        <v>-1</v>
      </c>
      <c r="BH23" s="38">
        <f t="shared" si="44"/>
        <v>3</v>
      </c>
    </row>
    <row r="24" spans="2:60" s="35" customFormat="1" ht="23.1" customHeight="1" x14ac:dyDescent="0.25">
      <c r="B24" s="60">
        <v>16</v>
      </c>
      <c r="C24" s="63" t="str">
        <f t="shared" si="0"/>
        <v>Dinamarca</v>
      </c>
      <c r="D24" s="64">
        <f t="shared" si="1"/>
        <v>18</v>
      </c>
      <c r="E24" s="64">
        <f t="shared" si="2"/>
        <v>3</v>
      </c>
      <c r="F24" s="64">
        <f t="shared" si="3"/>
        <v>9</v>
      </c>
      <c r="G24" s="64">
        <f t="shared" si="4"/>
        <v>6</v>
      </c>
      <c r="H24" s="64">
        <f t="shared" si="5"/>
        <v>9</v>
      </c>
      <c r="I24" s="64">
        <f t="shared" si="6"/>
        <v>16</v>
      </c>
      <c r="J24" s="64">
        <f t="shared" si="7"/>
        <v>-7</v>
      </c>
      <c r="K24" s="60">
        <f t="shared" si="8"/>
        <v>18</v>
      </c>
      <c r="O24" s="36">
        <v>16</v>
      </c>
      <c r="P24" s="37" t="str">
        <f>Tabelas!P24</f>
        <v>Rep. Tcheca</v>
      </c>
      <c r="Q24" s="38">
        <f t="shared" si="26"/>
        <v>18</v>
      </c>
      <c r="R24" s="38">
        <f t="shared" si="27"/>
        <v>0</v>
      </c>
      <c r="S24" s="38">
        <f t="shared" si="28"/>
        <v>3</v>
      </c>
      <c r="T24" s="38">
        <f t="shared" si="29"/>
        <v>15</v>
      </c>
      <c r="U24" s="38">
        <f t="shared" si="30"/>
        <v>1</v>
      </c>
      <c r="V24" s="38">
        <f t="shared" si="31"/>
        <v>24</v>
      </c>
      <c r="W24" s="38">
        <f t="shared" si="32"/>
        <v>-23</v>
      </c>
      <c r="X24" s="38">
        <f t="shared" si="33"/>
        <v>3</v>
      </c>
      <c r="Y24"/>
      <c r="AC24" s="36">
        <v>16</v>
      </c>
      <c r="AD24" s="37" t="str">
        <f t="shared" si="10"/>
        <v>Rep. Tcheca</v>
      </c>
      <c r="AE24" s="38">
        <f t="shared" si="34"/>
        <v>18</v>
      </c>
      <c r="AF24" s="38">
        <f t="shared" si="11"/>
        <v>0</v>
      </c>
      <c r="AG24" s="38">
        <f t="shared" si="12"/>
        <v>3</v>
      </c>
      <c r="AH24" s="38">
        <f t="shared" si="13"/>
        <v>15</v>
      </c>
      <c r="AI24" s="38">
        <f t="shared" si="14"/>
        <v>1</v>
      </c>
      <c r="AJ24" s="38">
        <f t="shared" si="15"/>
        <v>24</v>
      </c>
      <c r="AK24" s="38">
        <f t="shared" si="35"/>
        <v>-23</v>
      </c>
      <c r="AL24" s="38">
        <f t="shared" si="36"/>
        <v>3</v>
      </c>
      <c r="AN24" s="36">
        <v>16</v>
      </c>
      <c r="AO24" s="37" t="str">
        <f t="shared" si="37"/>
        <v>Rep. Tcheca</v>
      </c>
      <c r="AP24" s="38">
        <f t="shared" si="38"/>
        <v>0</v>
      </c>
      <c r="AQ24" s="38">
        <f t="shared" si="16"/>
        <v>0</v>
      </c>
      <c r="AR24" s="38">
        <f t="shared" si="17"/>
        <v>0</v>
      </c>
      <c r="AS24" s="38">
        <f t="shared" si="18"/>
        <v>0</v>
      </c>
      <c r="AT24" s="38">
        <f t="shared" si="19"/>
        <v>0</v>
      </c>
      <c r="AU24" s="38">
        <f t="shared" si="20"/>
        <v>0</v>
      </c>
      <c r="AV24" s="38">
        <f t="shared" si="39"/>
        <v>0</v>
      </c>
      <c r="AW24" s="38">
        <f t="shared" si="40"/>
        <v>0</v>
      </c>
      <c r="AY24" s="36">
        <v>16</v>
      </c>
      <c r="AZ24" s="37" t="str">
        <f t="shared" si="41"/>
        <v>Rep. Tcheca</v>
      </c>
      <c r="BA24" s="38">
        <f t="shared" si="42"/>
        <v>0</v>
      </c>
      <c r="BB24" s="38">
        <f t="shared" si="21"/>
        <v>0</v>
      </c>
      <c r="BC24" s="38">
        <f t="shared" si="22"/>
        <v>0</v>
      </c>
      <c r="BD24" s="38">
        <f t="shared" si="23"/>
        <v>0</v>
      </c>
      <c r="BE24" s="38">
        <f t="shared" si="24"/>
        <v>0</v>
      </c>
      <c r="BF24" s="38">
        <f t="shared" si="25"/>
        <v>0</v>
      </c>
      <c r="BG24" s="38">
        <f t="shared" si="43"/>
        <v>0</v>
      </c>
      <c r="BH24" s="38">
        <f t="shared" si="44"/>
        <v>0</v>
      </c>
    </row>
    <row r="25" spans="2:60" s="35" customFormat="1" ht="23.1" customHeight="1" x14ac:dyDescent="0.25">
      <c r="B25" s="60">
        <v>17</v>
      </c>
      <c r="C25" s="61" t="str">
        <f t="shared" si="0"/>
        <v>França</v>
      </c>
      <c r="D25" s="62">
        <f t="shared" si="1"/>
        <v>18</v>
      </c>
      <c r="E25" s="62">
        <f t="shared" si="2"/>
        <v>3</v>
      </c>
      <c r="F25" s="62">
        <f t="shared" si="3"/>
        <v>4</v>
      </c>
      <c r="G25" s="62">
        <f t="shared" si="4"/>
        <v>11</v>
      </c>
      <c r="H25" s="62">
        <f t="shared" si="5"/>
        <v>6</v>
      </c>
      <c r="I25" s="62">
        <f t="shared" si="6"/>
        <v>18</v>
      </c>
      <c r="J25" s="62">
        <f t="shared" si="7"/>
        <v>-12</v>
      </c>
      <c r="K25" s="60">
        <f t="shared" si="8"/>
        <v>13</v>
      </c>
      <c r="O25" s="36">
        <v>17</v>
      </c>
      <c r="P25" s="37" t="str">
        <f>Tabelas!P25</f>
        <v>Romênia</v>
      </c>
      <c r="Q25" s="38">
        <f t="shared" si="26"/>
        <v>18</v>
      </c>
      <c r="R25" s="38">
        <f t="shared" si="27"/>
        <v>5</v>
      </c>
      <c r="S25" s="38">
        <f t="shared" si="28"/>
        <v>5</v>
      </c>
      <c r="T25" s="38">
        <f t="shared" si="29"/>
        <v>8</v>
      </c>
      <c r="U25" s="38">
        <f t="shared" si="30"/>
        <v>7</v>
      </c>
      <c r="V25" s="38">
        <f t="shared" si="31"/>
        <v>16</v>
      </c>
      <c r="W25" s="38">
        <f t="shared" si="32"/>
        <v>-9</v>
      </c>
      <c r="X25" s="38">
        <f t="shared" si="33"/>
        <v>20</v>
      </c>
      <c r="Y25"/>
      <c r="Z25"/>
      <c r="AC25" s="36">
        <v>17</v>
      </c>
      <c r="AD25" s="37" t="str">
        <f t="shared" si="10"/>
        <v>Romênia</v>
      </c>
      <c r="AE25" s="38">
        <f t="shared" si="34"/>
        <v>18</v>
      </c>
      <c r="AF25" s="38">
        <f t="shared" si="11"/>
        <v>5</v>
      </c>
      <c r="AG25" s="38">
        <f t="shared" si="12"/>
        <v>5</v>
      </c>
      <c r="AH25" s="38">
        <f t="shared" si="13"/>
        <v>8</v>
      </c>
      <c r="AI25" s="38">
        <f t="shared" si="14"/>
        <v>7</v>
      </c>
      <c r="AJ25" s="38">
        <f t="shared" si="15"/>
        <v>16</v>
      </c>
      <c r="AK25" s="38">
        <f t="shared" si="35"/>
        <v>-9</v>
      </c>
      <c r="AL25" s="38">
        <f t="shared" si="36"/>
        <v>20</v>
      </c>
      <c r="AN25" s="36">
        <v>17</v>
      </c>
      <c r="AO25" s="37" t="str">
        <f t="shared" si="37"/>
        <v>Romênia</v>
      </c>
      <c r="AP25" s="38">
        <f t="shared" si="38"/>
        <v>0</v>
      </c>
      <c r="AQ25" s="38">
        <f t="shared" si="16"/>
        <v>0</v>
      </c>
      <c r="AR25" s="38">
        <f t="shared" si="17"/>
        <v>0</v>
      </c>
      <c r="AS25" s="38">
        <f t="shared" si="18"/>
        <v>0</v>
      </c>
      <c r="AT25" s="38">
        <f t="shared" si="19"/>
        <v>0</v>
      </c>
      <c r="AU25" s="38">
        <f t="shared" si="20"/>
        <v>0</v>
      </c>
      <c r="AV25" s="38">
        <f t="shared" si="39"/>
        <v>0</v>
      </c>
      <c r="AW25" s="38">
        <f t="shared" si="40"/>
        <v>0</v>
      </c>
      <c r="AY25" s="36">
        <v>17</v>
      </c>
      <c r="AZ25" s="37" t="str">
        <f t="shared" si="41"/>
        <v>Romênia</v>
      </c>
      <c r="BA25" s="38">
        <f t="shared" si="42"/>
        <v>0</v>
      </c>
      <c r="BB25" s="38">
        <f t="shared" si="21"/>
        <v>0</v>
      </c>
      <c r="BC25" s="38">
        <f t="shared" si="22"/>
        <v>0</v>
      </c>
      <c r="BD25" s="38">
        <f t="shared" si="23"/>
        <v>0</v>
      </c>
      <c r="BE25" s="38">
        <f t="shared" si="24"/>
        <v>0</v>
      </c>
      <c r="BF25" s="38">
        <f t="shared" si="25"/>
        <v>0</v>
      </c>
      <c r="BG25" s="38">
        <f t="shared" si="43"/>
        <v>0</v>
      </c>
      <c r="BH25" s="38">
        <f t="shared" si="44"/>
        <v>0</v>
      </c>
    </row>
    <row r="26" spans="2:60" s="35" customFormat="1" ht="23.1" customHeight="1" x14ac:dyDescent="0.25">
      <c r="B26" s="60">
        <v>18</v>
      </c>
      <c r="C26" s="63" t="str">
        <f t="shared" si="0"/>
        <v>Irlanda</v>
      </c>
      <c r="D26" s="64">
        <f t="shared" si="1"/>
        <v>18</v>
      </c>
      <c r="E26" s="64">
        <f t="shared" si="2"/>
        <v>2</v>
      </c>
      <c r="F26" s="64">
        <f t="shared" si="3"/>
        <v>7</v>
      </c>
      <c r="G26" s="64">
        <f t="shared" si="4"/>
        <v>9</v>
      </c>
      <c r="H26" s="64">
        <f t="shared" si="5"/>
        <v>4</v>
      </c>
      <c r="I26" s="64">
        <f t="shared" si="6"/>
        <v>15</v>
      </c>
      <c r="J26" s="64">
        <f t="shared" si="7"/>
        <v>-11</v>
      </c>
      <c r="K26" s="60">
        <f t="shared" si="8"/>
        <v>13</v>
      </c>
      <c r="O26" s="36">
        <v>18</v>
      </c>
      <c r="P26" s="37" t="str">
        <f>Tabelas!P26</f>
        <v>Suécia</v>
      </c>
      <c r="Q26" s="38">
        <f t="shared" si="26"/>
        <v>19</v>
      </c>
      <c r="R26" s="38">
        <f t="shared" si="27"/>
        <v>8</v>
      </c>
      <c r="S26" s="38">
        <f t="shared" si="28"/>
        <v>7</v>
      </c>
      <c r="T26" s="38">
        <f t="shared" si="29"/>
        <v>4</v>
      </c>
      <c r="U26" s="38">
        <f t="shared" si="30"/>
        <v>20</v>
      </c>
      <c r="V26" s="38">
        <f t="shared" si="31"/>
        <v>14</v>
      </c>
      <c r="W26" s="38">
        <f t="shared" si="32"/>
        <v>6</v>
      </c>
      <c r="X26" s="38">
        <f t="shared" si="33"/>
        <v>31</v>
      </c>
      <c r="Y26"/>
      <c r="Z26"/>
      <c r="AC26" s="36">
        <v>18</v>
      </c>
      <c r="AD26" s="37" t="str">
        <f t="shared" si="10"/>
        <v>Suécia</v>
      </c>
      <c r="AE26" s="38">
        <f t="shared" si="34"/>
        <v>18</v>
      </c>
      <c r="AF26" s="38">
        <f t="shared" si="11"/>
        <v>8</v>
      </c>
      <c r="AG26" s="38">
        <f t="shared" si="12"/>
        <v>6</v>
      </c>
      <c r="AH26" s="38">
        <f t="shared" si="13"/>
        <v>4</v>
      </c>
      <c r="AI26" s="38">
        <f t="shared" si="14"/>
        <v>20</v>
      </c>
      <c r="AJ26" s="38">
        <f t="shared" si="15"/>
        <v>14</v>
      </c>
      <c r="AK26" s="38">
        <f t="shared" si="35"/>
        <v>6</v>
      </c>
      <c r="AL26" s="38">
        <f t="shared" si="36"/>
        <v>30</v>
      </c>
      <c r="AN26" s="36">
        <v>18</v>
      </c>
      <c r="AO26" s="37" t="str">
        <f t="shared" si="37"/>
        <v>Suécia</v>
      </c>
      <c r="AP26" s="38">
        <f t="shared" si="38"/>
        <v>1</v>
      </c>
      <c r="AQ26" s="38">
        <f t="shared" si="16"/>
        <v>1</v>
      </c>
      <c r="AR26" s="38">
        <f t="shared" si="17"/>
        <v>0</v>
      </c>
      <c r="AS26" s="38">
        <f t="shared" si="18"/>
        <v>0</v>
      </c>
      <c r="AT26" s="38">
        <f t="shared" si="19"/>
        <v>3</v>
      </c>
      <c r="AU26" s="38">
        <f t="shared" si="20"/>
        <v>2</v>
      </c>
      <c r="AV26" s="38">
        <f t="shared" si="39"/>
        <v>1</v>
      </c>
      <c r="AW26" s="38">
        <f t="shared" si="40"/>
        <v>3</v>
      </c>
      <c r="AY26" s="36">
        <v>18</v>
      </c>
      <c r="AZ26" s="37" t="str">
        <f t="shared" si="41"/>
        <v>Suécia</v>
      </c>
      <c r="BA26" s="38">
        <f t="shared" si="42"/>
        <v>1</v>
      </c>
      <c r="BB26" s="38">
        <f t="shared" si="21"/>
        <v>0</v>
      </c>
      <c r="BC26" s="38">
        <f t="shared" si="22"/>
        <v>1</v>
      </c>
      <c r="BD26" s="38">
        <f t="shared" si="23"/>
        <v>0</v>
      </c>
      <c r="BE26" s="38">
        <f t="shared" si="24"/>
        <v>0</v>
      </c>
      <c r="BF26" s="38">
        <f t="shared" si="25"/>
        <v>0</v>
      </c>
      <c r="BG26" s="38">
        <f t="shared" si="43"/>
        <v>0</v>
      </c>
      <c r="BH26" s="38">
        <f t="shared" si="44"/>
        <v>1</v>
      </c>
    </row>
    <row r="27" spans="2:60" s="35" customFormat="1" ht="23.1" customHeight="1" x14ac:dyDescent="0.25">
      <c r="B27" s="60">
        <v>19</v>
      </c>
      <c r="C27" s="61" t="str">
        <f t="shared" si="0"/>
        <v>Rep. Tcheca</v>
      </c>
      <c r="D27" s="62">
        <f t="shared" si="1"/>
        <v>18</v>
      </c>
      <c r="E27" s="62">
        <f t="shared" si="2"/>
        <v>0</v>
      </c>
      <c r="F27" s="62">
        <f t="shared" si="3"/>
        <v>3</v>
      </c>
      <c r="G27" s="62">
        <f t="shared" si="4"/>
        <v>15</v>
      </c>
      <c r="H27" s="62">
        <f t="shared" si="5"/>
        <v>1</v>
      </c>
      <c r="I27" s="62">
        <f t="shared" si="6"/>
        <v>24</v>
      </c>
      <c r="J27" s="62">
        <f t="shared" si="7"/>
        <v>-23</v>
      </c>
      <c r="K27" s="60">
        <f t="shared" si="8"/>
        <v>3</v>
      </c>
      <c r="O27" s="36">
        <v>19</v>
      </c>
      <c r="P27" s="37" t="str">
        <f>Tabelas!P27</f>
        <v>Suíça</v>
      </c>
      <c r="Q27" s="38">
        <f t="shared" si="26"/>
        <v>19</v>
      </c>
      <c r="R27" s="38">
        <f t="shared" si="27"/>
        <v>9</v>
      </c>
      <c r="S27" s="38">
        <f t="shared" si="28"/>
        <v>9</v>
      </c>
      <c r="T27" s="38">
        <f t="shared" si="29"/>
        <v>1</v>
      </c>
      <c r="U27" s="38">
        <f t="shared" si="30"/>
        <v>19</v>
      </c>
      <c r="V27" s="38">
        <f t="shared" si="31"/>
        <v>6</v>
      </c>
      <c r="W27" s="38">
        <f t="shared" si="32"/>
        <v>13</v>
      </c>
      <c r="X27" s="38">
        <f t="shared" si="33"/>
        <v>36</v>
      </c>
      <c r="Y27"/>
      <c r="Z27"/>
      <c r="AC27" s="36">
        <v>19</v>
      </c>
      <c r="AD27" s="37" t="str">
        <f t="shared" si="10"/>
        <v>Suíça</v>
      </c>
      <c r="AE27" s="38">
        <f t="shared" si="34"/>
        <v>18</v>
      </c>
      <c r="AF27" s="38">
        <f t="shared" si="11"/>
        <v>9</v>
      </c>
      <c r="AG27" s="38">
        <f t="shared" si="12"/>
        <v>8</v>
      </c>
      <c r="AH27" s="38">
        <f t="shared" si="13"/>
        <v>1</v>
      </c>
      <c r="AI27" s="38">
        <f t="shared" si="14"/>
        <v>19</v>
      </c>
      <c r="AJ27" s="38">
        <f t="shared" si="15"/>
        <v>6</v>
      </c>
      <c r="AK27" s="38">
        <f t="shared" si="35"/>
        <v>13</v>
      </c>
      <c r="AL27" s="38">
        <f t="shared" si="36"/>
        <v>35</v>
      </c>
      <c r="AN27" s="36">
        <v>19</v>
      </c>
      <c r="AO27" s="37" t="str">
        <f t="shared" si="37"/>
        <v>Suíça</v>
      </c>
      <c r="AP27" s="38">
        <f t="shared" si="38"/>
        <v>0</v>
      </c>
      <c r="AQ27" s="38">
        <f t="shared" si="16"/>
        <v>0</v>
      </c>
      <c r="AR27" s="38">
        <f t="shared" si="17"/>
        <v>0</v>
      </c>
      <c r="AS27" s="38">
        <f t="shared" si="18"/>
        <v>0</v>
      </c>
      <c r="AT27" s="38">
        <f t="shared" si="19"/>
        <v>0</v>
      </c>
      <c r="AU27" s="38">
        <f t="shared" si="20"/>
        <v>0</v>
      </c>
      <c r="AV27" s="38">
        <f t="shared" si="39"/>
        <v>0</v>
      </c>
      <c r="AW27" s="38">
        <f t="shared" si="40"/>
        <v>0</v>
      </c>
      <c r="AY27" s="36">
        <v>19</v>
      </c>
      <c r="AZ27" s="37" t="str">
        <f t="shared" si="41"/>
        <v>Suíça</v>
      </c>
      <c r="BA27" s="38">
        <f t="shared" si="42"/>
        <v>1</v>
      </c>
      <c r="BB27" s="38">
        <f t="shared" si="21"/>
        <v>0</v>
      </c>
      <c r="BC27" s="38">
        <f t="shared" si="22"/>
        <v>1</v>
      </c>
      <c r="BD27" s="38">
        <f t="shared" si="23"/>
        <v>0</v>
      </c>
      <c r="BE27" s="38">
        <f t="shared" si="24"/>
        <v>0</v>
      </c>
      <c r="BF27" s="38">
        <f t="shared" si="25"/>
        <v>0</v>
      </c>
      <c r="BG27" s="38">
        <f t="shared" si="43"/>
        <v>0</v>
      </c>
      <c r="BH27" s="38">
        <f t="shared" si="44"/>
        <v>1</v>
      </c>
    </row>
    <row r="28" spans="2:60" s="35" customFormat="1" ht="23.1" hidden="1" customHeight="1" x14ac:dyDescent="0.25">
      <c r="B28" s="60">
        <v>20</v>
      </c>
      <c r="C28" s="63" t="str">
        <f t="shared" si="0"/>
        <v>DESISTIU</v>
      </c>
      <c r="D28" s="64">
        <f t="shared" si="1"/>
        <v>0</v>
      </c>
      <c r="E28" s="64">
        <f t="shared" si="2"/>
        <v>0</v>
      </c>
      <c r="F28" s="64">
        <f t="shared" si="3"/>
        <v>0</v>
      </c>
      <c r="G28" s="64">
        <f t="shared" si="4"/>
        <v>0</v>
      </c>
      <c r="H28" s="64">
        <f t="shared" si="5"/>
        <v>0</v>
      </c>
      <c r="I28" s="64">
        <f t="shared" si="6"/>
        <v>0</v>
      </c>
      <c r="J28" s="64">
        <f t="shared" si="7"/>
        <v>0</v>
      </c>
      <c r="K28" s="60">
        <f t="shared" si="8"/>
        <v>0</v>
      </c>
      <c r="O28" s="36">
        <v>20</v>
      </c>
      <c r="P28" s="37" t="str">
        <f>Tabelas!P28</f>
        <v>Turquia</v>
      </c>
      <c r="Q28" s="38">
        <f t="shared" ref="Q28:Q30" si="45">IF($AN$6="Repescagem",AE28+BA28,(AE28+AP28+BA28))</f>
        <v>19</v>
      </c>
      <c r="R28" s="38">
        <f t="shared" ref="R28:R30" si="46">IF(AO25="Repescagem",AF28+BB28,(AF28+AQ28+BB28))</f>
        <v>9</v>
      </c>
      <c r="S28" s="38">
        <f t="shared" ref="S28:S30" si="47">IF(AP25="Repescagem",AG28+BC28,(AG28+AR28+BC28))</f>
        <v>5</v>
      </c>
      <c r="T28" s="38">
        <f t="shared" ref="T28:T30" si="48">IF(AQ25="Repescagem",AH28+BD28,(AH28+AS28+BD28))</f>
        <v>6</v>
      </c>
      <c r="U28" s="38">
        <f t="shared" ref="U28:U30" si="49">IF(AR25="Repescagem",AI28+BE28,(AI28+AT28+BE28))</f>
        <v>15</v>
      </c>
      <c r="V28" s="38">
        <f t="shared" ref="V28:V30" si="50">IF(AS25="Repescagem",AJ28+BF28,(AJ28+AU28+BF28))</f>
        <v>15</v>
      </c>
      <c r="W28" s="38">
        <f t="shared" ref="W28:W30" si="51">IF(AT25="Repescagem",AK28+BG28,(AK28+AV28+BG28))</f>
        <v>0</v>
      </c>
      <c r="X28" s="38">
        <f t="shared" ref="X28:X30" si="52">IF(AU25="Repescagem",AL28+BH28,(AL28+AW28+BH28))</f>
        <v>32</v>
      </c>
      <c r="Y28"/>
      <c r="Z28"/>
      <c r="AC28" s="36">
        <v>20</v>
      </c>
      <c r="AD28" s="37" t="str">
        <f t="shared" si="10"/>
        <v>Turquia</v>
      </c>
      <c r="AE28" s="38">
        <f t="shared" si="34"/>
        <v>18</v>
      </c>
      <c r="AF28" s="38">
        <f t="shared" si="11"/>
        <v>8</v>
      </c>
      <c r="AG28" s="38">
        <f t="shared" si="12"/>
        <v>4</v>
      </c>
      <c r="AH28" s="38">
        <f t="shared" si="13"/>
        <v>6</v>
      </c>
      <c r="AI28" s="38">
        <f t="shared" si="14"/>
        <v>14</v>
      </c>
      <c r="AJ28" s="38">
        <f t="shared" si="15"/>
        <v>12</v>
      </c>
      <c r="AK28" s="38">
        <f t="shared" si="35"/>
        <v>2</v>
      </c>
      <c r="AL28" s="38">
        <f t="shared" si="36"/>
        <v>28</v>
      </c>
      <c r="AN28" s="36">
        <v>20</v>
      </c>
      <c r="AO28" s="37" t="str">
        <f t="shared" si="37"/>
        <v>Turquia</v>
      </c>
      <c r="AP28" s="38">
        <f t="shared" si="38"/>
        <v>1</v>
      </c>
      <c r="AQ28" s="38">
        <f t="shared" si="16"/>
        <v>0</v>
      </c>
      <c r="AR28" s="38">
        <f t="shared" si="17"/>
        <v>1</v>
      </c>
      <c r="AS28" s="38">
        <f t="shared" si="18"/>
        <v>0</v>
      </c>
      <c r="AT28" s="38">
        <f t="shared" si="19"/>
        <v>0</v>
      </c>
      <c r="AU28" s="38">
        <f t="shared" si="20"/>
        <v>0</v>
      </c>
      <c r="AV28" s="38">
        <f t="shared" si="39"/>
        <v>0</v>
      </c>
      <c r="AW28" s="38">
        <f t="shared" si="40"/>
        <v>1</v>
      </c>
      <c r="AY28" s="36">
        <v>20</v>
      </c>
      <c r="AZ28" s="37" t="str">
        <f t="shared" si="41"/>
        <v>Turquia</v>
      </c>
      <c r="BA28" s="38">
        <f t="shared" si="42"/>
        <v>1</v>
      </c>
      <c r="BB28" s="38">
        <f t="shared" si="21"/>
        <v>1</v>
      </c>
      <c r="BC28" s="38">
        <f t="shared" si="22"/>
        <v>0</v>
      </c>
      <c r="BD28" s="38">
        <f t="shared" si="23"/>
        <v>0</v>
      </c>
      <c r="BE28" s="38">
        <f t="shared" si="24"/>
        <v>1</v>
      </c>
      <c r="BF28" s="38">
        <f t="shared" si="25"/>
        <v>3</v>
      </c>
      <c r="BG28" s="38">
        <f t="shared" si="43"/>
        <v>-2</v>
      </c>
      <c r="BH28" s="38">
        <f t="shared" si="44"/>
        <v>3</v>
      </c>
    </row>
    <row r="29" spans="2:60" s="35" customFormat="1" ht="23.1" hidden="1" customHeight="1" x14ac:dyDescent="0.25">
      <c r="B29" s="60">
        <v>21</v>
      </c>
      <c r="C29" s="61" t="e">
        <f t="shared" si="0"/>
        <v>#N/A</v>
      </c>
      <c r="D29" s="62" t="e">
        <f t="shared" si="1"/>
        <v>#N/A</v>
      </c>
      <c r="E29" s="62" t="e">
        <f t="shared" si="2"/>
        <v>#N/A</v>
      </c>
      <c r="F29" s="62" t="e">
        <f t="shared" si="3"/>
        <v>#N/A</v>
      </c>
      <c r="G29" s="62" t="e">
        <f t="shared" si="4"/>
        <v>#N/A</v>
      </c>
      <c r="H29" s="62" t="e">
        <f t="shared" si="5"/>
        <v>#N/A</v>
      </c>
      <c r="I29" s="62" t="e">
        <f t="shared" si="6"/>
        <v>#N/A</v>
      </c>
      <c r="J29" s="62" t="e">
        <f t="shared" si="7"/>
        <v>#N/A</v>
      </c>
      <c r="K29" s="60" t="e">
        <f t="shared" si="8"/>
        <v>#N/A</v>
      </c>
      <c r="O29" s="36">
        <v>21</v>
      </c>
      <c r="P29" s="37">
        <f>Tabelas!P29</f>
        <v>0</v>
      </c>
      <c r="Q29" s="38">
        <f t="shared" si="45"/>
        <v>0</v>
      </c>
      <c r="R29" s="38">
        <f t="shared" si="46"/>
        <v>0</v>
      </c>
      <c r="S29" s="38">
        <f t="shared" si="47"/>
        <v>0</v>
      </c>
      <c r="T29" s="38">
        <f t="shared" si="48"/>
        <v>0</v>
      </c>
      <c r="U29" s="38">
        <f t="shared" si="49"/>
        <v>0</v>
      </c>
      <c r="V29" s="38">
        <f t="shared" si="50"/>
        <v>0</v>
      </c>
      <c r="W29" s="38">
        <f t="shared" si="51"/>
        <v>0</v>
      </c>
      <c r="X29" s="38">
        <f t="shared" si="52"/>
        <v>0</v>
      </c>
      <c r="Y29"/>
      <c r="Z29"/>
      <c r="AC29" s="36">
        <v>21</v>
      </c>
      <c r="AD29" s="37">
        <f t="shared" si="10"/>
        <v>0</v>
      </c>
      <c r="AE29" s="38">
        <f t="shared" si="34"/>
        <v>0</v>
      </c>
      <c r="AF29" s="38">
        <f t="shared" si="11"/>
        <v>0</v>
      </c>
      <c r="AG29" s="38">
        <f t="shared" si="12"/>
        <v>0</v>
      </c>
      <c r="AH29" s="38">
        <f t="shared" si="13"/>
        <v>0</v>
      </c>
      <c r="AI29" s="38">
        <f t="shared" si="14"/>
        <v>0</v>
      </c>
      <c r="AJ29" s="38">
        <f t="shared" si="15"/>
        <v>0</v>
      </c>
      <c r="AK29" s="38">
        <f t="shared" si="35"/>
        <v>0</v>
      </c>
      <c r="AL29" s="38">
        <f t="shared" si="36"/>
        <v>0</v>
      </c>
      <c r="AN29" s="36">
        <v>21</v>
      </c>
      <c r="AO29" s="37">
        <f t="shared" si="37"/>
        <v>0</v>
      </c>
      <c r="AP29" s="38">
        <f t="shared" si="38"/>
        <v>0</v>
      </c>
      <c r="AQ29" s="38">
        <f t="shared" si="16"/>
        <v>0</v>
      </c>
      <c r="AR29" s="38">
        <f t="shared" si="17"/>
        <v>0</v>
      </c>
      <c r="AS29" s="38">
        <f t="shared" si="18"/>
        <v>0</v>
      </c>
      <c r="AT29" s="38">
        <f t="shared" si="19"/>
        <v>0</v>
      </c>
      <c r="AU29" s="38">
        <f t="shared" si="20"/>
        <v>0</v>
      </c>
      <c r="AV29" s="38">
        <f t="shared" si="39"/>
        <v>0</v>
      </c>
      <c r="AW29" s="38">
        <f t="shared" si="40"/>
        <v>0</v>
      </c>
      <c r="AY29" s="36">
        <v>21</v>
      </c>
      <c r="AZ29" s="37">
        <f t="shared" si="41"/>
        <v>0</v>
      </c>
      <c r="BA29" s="38">
        <f t="shared" si="42"/>
        <v>0</v>
      </c>
      <c r="BB29" s="38">
        <f t="shared" si="21"/>
        <v>0</v>
      </c>
      <c r="BC29" s="38">
        <f t="shared" si="22"/>
        <v>0</v>
      </c>
      <c r="BD29" s="38">
        <f t="shared" si="23"/>
        <v>0</v>
      </c>
      <c r="BE29" s="38">
        <f t="shared" si="24"/>
        <v>0</v>
      </c>
      <c r="BF29" s="38">
        <f t="shared" si="25"/>
        <v>0</v>
      </c>
      <c r="BG29" s="38">
        <f t="shared" si="43"/>
        <v>0</v>
      </c>
      <c r="BH29" s="38">
        <f t="shared" si="44"/>
        <v>0</v>
      </c>
    </row>
    <row r="30" spans="2:60" s="35" customFormat="1" ht="23.1" hidden="1" customHeight="1" x14ac:dyDescent="0.25">
      <c r="B30" s="60">
        <v>22</v>
      </c>
      <c r="C30" s="63" t="e">
        <f t="shared" si="0"/>
        <v>#N/A</v>
      </c>
      <c r="D30" s="64" t="e">
        <f t="shared" si="1"/>
        <v>#N/A</v>
      </c>
      <c r="E30" s="64" t="e">
        <f t="shared" si="2"/>
        <v>#N/A</v>
      </c>
      <c r="F30" s="64" t="e">
        <f t="shared" si="3"/>
        <v>#N/A</v>
      </c>
      <c r="G30" s="64" t="e">
        <f t="shared" si="4"/>
        <v>#N/A</v>
      </c>
      <c r="H30" s="64" t="e">
        <f t="shared" si="5"/>
        <v>#N/A</v>
      </c>
      <c r="I30" s="64" t="e">
        <f t="shared" si="6"/>
        <v>#N/A</v>
      </c>
      <c r="J30" s="64" t="e">
        <f t="shared" si="7"/>
        <v>#N/A</v>
      </c>
      <c r="K30" s="60" t="e">
        <f t="shared" si="8"/>
        <v>#N/A</v>
      </c>
      <c r="O30" s="36">
        <v>22</v>
      </c>
      <c r="P30" s="37">
        <f>Tabelas!P30</f>
        <v>0</v>
      </c>
      <c r="Q30" s="38">
        <f t="shared" si="45"/>
        <v>0</v>
      </c>
      <c r="R30" s="38">
        <f t="shared" si="46"/>
        <v>0</v>
      </c>
      <c r="S30" s="38">
        <f t="shared" si="47"/>
        <v>0</v>
      </c>
      <c r="T30" s="38">
        <f t="shared" si="48"/>
        <v>0</v>
      </c>
      <c r="U30" s="38">
        <f t="shared" si="49"/>
        <v>0</v>
      </c>
      <c r="V30" s="38">
        <f t="shared" si="50"/>
        <v>0</v>
      </c>
      <c r="W30" s="38">
        <f t="shared" si="51"/>
        <v>0</v>
      </c>
      <c r="X30" s="38">
        <f t="shared" si="52"/>
        <v>0</v>
      </c>
      <c r="Y30"/>
      <c r="Z30"/>
      <c r="AC30" s="36">
        <v>22</v>
      </c>
      <c r="AD30" s="37">
        <f t="shared" si="10"/>
        <v>0</v>
      </c>
      <c r="AE30" s="38">
        <f t="shared" si="34"/>
        <v>0</v>
      </c>
      <c r="AF30" s="38">
        <f t="shared" si="11"/>
        <v>0</v>
      </c>
      <c r="AG30" s="38">
        <f t="shared" si="12"/>
        <v>0</v>
      </c>
      <c r="AH30" s="38">
        <f t="shared" si="13"/>
        <v>0</v>
      </c>
      <c r="AI30" s="38">
        <f t="shared" si="14"/>
        <v>0</v>
      </c>
      <c r="AJ30" s="38">
        <f t="shared" si="15"/>
        <v>0</v>
      </c>
      <c r="AK30" s="38">
        <f t="shared" si="35"/>
        <v>0</v>
      </c>
      <c r="AL30" s="38">
        <f t="shared" si="36"/>
        <v>0</v>
      </c>
      <c r="AN30" s="36">
        <v>22</v>
      </c>
      <c r="AO30" s="37">
        <f t="shared" si="37"/>
        <v>0</v>
      </c>
      <c r="AP30" s="38">
        <f t="shared" si="38"/>
        <v>0</v>
      </c>
      <c r="AQ30" s="38">
        <f t="shared" si="16"/>
        <v>0</v>
      </c>
      <c r="AR30" s="38">
        <f t="shared" si="17"/>
        <v>0</v>
      </c>
      <c r="AS30" s="38">
        <f t="shared" si="18"/>
        <v>0</v>
      </c>
      <c r="AT30" s="38">
        <f t="shared" si="19"/>
        <v>0</v>
      </c>
      <c r="AU30" s="38">
        <f t="shared" si="20"/>
        <v>0</v>
      </c>
      <c r="AV30" s="38">
        <f t="shared" si="39"/>
        <v>0</v>
      </c>
      <c r="AW30" s="38">
        <f t="shared" si="40"/>
        <v>0</v>
      </c>
      <c r="AY30" s="36">
        <v>22</v>
      </c>
      <c r="AZ30" s="37">
        <f t="shared" si="41"/>
        <v>0</v>
      </c>
      <c r="BA30" s="38">
        <f t="shared" si="42"/>
        <v>0</v>
      </c>
      <c r="BB30" s="38">
        <f t="shared" si="21"/>
        <v>0</v>
      </c>
      <c r="BC30" s="38">
        <f t="shared" si="22"/>
        <v>0</v>
      </c>
      <c r="BD30" s="38">
        <f t="shared" si="23"/>
        <v>0</v>
      </c>
      <c r="BE30" s="38">
        <f t="shared" si="24"/>
        <v>0</v>
      </c>
      <c r="BF30" s="38">
        <f t="shared" si="25"/>
        <v>0</v>
      </c>
      <c r="BG30" s="38">
        <f t="shared" si="43"/>
        <v>0</v>
      </c>
      <c r="BH30" s="38">
        <f t="shared" si="44"/>
        <v>0</v>
      </c>
    </row>
    <row r="33" spans="2:28" x14ac:dyDescent="0.25">
      <c r="P33" s="55" t="s">
        <v>97</v>
      </c>
      <c r="Q33" s="54"/>
      <c r="R33" s="57">
        <v>4</v>
      </c>
      <c r="S33" s="57"/>
      <c r="T33" s="57"/>
      <c r="U33" s="57">
        <v>2</v>
      </c>
      <c r="V33" s="57"/>
      <c r="W33" s="57">
        <v>3</v>
      </c>
      <c r="X33" s="57">
        <v>5</v>
      </c>
      <c r="Y33" s="57">
        <v>1</v>
      </c>
    </row>
    <row r="34" spans="2:28" ht="33.75" x14ac:dyDescent="0.25">
      <c r="B34" s="83" t="s">
        <v>108</v>
      </c>
      <c r="O34" s="33" t="s">
        <v>43</v>
      </c>
      <c r="P34" s="34" t="s">
        <v>0</v>
      </c>
      <c r="Q34" s="34" t="s">
        <v>67</v>
      </c>
      <c r="R34" s="56" t="s">
        <v>80</v>
      </c>
      <c r="S34" s="34" t="s">
        <v>81</v>
      </c>
      <c r="T34" s="34" t="s">
        <v>82</v>
      </c>
      <c r="U34" s="56" t="s">
        <v>2</v>
      </c>
      <c r="V34" s="34" t="s">
        <v>1</v>
      </c>
      <c r="W34" s="56" t="s">
        <v>83</v>
      </c>
      <c r="X34" s="56" t="s">
        <v>84</v>
      </c>
      <c r="Y34" s="56" t="s">
        <v>98</v>
      </c>
      <c r="Z34" s="34" t="s">
        <v>99</v>
      </c>
      <c r="AA34" s="34" t="s">
        <v>100</v>
      </c>
      <c r="AB34" s="85"/>
    </row>
    <row r="35" spans="2:28" ht="21" x14ac:dyDescent="0.25">
      <c r="O35" s="36">
        <v>1</v>
      </c>
      <c r="P35" s="37" t="str">
        <f>P9</f>
        <v>DESISTIU</v>
      </c>
      <c r="Q35" s="38"/>
      <c r="R35" s="38"/>
      <c r="S35" s="38"/>
      <c r="T35" s="38"/>
      <c r="U35" s="38"/>
      <c r="V35" s="38"/>
      <c r="W35" s="38"/>
      <c r="X35" s="38"/>
      <c r="Y35" s="38"/>
      <c r="Z35" s="38">
        <v>100000000000</v>
      </c>
      <c r="AA35" s="38">
        <f>_xlfn.RANK.EQ(Z35,$Z$35:$Z$56,1)</f>
        <v>20</v>
      </c>
      <c r="AB35" s="86"/>
    </row>
    <row r="36" spans="2:28" ht="21" x14ac:dyDescent="0.25">
      <c r="B36" s="58">
        <v>1</v>
      </c>
      <c r="C36" s="63" t="str">
        <f>IFERROR(INDEX($C$41:$C$44,MATCH($B36,$D$41:$D$44,0)),"")</f>
        <v>Escócia</v>
      </c>
      <c r="O36" s="36">
        <v>2</v>
      </c>
      <c r="P36" s="37" t="str">
        <f t="shared" ref="P36:P56" si="53">P10</f>
        <v>Alemanha</v>
      </c>
      <c r="Q36" s="38">
        <f t="shared" ref="Q36:X50" si="54">_xlfn.RANK.EQ(Q10,Q$9:Q$30,0)</f>
        <v>9</v>
      </c>
      <c r="R36" s="38">
        <f t="shared" si="54"/>
        <v>11</v>
      </c>
      <c r="S36" s="38">
        <f t="shared" si="54"/>
        <v>11</v>
      </c>
      <c r="T36" s="38">
        <f t="shared" si="54"/>
        <v>4</v>
      </c>
      <c r="U36" s="38">
        <f t="shared" si="54"/>
        <v>15</v>
      </c>
      <c r="V36" s="38">
        <f t="shared" si="54"/>
        <v>13</v>
      </c>
      <c r="W36" s="38">
        <f t="shared" si="54"/>
        <v>16</v>
      </c>
      <c r="X36" s="38">
        <f>_xlfn.RANK.EQ(X10,X$9:X$30,0)</f>
        <v>12</v>
      </c>
      <c r="Y36" s="38">
        <v>2</v>
      </c>
      <c r="Z36" s="38">
        <f t="shared" ref="Z36:Z54" si="55">SUMPRODUCT(R36:Y36,POWER(10,$R$33:$Y$33)*$R$33:$Y$33)</f>
        <v>6491020</v>
      </c>
      <c r="AA36" s="38">
        <f t="shared" ref="AA36:AA56" si="56">_xlfn.RANK.EQ(Z36,$Z$35:$Z$56,1)</f>
        <v>12</v>
      </c>
      <c r="AB36" s="86"/>
    </row>
    <row r="37" spans="2:28" ht="21" x14ac:dyDescent="0.25">
      <c r="B37" s="58">
        <v>2</v>
      </c>
      <c r="C37" s="63" t="str">
        <f>IFERROR(INDEX($C$41:$C$44,MATCH($B37,$D$41:$D$44,0)),"")</f>
        <v>Polônia</v>
      </c>
      <c r="O37" s="36">
        <v>3</v>
      </c>
      <c r="P37" s="37" t="str">
        <f t="shared" si="53"/>
        <v>Áustria</v>
      </c>
      <c r="Q37" s="38">
        <f t="shared" si="54"/>
        <v>9</v>
      </c>
      <c r="R37" s="38">
        <f t="shared" si="54"/>
        <v>10</v>
      </c>
      <c r="S37" s="38">
        <f t="shared" si="54"/>
        <v>4</v>
      </c>
      <c r="T37" s="38">
        <f t="shared" si="54"/>
        <v>12</v>
      </c>
      <c r="U37" s="38">
        <f t="shared" si="54"/>
        <v>10</v>
      </c>
      <c r="V37" s="38">
        <f t="shared" si="54"/>
        <v>16</v>
      </c>
      <c r="W37" s="38">
        <f t="shared" si="54"/>
        <v>6</v>
      </c>
      <c r="X37" s="38">
        <f t="shared" si="54"/>
        <v>10</v>
      </c>
      <c r="Y37" s="38">
        <v>3</v>
      </c>
      <c r="Z37" s="38">
        <f t="shared" si="55"/>
        <v>5420030</v>
      </c>
      <c r="AA37" s="38">
        <f t="shared" si="56"/>
        <v>10</v>
      </c>
      <c r="AB37" s="86"/>
    </row>
    <row r="38" spans="2:28" ht="21" x14ac:dyDescent="0.25">
      <c r="B38" s="58">
        <v>3</v>
      </c>
      <c r="C38" s="63" t="str">
        <f>IFERROR(INDEX($C$41:$C$44,MATCH($B38,$D$41:$D$44,0)),"")</f>
        <v>Suíça</v>
      </c>
      <c r="O38" s="36">
        <v>4</v>
      </c>
      <c r="P38" s="37" t="str">
        <f t="shared" si="53"/>
        <v>Bélgica</v>
      </c>
      <c r="Q38" s="38">
        <f t="shared" si="54"/>
        <v>9</v>
      </c>
      <c r="R38" s="38">
        <f t="shared" si="54"/>
        <v>14</v>
      </c>
      <c r="S38" s="38">
        <f t="shared" si="54"/>
        <v>4</v>
      </c>
      <c r="T38" s="38">
        <f t="shared" si="54"/>
        <v>7</v>
      </c>
      <c r="U38" s="38">
        <f t="shared" si="54"/>
        <v>13</v>
      </c>
      <c r="V38" s="38">
        <f t="shared" si="54"/>
        <v>10</v>
      </c>
      <c r="W38" s="38">
        <f t="shared" si="54"/>
        <v>15</v>
      </c>
      <c r="X38" s="38">
        <f t="shared" si="54"/>
        <v>14</v>
      </c>
      <c r="Y38" s="38">
        <v>4</v>
      </c>
      <c r="Z38" s="38">
        <f t="shared" si="55"/>
        <v>7607640</v>
      </c>
      <c r="AA38" s="38">
        <f t="shared" si="56"/>
        <v>14</v>
      </c>
      <c r="AB38" s="86"/>
    </row>
    <row r="39" spans="2:28" ht="21" x14ac:dyDescent="0.25">
      <c r="B39" s="58">
        <v>4</v>
      </c>
      <c r="C39" s="63" t="str">
        <f>IFERROR(INDEX($C$41:$C$44,MATCH($B39,$D$41:$D$44,0)),"")</f>
        <v>Turquia</v>
      </c>
      <c r="O39" s="36">
        <v>5</v>
      </c>
      <c r="P39" s="37" t="str">
        <f t="shared" si="53"/>
        <v>Dinamarca</v>
      </c>
      <c r="Q39" s="38">
        <f t="shared" si="54"/>
        <v>9</v>
      </c>
      <c r="R39" s="38">
        <f t="shared" si="54"/>
        <v>16</v>
      </c>
      <c r="S39" s="38">
        <f t="shared" si="54"/>
        <v>1</v>
      </c>
      <c r="T39" s="38">
        <f t="shared" si="54"/>
        <v>8</v>
      </c>
      <c r="U39" s="38">
        <f t="shared" si="54"/>
        <v>13</v>
      </c>
      <c r="V39" s="38">
        <f t="shared" si="54"/>
        <v>6</v>
      </c>
      <c r="W39" s="38">
        <f t="shared" si="54"/>
        <v>18</v>
      </c>
      <c r="X39" s="38">
        <f t="shared" si="54"/>
        <v>15</v>
      </c>
      <c r="Y39" s="38">
        <v>5</v>
      </c>
      <c r="Z39" s="38">
        <f t="shared" si="55"/>
        <v>8196650</v>
      </c>
      <c r="AA39" s="38">
        <f t="shared" si="56"/>
        <v>16</v>
      </c>
      <c r="AB39" s="86"/>
    </row>
    <row r="40" spans="2:28" ht="21" x14ac:dyDescent="0.25">
      <c r="O40" s="36">
        <v>6</v>
      </c>
      <c r="P40" s="37" t="str">
        <f t="shared" si="53"/>
        <v>Escócia</v>
      </c>
      <c r="Q40" s="38">
        <f t="shared" si="54"/>
        <v>1</v>
      </c>
      <c r="R40" s="38">
        <f t="shared" si="54"/>
        <v>1</v>
      </c>
      <c r="S40" s="38">
        <f t="shared" si="54"/>
        <v>11</v>
      </c>
      <c r="T40" s="38">
        <f t="shared" si="54"/>
        <v>18</v>
      </c>
      <c r="U40" s="38">
        <f t="shared" si="54"/>
        <v>1</v>
      </c>
      <c r="V40" s="38">
        <f t="shared" si="54"/>
        <v>17</v>
      </c>
      <c r="W40" s="38">
        <f t="shared" si="54"/>
        <v>1</v>
      </c>
      <c r="X40" s="38">
        <f t="shared" si="54"/>
        <v>1</v>
      </c>
      <c r="Y40" s="38">
        <v>6</v>
      </c>
      <c r="Z40" s="38">
        <f t="shared" si="55"/>
        <v>543260</v>
      </c>
      <c r="AA40" s="38">
        <f t="shared" si="56"/>
        <v>1</v>
      </c>
      <c r="AB40" s="86"/>
    </row>
    <row r="41" spans="2:28" ht="21" x14ac:dyDescent="0.25">
      <c r="B41" s="38">
        <f>IFERROR(VLOOKUP(C41,'Regras - Semi'!$C$9:$O$30,13,FALSE),"")</f>
        <v>1</v>
      </c>
      <c r="C41" s="63" t="str">
        <f>IF((Jogos!C195+Jogos!C196)&gt;=(Jogos!E195+Jogos!E196),Jogos!B195,Jogos!F195)</f>
        <v>Escócia</v>
      </c>
      <c r="D41" s="38">
        <f>IFERROR(_xlfn.RANK.EQ(B41,$B$41:$B$44,1),"")</f>
        <v>1</v>
      </c>
      <c r="O41" s="36">
        <v>7</v>
      </c>
      <c r="P41" s="37" t="str">
        <f t="shared" si="53"/>
        <v>Eslovênia</v>
      </c>
      <c r="Q41" s="38">
        <f t="shared" si="54"/>
        <v>9</v>
      </c>
      <c r="R41" s="38">
        <f t="shared" si="54"/>
        <v>14</v>
      </c>
      <c r="S41" s="38">
        <f t="shared" si="54"/>
        <v>8</v>
      </c>
      <c r="T41" s="38">
        <f t="shared" si="54"/>
        <v>4</v>
      </c>
      <c r="U41" s="38">
        <f t="shared" si="54"/>
        <v>10</v>
      </c>
      <c r="V41" s="38">
        <f t="shared" si="54"/>
        <v>5</v>
      </c>
      <c r="W41" s="38">
        <f t="shared" si="54"/>
        <v>16</v>
      </c>
      <c r="X41" s="38">
        <f t="shared" si="54"/>
        <v>15</v>
      </c>
      <c r="Y41" s="38">
        <v>7</v>
      </c>
      <c r="Z41" s="38">
        <f t="shared" si="55"/>
        <v>8110070</v>
      </c>
      <c r="AA41" s="38">
        <f t="shared" si="56"/>
        <v>15</v>
      </c>
      <c r="AB41" s="86"/>
    </row>
    <row r="42" spans="2:28" ht="21" x14ac:dyDescent="0.25">
      <c r="B42" s="38">
        <f>IFERROR(VLOOKUP(C42,'Regras - Semi'!$C$9:$O$30,13,FALSE),"")</f>
        <v>5</v>
      </c>
      <c r="C42" s="63" t="str">
        <f>IF((Jogos!K195+Jogos!K196)&gt;=(Jogos!M195+Jogos!M196),Jogos!J195,Jogos!N195)</f>
        <v>Turquia</v>
      </c>
      <c r="D42" s="38">
        <f>IFERROR(_xlfn.RANK.EQ(B42,$B$41:$B$44,1),"")</f>
        <v>4</v>
      </c>
      <c r="O42" s="36">
        <v>8</v>
      </c>
      <c r="P42" s="37" t="str">
        <f t="shared" si="53"/>
        <v>França</v>
      </c>
      <c r="Q42" s="38">
        <f t="shared" si="54"/>
        <v>9</v>
      </c>
      <c r="R42" s="38">
        <f t="shared" si="54"/>
        <v>16</v>
      </c>
      <c r="S42" s="38">
        <f t="shared" si="54"/>
        <v>16</v>
      </c>
      <c r="T42" s="38">
        <f t="shared" si="54"/>
        <v>2</v>
      </c>
      <c r="U42" s="38">
        <f t="shared" si="54"/>
        <v>17</v>
      </c>
      <c r="V42" s="38">
        <f t="shared" si="54"/>
        <v>3</v>
      </c>
      <c r="W42" s="38">
        <f t="shared" si="54"/>
        <v>21</v>
      </c>
      <c r="X42" s="38">
        <f t="shared" si="54"/>
        <v>17</v>
      </c>
      <c r="Y42" s="38">
        <v>8</v>
      </c>
      <c r="Z42" s="38">
        <f t="shared" si="55"/>
        <v>9206480</v>
      </c>
      <c r="AA42" s="38">
        <f t="shared" si="56"/>
        <v>17</v>
      </c>
      <c r="AB42" s="86"/>
    </row>
    <row r="43" spans="2:28" ht="21" x14ac:dyDescent="0.25">
      <c r="B43" s="38">
        <f>IFERROR(VLOOKUP(C43,'Regras - Semi'!$C$9:$O$30,13,FALSE),"")</f>
        <v>4</v>
      </c>
      <c r="C43" s="63" t="str">
        <f>IF((Jogos!C198+Jogos!C199)&gt;=(Jogos!E198+Jogos!E199),Jogos!B198,Jogos!F198)</f>
        <v>Suíça</v>
      </c>
      <c r="D43" s="38">
        <f>IFERROR(_xlfn.RANK.EQ(B43,$B$41:$B$44,1),"")</f>
        <v>3</v>
      </c>
      <c r="O43" s="36">
        <v>9</v>
      </c>
      <c r="P43" s="37" t="str">
        <f t="shared" si="53"/>
        <v>Holanda</v>
      </c>
      <c r="Q43" s="38">
        <f t="shared" si="54"/>
        <v>1</v>
      </c>
      <c r="R43" s="38">
        <f t="shared" si="54"/>
        <v>8</v>
      </c>
      <c r="S43" s="38">
        <f t="shared" si="54"/>
        <v>8</v>
      </c>
      <c r="T43" s="38">
        <f t="shared" si="54"/>
        <v>8</v>
      </c>
      <c r="U43" s="38">
        <f t="shared" si="54"/>
        <v>5</v>
      </c>
      <c r="V43" s="38">
        <f t="shared" si="54"/>
        <v>3</v>
      </c>
      <c r="W43" s="38">
        <f t="shared" si="54"/>
        <v>9</v>
      </c>
      <c r="X43" s="38">
        <f t="shared" si="54"/>
        <v>8</v>
      </c>
      <c r="Y43" s="38">
        <v>9</v>
      </c>
      <c r="Z43" s="38">
        <f t="shared" si="55"/>
        <v>4348090</v>
      </c>
      <c r="AA43" s="38">
        <f t="shared" si="56"/>
        <v>8</v>
      </c>
      <c r="AB43" s="86"/>
    </row>
    <row r="44" spans="2:28" ht="21" x14ac:dyDescent="0.25">
      <c r="B44" s="38">
        <f>IFERROR(VLOOKUP(C44,'Regras - Semi'!$C$9:$O$30,13,FALSE),"")</f>
        <v>3</v>
      </c>
      <c r="C44" s="63" t="str">
        <f>IF((Jogos!K198+Jogos!K199)&gt;=(Jogos!M198+Jogos!M199),Jogos!J198,Jogos!N198)</f>
        <v>Polônia</v>
      </c>
      <c r="D44" s="38">
        <f>IFERROR(_xlfn.RANK.EQ(B44,$B$41:$B$44,1),"")</f>
        <v>2</v>
      </c>
      <c r="O44" s="36">
        <v>10</v>
      </c>
      <c r="P44" s="37" t="str">
        <f t="shared" si="53"/>
        <v>Inglaterra</v>
      </c>
      <c r="Q44" s="38">
        <f t="shared" si="54"/>
        <v>1</v>
      </c>
      <c r="R44" s="38">
        <f t="shared" si="54"/>
        <v>2</v>
      </c>
      <c r="S44" s="38">
        <f t="shared" si="54"/>
        <v>19</v>
      </c>
      <c r="T44" s="38">
        <f t="shared" si="54"/>
        <v>12</v>
      </c>
      <c r="U44" s="38">
        <f t="shared" si="54"/>
        <v>2</v>
      </c>
      <c r="V44" s="38">
        <f t="shared" si="54"/>
        <v>13</v>
      </c>
      <c r="W44" s="38">
        <f t="shared" si="54"/>
        <v>2</v>
      </c>
      <c r="X44" s="38">
        <f t="shared" si="54"/>
        <v>2</v>
      </c>
      <c r="Y44" s="38">
        <v>10</v>
      </c>
      <c r="Z44" s="38">
        <f t="shared" si="55"/>
        <v>1086500</v>
      </c>
      <c r="AA44" s="38">
        <f t="shared" si="56"/>
        <v>2</v>
      </c>
      <c r="AB44" s="86"/>
    </row>
    <row r="45" spans="2:28" ht="21" x14ac:dyDescent="0.25">
      <c r="O45" s="36">
        <v>11</v>
      </c>
      <c r="P45" s="37" t="str">
        <f t="shared" si="53"/>
        <v>Irlanda</v>
      </c>
      <c r="Q45" s="38">
        <f t="shared" si="54"/>
        <v>9</v>
      </c>
      <c r="R45" s="38">
        <f t="shared" si="54"/>
        <v>18</v>
      </c>
      <c r="S45" s="38">
        <f t="shared" si="54"/>
        <v>4</v>
      </c>
      <c r="T45" s="38">
        <f t="shared" si="54"/>
        <v>3</v>
      </c>
      <c r="U45" s="38">
        <f t="shared" si="54"/>
        <v>18</v>
      </c>
      <c r="V45" s="38">
        <f t="shared" si="54"/>
        <v>8</v>
      </c>
      <c r="W45" s="38">
        <f t="shared" si="54"/>
        <v>20</v>
      </c>
      <c r="X45" s="38">
        <f t="shared" si="54"/>
        <v>17</v>
      </c>
      <c r="Y45" s="38">
        <v>11</v>
      </c>
      <c r="Z45" s="38">
        <f t="shared" si="55"/>
        <v>9283710</v>
      </c>
      <c r="AA45" s="38">
        <f t="shared" si="56"/>
        <v>18</v>
      </c>
      <c r="AB45" s="86"/>
    </row>
    <row r="46" spans="2:28" ht="21" x14ac:dyDescent="0.25">
      <c r="O46" s="36">
        <v>12</v>
      </c>
      <c r="P46" s="37" t="str">
        <f t="shared" si="53"/>
        <v>Itália</v>
      </c>
      <c r="Q46" s="38">
        <f t="shared" si="54"/>
        <v>9</v>
      </c>
      <c r="R46" s="38">
        <f t="shared" si="54"/>
        <v>11</v>
      </c>
      <c r="S46" s="38">
        <f t="shared" si="54"/>
        <v>3</v>
      </c>
      <c r="T46" s="38">
        <f t="shared" si="54"/>
        <v>12</v>
      </c>
      <c r="U46" s="38">
        <f t="shared" si="54"/>
        <v>10</v>
      </c>
      <c r="V46" s="38">
        <f t="shared" si="54"/>
        <v>13</v>
      </c>
      <c r="W46" s="38">
        <f t="shared" si="54"/>
        <v>14</v>
      </c>
      <c r="X46" s="38">
        <f t="shared" si="54"/>
        <v>11</v>
      </c>
      <c r="Y46" s="38">
        <v>12</v>
      </c>
      <c r="Z46" s="38">
        <f t="shared" si="55"/>
        <v>5984120</v>
      </c>
      <c r="AA46" s="38">
        <f t="shared" si="56"/>
        <v>11</v>
      </c>
      <c r="AB46" s="86"/>
    </row>
    <row r="47" spans="2:28" ht="21" x14ac:dyDescent="0.25">
      <c r="O47" s="36">
        <v>13</v>
      </c>
      <c r="P47" s="37" t="str">
        <f t="shared" si="53"/>
        <v>Noruega</v>
      </c>
      <c r="Q47" s="38">
        <f t="shared" si="54"/>
        <v>1</v>
      </c>
      <c r="R47" s="38">
        <f t="shared" si="54"/>
        <v>6</v>
      </c>
      <c r="S47" s="38">
        <f t="shared" si="54"/>
        <v>8</v>
      </c>
      <c r="T47" s="38">
        <f t="shared" si="54"/>
        <v>12</v>
      </c>
      <c r="U47" s="38">
        <f t="shared" si="54"/>
        <v>7</v>
      </c>
      <c r="V47" s="38">
        <f t="shared" si="54"/>
        <v>17</v>
      </c>
      <c r="W47" s="38">
        <f t="shared" si="54"/>
        <v>4</v>
      </c>
      <c r="X47" s="38">
        <f t="shared" si="54"/>
        <v>7</v>
      </c>
      <c r="Y47" s="38">
        <v>13</v>
      </c>
      <c r="Z47" s="38">
        <f t="shared" si="55"/>
        <v>3753530</v>
      </c>
      <c r="AA47" s="38">
        <f t="shared" si="56"/>
        <v>7</v>
      </c>
      <c r="AB47" s="86"/>
    </row>
    <row r="48" spans="2:28" ht="21" x14ac:dyDescent="0.25">
      <c r="O48" s="36">
        <v>14</v>
      </c>
      <c r="P48" s="37" t="str">
        <f t="shared" si="53"/>
        <v>País de Gales</v>
      </c>
      <c r="Q48" s="38">
        <f t="shared" si="54"/>
        <v>9</v>
      </c>
      <c r="R48" s="38">
        <f t="shared" si="54"/>
        <v>8</v>
      </c>
      <c r="S48" s="38">
        <f t="shared" si="54"/>
        <v>11</v>
      </c>
      <c r="T48" s="38">
        <f t="shared" si="54"/>
        <v>8</v>
      </c>
      <c r="U48" s="38">
        <f t="shared" si="54"/>
        <v>8</v>
      </c>
      <c r="V48" s="38">
        <f t="shared" si="54"/>
        <v>10</v>
      </c>
      <c r="W48" s="38">
        <f t="shared" si="54"/>
        <v>6</v>
      </c>
      <c r="X48" s="38">
        <f t="shared" si="54"/>
        <v>9</v>
      </c>
      <c r="Y48" s="38">
        <v>14</v>
      </c>
      <c r="Z48" s="38">
        <f t="shared" si="55"/>
        <v>4839740</v>
      </c>
      <c r="AA48" s="38">
        <f t="shared" si="56"/>
        <v>9</v>
      </c>
      <c r="AB48" s="86"/>
    </row>
    <row r="49" spans="15:28" ht="21" x14ac:dyDescent="0.25">
      <c r="O49" s="36">
        <v>15</v>
      </c>
      <c r="P49" s="37" t="str">
        <f t="shared" si="53"/>
        <v>Polônia</v>
      </c>
      <c r="Q49" s="38">
        <f t="shared" si="54"/>
        <v>1</v>
      </c>
      <c r="R49" s="38">
        <f t="shared" si="54"/>
        <v>3</v>
      </c>
      <c r="S49" s="38">
        <f t="shared" si="54"/>
        <v>17</v>
      </c>
      <c r="T49" s="38">
        <f t="shared" si="54"/>
        <v>12</v>
      </c>
      <c r="U49" s="38">
        <f t="shared" si="54"/>
        <v>3</v>
      </c>
      <c r="V49" s="38">
        <f t="shared" si="54"/>
        <v>1</v>
      </c>
      <c r="W49" s="38">
        <f t="shared" si="54"/>
        <v>6</v>
      </c>
      <c r="X49" s="38">
        <f t="shared" si="54"/>
        <v>3</v>
      </c>
      <c r="Y49" s="38">
        <v>15</v>
      </c>
      <c r="Z49" s="38">
        <f t="shared" si="55"/>
        <v>1638750</v>
      </c>
      <c r="AA49" s="38">
        <f t="shared" si="56"/>
        <v>3</v>
      </c>
      <c r="AB49" s="86"/>
    </row>
    <row r="50" spans="15:28" ht="21" x14ac:dyDescent="0.25">
      <c r="O50" s="36">
        <v>16</v>
      </c>
      <c r="P50" s="37" t="str">
        <f t="shared" si="53"/>
        <v>Rep. Tcheca</v>
      </c>
      <c r="Q50" s="38">
        <f t="shared" si="54"/>
        <v>9</v>
      </c>
      <c r="R50" s="38">
        <f t="shared" si="54"/>
        <v>19</v>
      </c>
      <c r="S50" s="38">
        <f t="shared" si="54"/>
        <v>17</v>
      </c>
      <c r="T50" s="38">
        <f t="shared" si="54"/>
        <v>1</v>
      </c>
      <c r="U50" s="38">
        <f t="shared" si="54"/>
        <v>19</v>
      </c>
      <c r="V50" s="38">
        <f t="shared" si="54"/>
        <v>2</v>
      </c>
      <c r="W50" s="38">
        <f t="shared" si="54"/>
        <v>22</v>
      </c>
      <c r="X50" s="38">
        <f t="shared" si="54"/>
        <v>19</v>
      </c>
      <c r="Y50" s="38">
        <v>16</v>
      </c>
      <c r="Z50" s="38">
        <f t="shared" si="55"/>
        <v>10329960</v>
      </c>
      <c r="AA50" s="38">
        <f t="shared" si="56"/>
        <v>19</v>
      </c>
      <c r="AB50" s="86"/>
    </row>
    <row r="51" spans="15:28" ht="21" x14ac:dyDescent="0.25">
      <c r="O51" s="36">
        <v>17</v>
      </c>
      <c r="P51" s="37" t="str">
        <f t="shared" si="53"/>
        <v>Romênia</v>
      </c>
      <c r="Q51" s="38">
        <f t="shared" ref="Q51:X54" si="57">_xlfn.RANK.EQ(Q25,Q$9:Q$30,0)</f>
        <v>9</v>
      </c>
      <c r="R51" s="38">
        <f t="shared" si="57"/>
        <v>11</v>
      </c>
      <c r="S51" s="38">
        <f t="shared" si="57"/>
        <v>11</v>
      </c>
      <c r="T51" s="38">
        <f t="shared" si="57"/>
        <v>4</v>
      </c>
      <c r="U51" s="38">
        <f t="shared" si="57"/>
        <v>15</v>
      </c>
      <c r="V51" s="38">
        <f t="shared" si="57"/>
        <v>6</v>
      </c>
      <c r="W51" s="38">
        <f t="shared" si="57"/>
        <v>19</v>
      </c>
      <c r="X51" s="38">
        <f t="shared" si="57"/>
        <v>12</v>
      </c>
      <c r="Y51" s="38">
        <v>17</v>
      </c>
      <c r="Z51" s="38">
        <f t="shared" si="55"/>
        <v>6500170</v>
      </c>
      <c r="AA51" s="38">
        <f t="shared" si="56"/>
        <v>13</v>
      </c>
      <c r="AB51" s="86"/>
    </row>
    <row r="52" spans="15:28" ht="21" x14ac:dyDescent="0.25">
      <c r="O52" s="36">
        <v>18</v>
      </c>
      <c r="P52" s="37" t="str">
        <f t="shared" si="53"/>
        <v>Suécia</v>
      </c>
      <c r="Q52" s="38">
        <f t="shared" si="57"/>
        <v>1</v>
      </c>
      <c r="R52" s="38">
        <f t="shared" si="57"/>
        <v>6</v>
      </c>
      <c r="S52" s="38">
        <f t="shared" si="57"/>
        <v>4</v>
      </c>
      <c r="T52" s="38">
        <f t="shared" si="57"/>
        <v>17</v>
      </c>
      <c r="U52" s="38">
        <f t="shared" si="57"/>
        <v>4</v>
      </c>
      <c r="V52" s="38">
        <f t="shared" si="57"/>
        <v>10</v>
      </c>
      <c r="W52" s="38">
        <f t="shared" si="57"/>
        <v>5</v>
      </c>
      <c r="X52" s="38">
        <f t="shared" si="57"/>
        <v>6</v>
      </c>
      <c r="Y52" s="38">
        <v>18</v>
      </c>
      <c r="Z52" s="38">
        <f t="shared" si="55"/>
        <v>3255980</v>
      </c>
      <c r="AA52" s="38">
        <f t="shared" si="56"/>
        <v>6</v>
      </c>
      <c r="AB52" s="86"/>
    </row>
    <row r="53" spans="15:28" ht="21" x14ac:dyDescent="0.25">
      <c r="O53" s="36">
        <v>19</v>
      </c>
      <c r="P53" s="37" t="str">
        <f t="shared" si="53"/>
        <v>Suíça</v>
      </c>
      <c r="Q53" s="38">
        <f t="shared" si="57"/>
        <v>1</v>
      </c>
      <c r="R53" s="38">
        <f t="shared" si="57"/>
        <v>4</v>
      </c>
      <c r="S53" s="38">
        <f t="shared" si="57"/>
        <v>1</v>
      </c>
      <c r="T53" s="38">
        <f t="shared" si="57"/>
        <v>18</v>
      </c>
      <c r="U53" s="38">
        <f t="shared" si="57"/>
        <v>5</v>
      </c>
      <c r="V53" s="38">
        <f t="shared" si="57"/>
        <v>19</v>
      </c>
      <c r="W53" s="38">
        <f t="shared" si="57"/>
        <v>3</v>
      </c>
      <c r="X53" s="38">
        <f t="shared" si="57"/>
        <v>3</v>
      </c>
      <c r="Y53" s="38">
        <v>19</v>
      </c>
      <c r="Z53" s="38">
        <f t="shared" si="55"/>
        <v>1670190</v>
      </c>
      <c r="AA53" s="38">
        <f t="shared" si="56"/>
        <v>4</v>
      </c>
      <c r="AB53" s="86"/>
    </row>
    <row r="54" spans="15:28" ht="21" x14ac:dyDescent="0.25">
      <c r="O54" s="36">
        <v>20</v>
      </c>
      <c r="P54" s="37" t="str">
        <f t="shared" si="53"/>
        <v>Turquia</v>
      </c>
      <c r="Q54" s="38">
        <f t="shared" si="57"/>
        <v>1</v>
      </c>
      <c r="R54" s="38">
        <f t="shared" si="57"/>
        <v>4</v>
      </c>
      <c r="S54" s="38">
        <f t="shared" si="57"/>
        <v>11</v>
      </c>
      <c r="T54" s="38">
        <f t="shared" si="57"/>
        <v>8</v>
      </c>
      <c r="U54" s="38">
        <f t="shared" si="57"/>
        <v>9</v>
      </c>
      <c r="V54" s="38">
        <f t="shared" si="57"/>
        <v>8</v>
      </c>
      <c r="W54" s="38">
        <f t="shared" si="57"/>
        <v>10</v>
      </c>
      <c r="X54" s="38">
        <f t="shared" si="57"/>
        <v>5</v>
      </c>
      <c r="Y54" s="38">
        <v>20</v>
      </c>
      <c r="Z54" s="38">
        <f t="shared" si="55"/>
        <v>2692000</v>
      </c>
      <c r="AA54" s="38">
        <f t="shared" si="56"/>
        <v>5</v>
      </c>
      <c r="AB54" s="86"/>
    </row>
    <row r="55" spans="15:28" ht="21" x14ac:dyDescent="0.25">
      <c r="O55" s="36">
        <v>21</v>
      </c>
      <c r="P55" s="37">
        <f t="shared" si="53"/>
        <v>0</v>
      </c>
      <c r="Q55" s="38"/>
      <c r="R55" s="38"/>
      <c r="S55" s="38"/>
      <c r="T55" s="38"/>
      <c r="U55" s="38"/>
      <c r="V55" s="38"/>
      <c r="W55" s="38"/>
      <c r="X55" s="38"/>
      <c r="Y55" s="38"/>
      <c r="Z55" s="38">
        <v>100000000000</v>
      </c>
      <c r="AA55" s="38">
        <f t="shared" si="56"/>
        <v>20</v>
      </c>
      <c r="AB55" s="86"/>
    </row>
    <row r="56" spans="15:28" ht="21" x14ac:dyDescent="0.25">
      <c r="O56" s="36">
        <v>22</v>
      </c>
      <c r="P56" s="37">
        <f t="shared" si="53"/>
        <v>0</v>
      </c>
      <c r="Q56" s="38"/>
      <c r="R56" s="38"/>
      <c r="S56" s="38"/>
      <c r="T56" s="38"/>
      <c r="U56" s="38"/>
      <c r="V56" s="38"/>
      <c r="W56" s="38"/>
      <c r="X56" s="38"/>
      <c r="Y56" s="38"/>
      <c r="Z56" s="38">
        <v>100000000000</v>
      </c>
      <c r="AA56" s="38">
        <f t="shared" si="56"/>
        <v>20</v>
      </c>
      <c r="AB56" s="86"/>
    </row>
    <row r="57" spans="15:28" x14ac:dyDescent="0.25">
      <c r="P57" s="1"/>
    </row>
  </sheetData>
  <mergeCells count="6">
    <mergeCell ref="AY6:BH6"/>
    <mergeCell ref="B2:K2"/>
    <mergeCell ref="B3:K3"/>
    <mergeCell ref="B4:K4"/>
    <mergeCell ref="AC6:AL6"/>
    <mergeCell ref="AN6:AW6"/>
  </mergeCells>
  <pageMargins left="0.7" right="0.7" top="0.75" bottom="0.75" header="0.3" footer="0.3"/>
  <pageSetup paperSize="9" orientation="portrait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74"/>
  <sheetViews>
    <sheetView showGridLines="0" topLeftCell="A1103" zoomScale="98" workbookViewId="0">
      <selection activeCell="B1127" sqref="B1127"/>
    </sheetView>
  </sheetViews>
  <sheetFormatPr defaultColWidth="11" defaultRowHeight="15.75" x14ac:dyDescent="0.25"/>
  <cols>
    <col min="1" max="1" width="4.625" customWidth="1"/>
    <col min="2" max="2" width="42.875" customWidth="1"/>
    <col min="3" max="5" width="6.125" customWidth="1"/>
    <col min="6" max="6" width="42.875" customWidth="1"/>
    <col min="7" max="8" width="4.625" customWidth="1"/>
    <col min="9" max="9" width="42.875" customWidth="1"/>
    <col min="10" max="12" width="6.125" customWidth="1"/>
    <col min="13" max="13" width="42.875" customWidth="1"/>
    <col min="14" max="14" width="4.625" customWidth="1"/>
  </cols>
  <sheetData>
    <row r="1" spans="1:19" ht="16.5" thickBot="1" x14ac:dyDescent="0.3">
      <c r="A1" s="110"/>
      <c r="B1" s="111"/>
      <c r="C1" s="111"/>
      <c r="D1" s="111"/>
      <c r="E1" s="111"/>
      <c r="F1" s="111"/>
      <c r="G1" s="111"/>
      <c r="H1" s="110"/>
      <c r="I1" s="111"/>
      <c r="J1" s="111"/>
      <c r="K1" s="111"/>
      <c r="L1" s="111"/>
      <c r="M1" s="111"/>
      <c r="N1" s="112"/>
    </row>
    <row r="2" spans="1:19" ht="30" customHeight="1" thickBot="1" x14ac:dyDescent="0.3">
      <c r="A2" s="103"/>
      <c r="B2" s="174" t="str">
        <f>Tabelas!B2</f>
        <v>LXVI - CAMPEONATO</v>
      </c>
      <c r="C2" s="175"/>
      <c r="D2" s="175"/>
      <c r="E2" s="176"/>
      <c r="F2" s="91" t="s">
        <v>119</v>
      </c>
      <c r="G2" s="100"/>
      <c r="H2" s="103"/>
      <c r="I2" s="174" t="str">
        <f>B2</f>
        <v>LXVI - CAMPEONATO</v>
      </c>
      <c r="J2" s="175"/>
      <c r="K2" s="175"/>
      <c r="L2" s="176"/>
      <c r="M2" s="91" t="s">
        <v>119</v>
      </c>
      <c r="N2" s="104"/>
      <c r="Q2" t="str">
        <f>Tabelas!P9</f>
        <v>DESISTIU</v>
      </c>
      <c r="R2">
        <f>Tabelas!Q9</f>
        <v>0</v>
      </c>
    </row>
    <row r="3" spans="1:19" ht="30" customHeight="1" thickBot="1" x14ac:dyDescent="0.3">
      <c r="A3" s="103"/>
      <c r="B3" s="177"/>
      <c r="C3" s="178"/>
      <c r="D3" s="178"/>
      <c r="E3" s="179"/>
      <c r="F3" s="92">
        <f>Tabelas!B4</f>
        <v>42833</v>
      </c>
      <c r="G3" s="101"/>
      <c r="H3" s="103"/>
      <c r="I3" s="177"/>
      <c r="J3" s="178"/>
      <c r="K3" s="178"/>
      <c r="L3" s="179"/>
      <c r="M3" s="92">
        <f>F3</f>
        <v>42833</v>
      </c>
      <c r="N3" s="105"/>
      <c r="Q3" t="str">
        <f>Tabelas!P10</f>
        <v>Alemanha</v>
      </c>
      <c r="R3" t="str">
        <f>Tabelas!Y10</f>
        <v>Roger</v>
      </c>
      <c r="S3" t="str">
        <f>Q3&amp;" ("&amp;R3&amp;")"</f>
        <v>Alemanha (Roger)</v>
      </c>
    </row>
    <row r="4" spans="1:19" ht="27" customHeight="1" thickBot="1" x14ac:dyDescent="0.3">
      <c r="A4" s="103"/>
      <c r="B4" s="109" t="str">
        <f>C4&amp;"º Rodada - "&amp;F4&amp;"º Jogo"</f>
        <v>1º Rodada - 1º Jogo</v>
      </c>
      <c r="C4" s="113">
        <v>1</v>
      </c>
      <c r="D4" s="113">
        <v>2</v>
      </c>
      <c r="E4" s="113" t="str">
        <f>C4&amp;"J"&amp;D4</f>
        <v>1J2</v>
      </c>
      <c r="F4" s="145">
        <f>D4-1</f>
        <v>1</v>
      </c>
      <c r="G4" s="101"/>
      <c r="H4" s="103"/>
      <c r="I4" s="109" t="str">
        <f>J4&amp;"º Rodada - "&amp;M4&amp;"º Jogo"</f>
        <v>1º Rodada - 2º Jogo</v>
      </c>
      <c r="J4" s="113">
        <f>IF(D4=Jogos!$AB$333,Sumulas!C4+1,C4)</f>
        <v>1</v>
      </c>
      <c r="K4" s="113">
        <f>IF(D4=Jogos!$AB$333,2,D4+1)</f>
        <v>3</v>
      </c>
      <c r="L4" s="113" t="str">
        <f>J4&amp;"J"&amp;K4</f>
        <v>1J3</v>
      </c>
      <c r="M4" s="145">
        <f>K4-1</f>
        <v>2</v>
      </c>
      <c r="N4" s="105"/>
      <c r="Q4" t="str">
        <f>Tabelas!P11</f>
        <v>Áustria</v>
      </c>
      <c r="R4" t="str">
        <f>Tabelas!Y11</f>
        <v>Mário</v>
      </c>
      <c r="S4" t="str">
        <f t="shared" ref="S4:S21" si="0">Q4&amp;" ("&amp;R4&amp;")"</f>
        <v>Áustria (Mário)</v>
      </c>
    </row>
    <row r="5" spans="1:19" ht="30.95" customHeight="1" thickBot="1" x14ac:dyDescent="0.3">
      <c r="A5" s="103"/>
      <c r="B5" s="90" t="str">
        <f>IFERROR(VLOOKUP(VLOOKUP(IF(VLOOKUP(E4,Jogos!$AD$336:$AI$566,6,FALSE)="C",VLOOKUP(E4,Jogos!$AD$336:$AI$566,4,FALSE),VLOOKUP(E4,Jogos!$AD$336:$AI$566,5,FALSE)),Tabelas!$O$9:$P$30,2,FALSE),$Q$2:$S$21,3,FALSE),"")</f>
        <v>Alemanha (Roger)</v>
      </c>
      <c r="C5" s="93"/>
      <c r="D5" s="94" t="s">
        <v>54</v>
      </c>
      <c r="E5" s="93"/>
      <c r="F5" s="68" t="str">
        <f>IFERROR(VLOOKUP(VLOOKUP(IF(VLOOKUP(E4,Jogos!$AD$336:$AI$566,6,FALSE)="F",VLOOKUP(E4,Jogos!$AD$336:$AI$566,4,FALSE),VLOOKUP(E4,Jogos!$AD$336:$AI$566,5,FALSE)),Tabelas!$O$9:$P$30,2,FALSE),$Q$2:$S$21,3,FALSE),"")</f>
        <v>Suíça (Juninho)</v>
      </c>
      <c r="G5" s="76"/>
      <c r="H5" s="103"/>
      <c r="I5" s="90" t="str">
        <f>IFERROR(VLOOKUP(VLOOKUP(IF(VLOOKUP(L4,Jogos!$AD$336:$AI$566,6,FALSE)="C",VLOOKUP(L4,Jogos!$AD$336:$AI$566,4,FALSE),VLOOKUP(L4,Jogos!$AD$336:$AI$566,5,FALSE)),Tabelas!$O$9:$P$30,2,FALSE),$Q$2:$S$21,3,FALSE),"")</f>
        <v>Suécia (Hugo)</v>
      </c>
      <c r="J5" s="93"/>
      <c r="K5" s="94" t="s">
        <v>54</v>
      </c>
      <c r="L5" s="93"/>
      <c r="M5" s="68" t="str">
        <f>IFERROR(VLOOKUP(VLOOKUP(IF(VLOOKUP(L4,Jogos!$AD$336:$AI$566,6,FALSE)="F",VLOOKUP(L4,Jogos!$AD$336:$AI$566,4,FALSE),VLOOKUP(L4,Jogos!$AD$336:$AI$566,5,FALSE)),Tabelas!$O$9:$P$30,2,FALSE),$Q$2:$S$21,3,FALSE),"")</f>
        <v>Áustria (Mário)</v>
      </c>
      <c r="N5" s="106"/>
      <c r="Q5" t="str">
        <f>Tabelas!P12</f>
        <v>Bélgica</v>
      </c>
      <c r="R5" t="str">
        <f>Tabelas!Y12</f>
        <v>Gustavão</v>
      </c>
      <c r="S5" t="str">
        <f t="shared" si="0"/>
        <v>Bélgica (Gustavão)</v>
      </c>
    </row>
    <row r="6" spans="1:19" ht="17.100000000000001" customHeight="1" thickBot="1" x14ac:dyDescent="0.3">
      <c r="A6" s="103"/>
      <c r="B6" s="89" t="s">
        <v>117</v>
      </c>
      <c r="C6" s="95" t="s">
        <v>118</v>
      </c>
      <c r="D6" s="171" t="s">
        <v>116</v>
      </c>
      <c r="E6" s="95" t="s">
        <v>118</v>
      </c>
      <c r="F6" s="89" t="s">
        <v>117</v>
      </c>
      <c r="G6" s="102"/>
      <c r="H6" s="103"/>
      <c r="I6" s="89" t="s">
        <v>117</v>
      </c>
      <c r="J6" s="95" t="s">
        <v>118</v>
      </c>
      <c r="K6" s="171" t="s">
        <v>116</v>
      </c>
      <c r="L6" s="95" t="s">
        <v>118</v>
      </c>
      <c r="M6" s="89" t="s">
        <v>117</v>
      </c>
      <c r="N6" s="107"/>
      <c r="Q6" t="str">
        <f>Tabelas!P13</f>
        <v>Dinamarca</v>
      </c>
      <c r="R6" t="str">
        <f>Tabelas!Y13</f>
        <v>Michael</v>
      </c>
      <c r="S6" t="str">
        <f t="shared" si="0"/>
        <v>Dinamarca (Michael)</v>
      </c>
    </row>
    <row r="7" spans="1:19" ht="30.95" customHeight="1" thickBot="1" x14ac:dyDescent="0.3">
      <c r="A7" s="103"/>
      <c r="B7" s="88"/>
      <c r="C7" s="96"/>
      <c r="D7" s="172"/>
      <c r="E7" s="97"/>
      <c r="F7" s="87"/>
      <c r="G7" s="76"/>
      <c r="H7" s="103"/>
      <c r="I7" s="88"/>
      <c r="J7" s="96"/>
      <c r="K7" s="172"/>
      <c r="L7" s="97"/>
      <c r="M7" s="87"/>
      <c r="N7" s="106"/>
      <c r="Q7" t="str">
        <f>Tabelas!P14</f>
        <v>Escócia</v>
      </c>
      <c r="R7" t="str">
        <f>Tabelas!Y14</f>
        <v>João</v>
      </c>
      <c r="S7" t="str">
        <f t="shared" si="0"/>
        <v>Escócia (João)</v>
      </c>
    </row>
    <row r="8" spans="1:19" ht="30.95" customHeight="1" thickBot="1" x14ac:dyDescent="0.3">
      <c r="A8" s="103"/>
      <c r="B8" s="66"/>
      <c r="C8" s="98"/>
      <c r="D8" s="172"/>
      <c r="E8" s="97"/>
      <c r="F8" s="87"/>
      <c r="G8" s="76"/>
      <c r="H8" s="103"/>
      <c r="I8" s="66"/>
      <c r="J8" s="98"/>
      <c r="K8" s="172"/>
      <c r="L8" s="97"/>
      <c r="M8" s="87"/>
      <c r="N8" s="106"/>
      <c r="Q8" t="str">
        <f>Tabelas!P15</f>
        <v>Eslovênia</v>
      </c>
      <c r="R8" t="str">
        <f>Tabelas!Y15</f>
        <v>Deyvid</v>
      </c>
      <c r="S8" t="str">
        <f t="shared" si="0"/>
        <v>Eslovênia (Deyvid)</v>
      </c>
    </row>
    <row r="9" spans="1:19" ht="30.95" customHeight="1" thickBot="1" x14ac:dyDescent="0.3">
      <c r="A9" s="103"/>
      <c r="B9" s="66"/>
      <c r="C9" s="98"/>
      <c r="D9" s="172"/>
      <c r="E9" s="97"/>
      <c r="F9" s="87"/>
      <c r="G9" s="76"/>
      <c r="H9" s="103"/>
      <c r="I9" s="66"/>
      <c r="J9" s="98"/>
      <c r="K9" s="172"/>
      <c r="L9" s="97"/>
      <c r="M9" s="87"/>
      <c r="N9" s="106"/>
      <c r="Q9" t="str">
        <f>Tabelas!P16</f>
        <v>França</v>
      </c>
      <c r="R9" t="str">
        <f>Tabelas!Y16</f>
        <v>Shrek</v>
      </c>
      <c r="S9" t="str">
        <f t="shared" si="0"/>
        <v>França (Shrek)</v>
      </c>
    </row>
    <row r="10" spans="1:19" ht="30.95" customHeight="1" thickBot="1" x14ac:dyDescent="0.3">
      <c r="A10" s="103"/>
      <c r="B10" s="66"/>
      <c r="C10" s="98"/>
      <c r="D10" s="172"/>
      <c r="E10" s="97"/>
      <c r="F10" s="87"/>
      <c r="G10" s="76"/>
      <c r="H10" s="103"/>
      <c r="I10" s="66"/>
      <c r="J10" s="98"/>
      <c r="K10" s="172"/>
      <c r="L10" s="97"/>
      <c r="M10" s="87"/>
      <c r="N10" s="106"/>
      <c r="Q10" t="str">
        <f>Tabelas!P17</f>
        <v>Holanda</v>
      </c>
      <c r="R10" t="str">
        <f>Tabelas!Y17</f>
        <v>Junior</v>
      </c>
      <c r="S10" t="str">
        <f t="shared" si="0"/>
        <v>Holanda (Junior)</v>
      </c>
    </row>
    <row r="11" spans="1:19" ht="30.95" customHeight="1" thickBot="1" x14ac:dyDescent="0.3">
      <c r="A11" s="103"/>
      <c r="B11" s="66"/>
      <c r="C11" s="98"/>
      <c r="D11" s="173"/>
      <c r="E11" s="99"/>
      <c r="F11" s="68"/>
      <c r="G11" s="76"/>
      <c r="H11" s="103"/>
      <c r="I11" s="66"/>
      <c r="J11" s="98"/>
      <c r="K11" s="173"/>
      <c r="L11" s="99"/>
      <c r="M11" s="68"/>
      <c r="N11" s="106"/>
      <c r="Q11" t="str">
        <f>Tabelas!P18</f>
        <v>Inglaterra</v>
      </c>
      <c r="R11" t="str">
        <f>Tabelas!Y18</f>
        <v>Tooty</v>
      </c>
      <c r="S11" t="str">
        <f t="shared" si="0"/>
        <v>Inglaterra (Tooty)</v>
      </c>
    </row>
    <row r="12" spans="1:19" ht="50.1" customHeight="1" thickBot="1" x14ac:dyDescent="0.4">
      <c r="A12" s="103"/>
      <c r="B12" s="137"/>
      <c r="C12" s="135"/>
      <c r="D12" s="136"/>
      <c r="E12" s="137"/>
      <c r="F12" s="135"/>
      <c r="G12" s="76"/>
      <c r="H12" s="103"/>
      <c r="I12" s="137"/>
      <c r="J12" s="135"/>
      <c r="K12" s="136"/>
      <c r="L12" s="137"/>
      <c r="M12" s="135"/>
      <c r="N12" s="106"/>
      <c r="Q12" t="str">
        <f>Tabelas!P19</f>
        <v>Irlanda</v>
      </c>
      <c r="R12" t="str">
        <f>Tabelas!Y19</f>
        <v>Gru</v>
      </c>
      <c r="S12" t="str">
        <f t="shared" si="0"/>
        <v>Irlanda (Gru)</v>
      </c>
    </row>
    <row r="13" spans="1:19" ht="30.95" customHeight="1" x14ac:dyDescent="0.25">
      <c r="A13" s="138"/>
      <c r="B13" s="139"/>
      <c r="C13" s="140"/>
      <c r="D13" s="141"/>
      <c r="E13" s="140"/>
      <c r="F13" s="139"/>
      <c r="G13" s="139"/>
      <c r="H13" s="138"/>
      <c r="I13" s="139"/>
      <c r="J13" s="140"/>
      <c r="K13" s="141"/>
      <c r="L13" s="140"/>
      <c r="M13" s="139"/>
      <c r="N13" s="142"/>
      <c r="Q13" t="str">
        <f>Tabelas!P20</f>
        <v>Itália</v>
      </c>
      <c r="R13" t="str">
        <f>Tabelas!Y20</f>
        <v>Cayera</v>
      </c>
      <c r="S13" t="str">
        <f t="shared" si="0"/>
        <v>Itália (Cayera)</v>
      </c>
    </row>
    <row r="14" spans="1:19" ht="16.5" thickBot="1" x14ac:dyDescent="0.3">
      <c r="A14" s="110"/>
      <c r="B14" s="111"/>
      <c r="C14" s="111"/>
      <c r="D14" s="111"/>
      <c r="E14" s="111"/>
      <c r="F14" s="111"/>
      <c r="G14" s="111"/>
      <c r="H14" s="110"/>
      <c r="I14" s="111"/>
      <c r="J14" s="111"/>
      <c r="K14" s="111"/>
      <c r="L14" s="111"/>
      <c r="M14" s="111"/>
      <c r="N14" s="112"/>
      <c r="Q14" t="str">
        <f>Tabelas!P21</f>
        <v>Noruega</v>
      </c>
      <c r="R14" t="str">
        <f>Tabelas!Y21</f>
        <v>Hurrante</v>
      </c>
      <c r="S14" t="str">
        <f t="shared" si="0"/>
        <v>Noruega (Hurrante)</v>
      </c>
    </row>
    <row r="15" spans="1:19" ht="30" customHeight="1" thickBot="1" x14ac:dyDescent="0.3">
      <c r="A15" s="103"/>
      <c r="B15" s="174" t="str">
        <f>I2</f>
        <v>LXVI - CAMPEONATO</v>
      </c>
      <c r="C15" s="175"/>
      <c r="D15" s="175"/>
      <c r="E15" s="176"/>
      <c r="F15" s="91" t="s">
        <v>119</v>
      </c>
      <c r="G15" s="100"/>
      <c r="H15" s="103"/>
      <c r="I15" s="174" t="str">
        <f>B15</f>
        <v>LXVI - CAMPEONATO</v>
      </c>
      <c r="J15" s="175"/>
      <c r="K15" s="175"/>
      <c r="L15" s="176"/>
      <c r="M15" s="91" t="s">
        <v>119</v>
      </c>
      <c r="N15" s="104"/>
      <c r="Q15" t="str">
        <f>Tabelas!P22</f>
        <v>País de Gales</v>
      </c>
      <c r="R15" t="str">
        <f>Tabelas!Y22</f>
        <v>Fred</v>
      </c>
      <c r="S15" t="str">
        <f t="shared" si="0"/>
        <v>País de Gales (Fred)</v>
      </c>
    </row>
    <row r="16" spans="1:19" ht="30" customHeight="1" thickBot="1" x14ac:dyDescent="0.3">
      <c r="A16" s="103"/>
      <c r="B16" s="177"/>
      <c r="C16" s="178"/>
      <c r="D16" s="178"/>
      <c r="E16" s="179"/>
      <c r="F16" s="92">
        <f>M3</f>
        <v>42833</v>
      </c>
      <c r="G16" s="101"/>
      <c r="H16" s="103"/>
      <c r="I16" s="177"/>
      <c r="J16" s="178"/>
      <c r="K16" s="178"/>
      <c r="L16" s="179"/>
      <c r="M16" s="92">
        <f>F16</f>
        <v>42833</v>
      </c>
      <c r="N16" s="105"/>
      <c r="Q16" t="str">
        <f>Tabelas!P23</f>
        <v>Polônia</v>
      </c>
      <c r="R16" t="str">
        <f>Tabelas!Y23</f>
        <v>Deh</v>
      </c>
      <c r="S16" t="str">
        <f t="shared" si="0"/>
        <v>Polônia (Deh)</v>
      </c>
    </row>
    <row r="17" spans="1:19" ht="27" customHeight="1" thickBot="1" x14ac:dyDescent="0.3">
      <c r="A17" s="103"/>
      <c r="B17" s="109" t="str">
        <f>C17&amp;"º Rodada - "&amp;F17&amp;"º Jogo"</f>
        <v>1º Rodada - 3º Jogo</v>
      </c>
      <c r="C17" s="113">
        <f>IF(K4=Jogos!$AB$333,Sumulas!J4+1,J4)</f>
        <v>1</v>
      </c>
      <c r="D17" s="113">
        <f>IF(K4=Jogos!$AB$333,2,K4+1)</f>
        <v>4</v>
      </c>
      <c r="E17" s="113" t="str">
        <f>C17&amp;"J"&amp;D17</f>
        <v>1J4</v>
      </c>
      <c r="F17" s="145">
        <f>D17-1</f>
        <v>3</v>
      </c>
      <c r="G17" s="101"/>
      <c r="H17" s="103"/>
      <c r="I17" s="109" t="str">
        <f>J17&amp;"º Rodada - "&amp;M17&amp;"º Jogo"</f>
        <v>1º Rodada - 4º Jogo</v>
      </c>
      <c r="J17" s="113">
        <f>IF(D17=Jogos!$AB$333,Sumulas!C17+1,C17)</f>
        <v>1</v>
      </c>
      <c r="K17" s="113">
        <f>IF(D17=Jogos!$AB$333,2,D17+1)</f>
        <v>5</v>
      </c>
      <c r="L17" s="113" t="str">
        <f>J17&amp;"J"&amp;K17</f>
        <v>1J5</v>
      </c>
      <c r="M17" s="145">
        <f>K17-1</f>
        <v>4</v>
      </c>
      <c r="N17" s="105"/>
      <c r="Q17" t="str">
        <f>Tabelas!P24</f>
        <v>Rep. Tcheca</v>
      </c>
      <c r="R17" t="str">
        <f>Tabelas!Y24</f>
        <v>Ricardinho</v>
      </c>
      <c r="S17" t="str">
        <f t="shared" si="0"/>
        <v>Rep. Tcheca (Ricardinho)</v>
      </c>
    </row>
    <row r="18" spans="1:19" ht="30.95" customHeight="1" thickBot="1" x14ac:dyDescent="0.3">
      <c r="A18" s="103"/>
      <c r="B18" s="90" t="str">
        <f>IFERROR(VLOOKUP(VLOOKUP(IF(VLOOKUP(E17,Jogos!$AD$336:$AI$566,6,FALSE)="C",VLOOKUP(E17,Jogos!$AD$336:$AI$566,4,FALSE),VLOOKUP(E17,Jogos!$AD$336:$AI$566,5,FALSE)),Tabelas!$O$9:$P$30,2,FALSE),$Q$2:$S$21,3,FALSE),"")</f>
        <v>Romênia (Piu)</v>
      </c>
      <c r="C18" s="93"/>
      <c r="D18" s="94" t="s">
        <v>54</v>
      </c>
      <c r="E18" s="93"/>
      <c r="F18" s="68" t="str">
        <f>IFERROR(VLOOKUP(VLOOKUP(IF(VLOOKUP(E17,Jogos!$AD$336:$AI$566,6,FALSE)="F",VLOOKUP(E17,Jogos!$AD$336:$AI$566,4,FALSE),VLOOKUP(E17,Jogos!$AD$336:$AI$566,5,FALSE)),Tabelas!$O$9:$P$30,2,FALSE),$Q$2:$S$21,3,FALSE),"")</f>
        <v>Bélgica (Gustavão)</v>
      </c>
      <c r="G18" s="76"/>
      <c r="H18" s="103"/>
      <c r="I18" s="90" t="str">
        <f>IFERROR(VLOOKUP(VLOOKUP(IF(VLOOKUP(L17,Jogos!$AD$336:$AI$566,6,FALSE)="C",VLOOKUP(L17,Jogos!$AD$336:$AI$566,4,FALSE),VLOOKUP(L17,Jogos!$AD$336:$AI$566,5,FALSE)),Tabelas!$O$9:$P$30,2,FALSE),$Q$2:$S$21,3,FALSE),"")</f>
        <v>Dinamarca (Michael)</v>
      </c>
      <c r="J18" s="93"/>
      <c r="K18" s="94" t="s">
        <v>54</v>
      </c>
      <c r="L18" s="93"/>
      <c r="M18" s="68" t="str">
        <f>IFERROR(VLOOKUP(VLOOKUP(IF(VLOOKUP(L17,Jogos!$AD$336:$AI$566,6,FALSE)="F",VLOOKUP(L17,Jogos!$AD$336:$AI$566,4,FALSE),VLOOKUP(L17,Jogos!$AD$336:$AI$566,5,FALSE)),Tabelas!$O$9:$P$30,2,FALSE),$Q$2:$S$21,3,FALSE),"")</f>
        <v>Rep. Tcheca (Ricardinho)</v>
      </c>
      <c r="N18" s="106"/>
      <c r="Q18" t="str">
        <f>Tabelas!P25</f>
        <v>Romênia</v>
      </c>
      <c r="R18" t="str">
        <f>Tabelas!Y25</f>
        <v>Piu</v>
      </c>
      <c r="S18" t="str">
        <f>Q18&amp;" ("&amp;R18&amp;")"</f>
        <v>Romênia (Piu)</v>
      </c>
    </row>
    <row r="19" spans="1:19" ht="16.5" thickBot="1" x14ac:dyDescent="0.3">
      <c r="A19" s="103"/>
      <c r="B19" s="89" t="s">
        <v>117</v>
      </c>
      <c r="C19" s="95" t="s">
        <v>118</v>
      </c>
      <c r="D19" s="171" t="s">
        <v>116</v>
      </c>
      <c r="E19" s="95" t="s">
        <v>118</v>
      </c>
      <c r="F19" s="89" t="s">
        <v>117</v>
      </c>
      <c r="G19" s="102"/>
      <c r="H19" s="103"/>
      <c r="I19" s="89" t="s">
        <v>117</v>
      </c>
      <c r="J19" s="95" t="s">
        <v>118</v>
      </c>
      <c r="K19" s="171" t="s">
        <v>116</v>
      </c>
      <c r="L19" s="95" t="s">
        <v>118</v>
      </c>
      <c r="M19" s="89" t="s">
        <v>117</v>
      </c>
      <c r="N19" s="107"/>
      <c r="Q19" t="str">
        <f>Tabelas!P26</f>
        <v>Suécia</v>
      </c>
      <c r="R19" t="str">
        <f>Tabelas!Y26</f>
        <v>Hugo</v>
      </c>
      <c r="S19" t="str">
        <f t="shared" si="0"/>
        <v>Suécia (Hugo)</v>
      </c>
    </row>
    <row r="20" spans="1:19" ht="30.95" customHeight="1" thickBot="1" x14ac:dyDescent="0.3">
      <c r="A20" s="103"/>
      <c r="B20" s="88"/>
      <c r="C20" s="96"/>
      <c r="D20" s="172"/>
      <c r="E20" s="97"/>
      <c r="F20" s="87"/>
      <c r="G20" s="76"/>
      <c r="H20" s="103"/>
      <c r="I20" s="88"/>
      <c r="J20" s="96"/>
      <c r="K20" s="172"/>
      <c r="L20" s="97"/>
      <c r="M20" s="87"/>
      <c r="N20" s="106"/>
      <c r="Q20" t="str">
        <f>Tabelas!P27</f>
        <v>Suíça</v>
      </c>
      <c r="R20" t="str">
        <f>Tabelas!Y27</f>
        <v>Juninho</v>
      </c>
      <c r="S20" t="str">
        <f t="shared" si="0"/>
        <v>Suíça (Juninho)</v>
      </c>
    </row>
    <row r="21" spans="1:19" ht="30.95" customHeight="1" thickBot="1" x14ac:dyDescent="0.3">
      <c r="A21" s="103"/>
      <c r="B21" s="66"/>
      <c r="C21" s="98"/>
      <c r="D21" s="172"/>
      <c r="E21" s="97"/>
      <c r="F21" s="87"/>
      <c r="G21" s="76"/>
      <c r="H21" s="103"/>
      <c r="I21" s="66"/>
      <c r="J21" s="98"/>
      <c r="K21" s="172"/>
      <c r="L21" s="97"/>
      <c r="M21" s="87"/>
      <c r="N21" s="106"/>
      <c r="Q21" t="str">
        <f>Tabelas!P28</f>
        <v>Turquia</v>
      </c>
      <c r="R21" t="str">
        <f>Tabelas!Y28</f>
        <v>DieGo</v>
      </c>
      <c r="S21" t="str">
        <f t="shared" si="0"/>
        <v>Turquia (DieGo)</v>
      </c>
    </row>
    <row r="22" spans="1:19" ht="30.95" customHeight="1" thickBot="1" x14ac:dyDescent="0.3">
      <c r="A22" s="103"/>
      <c r="B22" s="66"/>
      <c r="C22" s="98"/>
      <c r="D22" s="172"/>
      <c r="E22" s="97"/>
      <c r="F22" s="87"/>
      <c r="G22" s="76"/>
      <c r="H22" s="103"/>
      <c r="I22" s="66"/>
      <c r="J22" s="98"/>
      <c r="K22" s="172"/>
      <c r="L22" s="97"/>
      <c r="M22" s="87"/>
      <c r="N22" s="106"/>
    </row>
    <row r="23" spans="1:19" ht="30.95" customHeight="1" thickBot="1" x14ac:dyDescent="0.3">
      <c r="A23" s="103"/>
      <c r="B23" s="66"/>
      <c r="C23" s="98"/>
      <c r="D23" s="172"/>
      <c r="E23" s="97"/>
      <c r="F23" s="87"/>
      <c r="G23" s="76"/>
      <c r="H23" s="103"/>
      <c r="I23" s="66"/>
      <c r="J23" s="98"/>
      <c r="K23" s="172"/>
      <c r="L23" s="97"/>
      <c r="M23" s="87"/>
      <c r="N23" s="106"/>
    </row>
    <row r="24" spans="1:19" ht="30.95" customHeight="1" thickBot="1" x14ac:dyDescent="0.3">
      <c r="A24" s="103"/>
      <c r="B24" s="66"/>
      <c r="C24" s="98"/>
      <c r="D24" s="173"/>
      <c r="E24" s="99"/>
      <c r="F24" s="68"/>
      <c r="G24" s="76"/>
      <c r="H24" s="103"/>
      <c r="I24" s="66"/>
      <c r="J24" s="98"/>
      <c r="K24" s="173"/>
      <c r="L24" s="99"/>
      <c r="M24" s="68"/>
      <c r="N24" s="106"/>
    </row>
    <row r="25" spans="1:19" ht="50.1" customHeight="1" thickBot="1" x14ac:dyDescent="0.4">
      <c r="A25" s="103"/>
      <c r="B25" s="137"/>
      <c r="C25" s="135"/>
      <c r="D25" s="136"/>
      <c r="E25" s="137"/>
      <c r="F25" s="135"/>
      <c r="G25" s="76"/>
      <c r="H25" s="103"/>
      <c r="I25" s="137"/>
      <c r="J25" s="135"/>
      <c r="K25" s="136"/>
      <c r="L25" s="137"/>
      <c r="M25" s="135"/>
      <c r="N25" s="106"/>
    </row>
    <row r="26" spans="1:19" ht="30.95" customHeight="1" x14ac:dyDescent="0.25">
      <c r="A26" s="138"/>
      <c r="B26" s="139"/>
      <c r="C26" s="140"/>
      <c r="D26" s="141"/>
      <c r="E26" s="140"/>
      <c r="F26" s="139"/>
      <c r="G26" s="139"/>
      <c r="H26" s="138"/>
      <c r="I26" s="139"/>
      <c r="J26" s="140"/>
      <c r="K26" s="141"/>
      <c r="L26" s="140"/>
      <c r="M26" s="139"/>
      <c r="N26" s="142"/>
    </row>
    <row r="27" spans="1:19" ht="16.5" thickBot="1" x14ac:dyDescent="0.3">
      <c r="A27" s="110"/>
      <c r="B27" s="111"/>
      <c r="C27" s="111"/>
      <c r="D27" s="111"/>
      <c r="E27" s="111"/>
      <c r="F27" s="111"/>
      <c r="G27" s="111"/>
      <c r="H27" s="110"/>
      <c r="I27" s="111"/>
      <c r="J27" s="111"/>
      <c r="K27" s="111"/>
      <c r="L27" s="111"/>
      <c r="M27" s="111"/>
      <c r="N27" s="112"/>
    </row>
    <row r="28" spans="1:19" ht="30" customHeight="1" thickBot="1" x14ac:dyDescent="0.3">
      <c r="A28" s="103"/>
      <c r="B28" s="174" t="str">
        <f>I15</f>
        <v>LXVI - CAMPEONATO</v>
      </c>
      <c r="C28" s="175"/>
      <c r="D28" s="175"/>
      <c r="E28" s="176"/>
      <c r="F28" s="91" t="s">
        <v>119</v>
      </c>
      <c r="G28" s="100"/>
      <c r="H28" s="103"/>
      <c r="I28" s="174" t="str">
        <f>B28</f>
        <v>LXVI - CAMPEONATO</v>
      </c>
      <c r="J28" s="175"/>
      <c r="K28" s="175"/>
      <c r="L28" s="176"/>
      <c r="M28" s="91" t="s">
        <v>119</v>
      </c>
      <c r="N28" s="104"/>
    </row>
    <row r="29" spans="1:19" ht="30" customHeight="1" thickBot="1" x14ac:dyDescent="0.3">
      <c r="A29" s="103"/>
      <c r="B29" s="177"/>
      <c r="C29" s="178"/>
      <c r="D29" s="178"/>
      <c r="E29" s="179"/>
      <c r="F29" s="92">
        <f>M16</f>
        <v>42833</v>
      </c>
      <c r="G29" s="101"/>
      <c r="H29" s="103"/>
      <c r="I29" s="177"/>
      <c r="J29" s="178"/>
      <c r="K29" s="178"/>
      <c r="L29" s="179"/>
      <c r="M29" s="92">
        <f>F29</f>
        <v>42833</v>
      </c>
      <c r="N29" s="105"/>
    </row>
    <row r="30" spans="1:19" ht="27" customHeight="1" thickBot="1" x14ac:dyDescent="0.3">
      <c r="A30" s="103"/>
      <c r="B30" s="109" t="str">
        <f>C30&amp;"º Rodada - "&amp;F30&amp;"º Jogo"</f>
        <v>1º Rodada - 5º Jogo</v>
      </c>
      <c r="C30" s="113">
        <f>IF(K17=Jogos!$AB$333,Sumulas!J17+1,J17)</f>
        <v>1</v>
      </c>
      <c r="D30" s="113">
        <f>IF(K17=Jogos!$AB$333,2,K17+1)</f>
        <v>6</v>
      </c>
      <c r="E30" s="113" t="str">
        <f>C30&amp;"J"&amp;D30</f>
        <v>1J6</v>
      </c>
      <c r="F30" s="145">
        <f>D30-1</f>
        <v>5</v>
      </c>
      <c r="G30" s="101"/>
      <c r="H30" s="103"/>
      <c r="I30" s="109" t="str">
        <f>J30&amp;"º Rodada - "&amp;M30&amp;"º Jogo"</f>
        <v>1º Rodada - 6º Jogo</v>
      </c>
      <c r="J30" s="113">
        <f>IF(D30=Jogos!$AB$333,Sumulas!C30+1,C30)</f>
        <v>1</v>
      </c>
      <c r="K30" s="113">
        <f>IF(D30=Jogos!$AB$333,2,D30+1)</f>
        <v>7</v>
      </c>
      <c r="L30" s="113" t="str">
        <f>J30&amp;"J"&amp;K30</f>
        <v>1J7</v>
      </c>
      <c r="M30" s="145">
        <f>K30-1</f>
        <v>6</v>
      </c>
      <c r="N30" s="105"/>
    </row>
    <row r="31" spans="1:19" ht="30.95" customHeight="1" thickBot="1" x14ac:dyDescent="0.3">
      <c r="A31" s="103"/>
      <c r="B31" s="90" t="str">
        <f>IFERROR(VLOOKUP(VLOOKUP(IF(VLOOKUP(E30,Jogos!$AD$336:$AI$566,6,FALSE)="C",VLOOKUP(E30,Jogos!$AD$336:$AI$566,4,FALSE),VLOOKUP(E30,Jogos!$AD$336:$AI$566,5,FALSE)),Tabelas!$O$9:$P$30,2,FALSE),$Q$2:$S$21,3,FALSE),"")</f>
        <v>Escócia (João)</v>
      </c>
      <c r="C31" s="93"/>
      <c r="D31" s="94" t="s">
        <v>54</v>
      </c>
      <c r="E31" s="93"/>
      <c r="F31" s="68" t="str">
        <f>IFERROR(VLOOKUP(VLOOKUP(IF(VLOOKUP(E30,Jogos!$AD$336:$AI$566,6,FALSE)="F",VLOOKUP(E30,Jogos!$AD$336:$AI$566,4,FALSE),VLOOKUP(E30,Jogos!$AD$336:$AI$566,5,FALSE)),Tabelas!$O$9:$P$30,2,FALSE),$Q$2:$S$21,3,FALSE),"")</f>
        <v>Polônia (Deh)</v>
      </c>
      <c r="G31" s="76"/>
      <c r="H31" s="103"/>
      <c r="I31" s="90" t="str">
        <f>IFERROR(VLOOKUP(VLOOKUP(IF(VLOOKUP(L30,Jogos!$AD$336:$AI$566,6,FALSE)="C",VLOOKUP(L30,Jogos!$AD$336:$AI$566,4,FALSE),VLOOKUP(L30,Jogos!$AD$336:$AI$566,5,FALSE)),Tabelas!$O$9:$P$30,2,FALSE),$Q$2:$S$21,3,FALSE),"")</f>
        <v>País de Gales (Fred)</v>
      </c>
      <c r="J31" s="93"/>
      <c r="K31" s="94" t="s">
        <v>54</v>
      </c>
      <c r="L31" s="93"/>
      <c r="M31" s="68" t="str">
        <f>IFERROR(VLOOKUP(VLOOKUP(IF(VLOOKUP(L30,Jogos!$AD$336:$AI$566,6,FALSE)="F",VLOOKUP(L30,Jogos!$AD$336:$AI$566,4,FALSE),VLOOKUP(L30,Jogos!$AD$336:$AI$566,5,FALSE)),Tabelas!$O$9:$P$30,2,FALSE),$Q$2:$S$21,3,FALSE),"")</f>
        <v>Eslovênia (Deyvid)</v>
      </c>
      <c r="N31" s="106"/>
      <c r="Q31" t="str">
        <f>Tabelas!P38</f>
        <v>Bélgica</v>
      </c>
      <c r="R31">
        <f>Tabelas!Y38</f>
        <v>4</v>
      </c>
      <c r="S31" t="str">
        <f>Q31&amp;" ("&amp;R31&amp;")"</f>
        <v>Bélgica (4)</v>
      </c>
    </row>
    <row r="32" spans="1:19" ht="16.5" thickBot="1" x14ac:dyDescent="0.3">
      <c r="A32" s="103"/>
      <c r="B32" s="89" t="s">
        <v>117</v>
      </c>
      <c r="C32" s="95" t="s">
        <v>118</v>
      </c>
      <c r="D32" s="171" t="s">
        <v>116</v>
      </c>
      <c r="E32" s="95" t="s">
        <v>118</v>
      </c>
      <c r="F32" s="89" t="s">
        <v>117</v>
      </c>
      <c r="G32" s="102"/>
      <c r="H32" s="103"/>
      <c r="I32" s="89" t="s">
        <v>117</v>
      </c>
      <c r="J32" s="95" t="s">
        <v>118</v>
      </c>
      <c r="K32" s="171" t="s">
        <v>116</v>
      </c>
      <c r="L32" s="95" t="s">
        <v>118</v>
      </c>
      <c r="M32" s="89" t="s">
        <v>117</v>
      </c>
      <c r="N32" s="107"/>
    </row>
    <row r="33" spans="1:19" ht="30.95" customHeight="1" thickBot="1" x14ac:dyDescent="0.3">
      <c r="A33" s="103"/>
      <c r="B33" s="88"/>
      <c r="C33" s="96"/>
      <c r="D33" s="172"/>
      <c r="E33" s="97"/>
      <c r="F33" s="87"/>
      <c r="G33" s="76"/>
      <c r="H33" s="103"/>
      <c r="I33" s="88"/>
      <c r="J33" s="96"/>
      <c r="K33" s="172"/>
      <c r="L33" s="97"/>
      <c r="M33" s="87"/>
      <c r="N33" s="106"/>
    </row>
    <row r="34" spans="1:19" ht="30.95" customHeight="1" thickBot="1" x14ac:dyDescent="0.3">
      <c r="A34" s="103"/>
      <c r="B34" s="66"/>
      <c r="C34" s="98"/>
      <c r="D34" s="172"/>
      <c r="E34" s="97"/>
      <c r="F34" s="87"/>
      <c r="G34" s="76"/>
      <c r="H34" s="103"/>
      <c r="I34" s="66"/>
      <c r="J34" s="98"/>
      <c r="K34" s="172"/>
      <c r="L34" s="97"/>
      <c r="M34" s="87"/>
      <c r="N34" s="106"/>
    </row>
    <row r="35" spans="1:19" ht="30.95" customHeight="1" thickBot="1" x14ac:dyDescent="0.3">
      <c r="A35" s="103"/>
      <c r="B35" s="66"/>
      <c r="C35" s="98"/>
      <c r="D35" s="172"/>
      <c r="E35" s="97"/>
      <c r="F35" s="87"/>
      <c r="G35" s="76"/>
      <c r="H35" s="103"/>
      <c r="I35" s="66"/>
      <c r="J35" s="98"/>
      <c r="K35" s="172"/>
      <c r="L35" s="97"/>
      <c r="M35" s="87"/>
      <c r="N35" s="106"/>
    </row>
    <row r="36" spans="1:19" ht="30.95" customHeight="1" thickBot="1" x14ac:dyDescent="0.3">
      <c r="A36" s="103"/>
      <c r="B36" s="66"/>
      <c r="C36" s="98"/>
      <c r="D36" s="172"/>
      <c r="E36" s="97"/>
      <c r="F36" s="87"/>
      <c r="G36" s="76"/>
      <c r="H36" s="103"/>
      <c r="I36" s="66"/>
      <c r="J36" s="98"/>
      <c r="K36" s="172"/>
      <c r="L36" s="97"/>
      <c r="M36" s="87"/>
      <c r="N36" s="106"/>
    </row>
    <row r="37" spans="1:19" ht="30.95" customHeight="1" thickBot="1" x14ac:dyDescent="0.3">
      <c r="A37" s="103"/>
      <c r="B37" s="66"/>
      <c r="C37" s="98"/>
      <c r="D37" s="173"/>
      <c r="E37" s="99"/>
      <c r="F37" s="68"/>
      <c r="G37" s="76"/>
      <c r="H37" s="103"/>
      <c r="I37" s="66"/>
      <c r="J37" s="98"/>
      <c r="K37" s="173"/>
      <c r="L37" s="99"/>
      <c r="M37" s="68"/>
      <c r="N37" s="106"/>
    </row>
    <row r="38" spans="1:19" ht="50.1" customHeight="1" thickBot="1" x14ac:dyDescent="0.4">
      <c r="A38" s="103"/>
      <c r="B38" s="137"/>
      <c r="C38" s="135"/>
      <c r="D38" s="136"/>
      <c r="E38" s="137"/>
      <c r="F38" s="135"/>
      <c r="G38" s="76"/>
      <c r="H38" s="103"/>
      <c r="I38" s="137"/>
      <c r="J38" s="135"/>
      <c r="K38" s="136"/>
      <c r="L38" s="137"/>
      <c r="M38" s="135"/>
      <c r="N38" s="106"/>
    </row>
    <row r="39" spans="1:19" ht="30.95" customHeight="1" x14ac:dyDescent="0.25">
      <c r="A39" s="138"/>
      <c r="B39" s="139"/>
      <c r="C39" s="140"/>
      <c r="D39" s="141"/>
      <c r="E39" s="140"/>
      <c r="F39" s="139"/>
      <c r="G39" s="139"/>
      <c r="H39" s="138"/>
      <c r="I39" s="139"/>
      <c r="J39" s="140"/>
      <c r="K39" s="141"/>
      <c r="L39" s="140"/>
      <c r="M39" s="139"/>
      <c r="N39" s="142"/>
    </row>
    <row r="40" spans="1:19" ht="16.5" thickBot="1" x14ac:dyDescent="0.3">
      <c r="A40" s="110"/>
      <c r="B40" s="111"/>
      <c r="C40" s="111"/>
      <c r="D40" s="111"/>
      <c r="E40" s="111"/>
      <c r="F40" s="111"/>
      <c r="G40" s="111"/>
      <c r="H40" s="110"/>
      <c r="I40" s="111"/>
      <c r="J40" s="111"/>
      <c r="K40" s="111"/>
      <c r="L40" s="111"/>
      <c r="M40" s="111"/>
      <c r="N40" s="112"/>
    </row>
    <row r="41" spans="1:19" ht="30" customHeight="1" thickBot="1" x14ac:dyDescent="0.3">
      <c r="A41" s="103"/>
      <c r="B41" s="174" t="str">
        <f>I28</f>
        <v>LXVI - CAMPEONATO</v>
      </c>
      <c r="C41" s="175"/>
      <c r="D41" s="175"/>
      <c r="E41" s="176"/>
      <c r="F41" s="91" t="s">
        <v>119</v>
      </c>
      <c r="G41" s="100"/>
      <c r="H41" s="103"/>
      <c r="I41" s="174" t="str">
        <f>B41</f>
        <v>LXVI - CAMPEONATO</v>
      </c>
      <c r="J41" s="175"/>
      <c r="K41" s="175"/>
      <c r="L41" s="176"/>
      <c r="M41" s="91" t="s">
        <v>119</v>
      </c>
      <c r="N41" s="104"/>
    </row>
    <row r="42" spans="1:19" ht="30" customHeight="1" thickBot="1" x14ac:dyDescent="0.3">
      <c r="A42" s="103"/>
      <c r="B42" s="177"/>
      <c r="C42" s="178"/>
      <c r="D42" s="178"/>
      <c r="E42" s="179"/>
      <c r="F42" s="92">
        <f>M29</f>
        <v>42833</v>
      </c>
      <c r="G42" s="101"/>
      <c r="H42" s="103"/>
      <c r="I42" s="177"/>
      <c r="J42" s="178"/>
      <c r="K42" s="178"/>
      <c r="L42" s="179"/>
      <c r="M42" s="92">
        <f>F42</f>
        <v>42833</v>
      </c>
      <c r="N42" s="105"/>
    </row>
    <row r="43" spans="1:19" ht="27" customHeight="1" thickBot="1" x14ac:dyDescent="0.3">
      <c r="A43" s="103"/>
      <c r="B43" s="109" t="str">
        <f>C43&amp;"º Rodada - "&amp;F43&amp;"º Jogo"</f>
        <v>1º Rodada - 7º Jogo</v>
      </c>
      <c r="C43" s="113">
        <f>IF(K30=Jogos!$AB$333,Sumulas!J30+1,J30)</f>
        <v>1</v>
      </c>
      <c r="D43" s="113">
        <f>IF(K30=Jogos!$AB$333,2,K30+1)</f>
        <v>8</v>
      </c>
      <c r="E43" s="113" t="str">
        <f>C43&amp;"J"&amp;D43</f>
        <v>1J8</v>
      </c>
      <c r="F43" s="145">
        <f>D43-1</f>
        <v>7</v>
      </c>
      <c r="G43" s="101"/>
      <c r="H43" s="103"/>
      <c r="I43" s="109" t="str">
        <f>J43&amp;"º Rodada - "&amp;M43&amp;"º Jogo"</f>
        <v>1º Rodada - 8º Jogo</v>
      </c>
      <c r="J43" s="113">
        <f>IF(D43=Jogos!$AB$333,Sumulas!C43+1,C43)</f>
        <v>1</v>
      </c>
      <c r="K43" s="113">
        <f>IF(D43=Jogos!$AB$333,2,D43+1)</f>
        <v>9</v>
      </c>
      <c r="L43" s="113" t="str">
        <f>J43&amp;"J"&amp;K43</f>
        <v>1J9</v>
      </c>
      <c r="M43" s="145">
        <f>K43-1</f>
        <v>8</v>
      </c>
      <c r="N43" s="105"/>
    </row>
    <row r="44" spans="1:19" ht="30.95" customHeight="1" thickBot="1" x14ac:dyDescent="0.3">
      <c r="A44" s="103"/>
      <c r="B44" s="90" t="str">
        <f>IFERROR(VLOOKUP(VLOOKUP(IF(VLOOKUP(E43,Jogos!$AD$336:$AI$566,6,FALSE)="C",VLOOKUP(E43,Jogos!$AD$336:$AI$566,4,FALSE),VLOOKUP(E43,Jogos!$AD$336:$AI$566,5,FALSE)),Tabelas!$O$9:$P$30,2,FALSE),$Q$2:$S$21,3,FALSE),"")</f>
        <v>Noruega (Hurrante)</v>
      </c>
      <c r="C44" s="93"/>
      <c r="D44" s="94" t="s">
        <v>54</v>
      </c>
      <c r="E44" s="93"/>
      <c r="F44" s="68" t="str">
        <f>IFERROR(VLOOKUP(VLOOKUP(IF(VLOOKUP(E43,Jogos!$AD$336:$AI$566,6,FALSE)="F",VLOOKUP(E43,Jogos!$AD$336:$AI$566,4,FALSE),VLOOKUP(E43,Jogos!$AD$336:$AI$566,5,FALSE)),Tabelas!$O$9:$P$30,2,FALSE),$Q$2:$S$21,3,FALSE),"")</f>
        <v>França (Shrek)</v>
      </c>
      <c r="G44" s="76"/>
      <c r="H44" s="103"/>
      <c r="I44" s="90" t="str">
        <f>IFERROR(VLOOKUP(VLOOKUP(IF(VLOOKUP(L43,Jogos!$AD$336:$AI$566,6,FALSE)="C",VLOOKUP(L43,Jogos!$AD$336:$AI$566,4,FALSE),VLOOKUP(L43,Jogos!$AD$336:$AI$566,5,FALSE)),Tabelas!$O$9:$P$30,2,FALSE),$Q$2:$S$21,3,FALSE),"")</f>
        <v>Holanda (Junior)</v>
      </c>
      <c r="J44" s="93"/>
      <c r="K44" s="94" t="s">
        <v>54</v>
      </c>
      <c r="L44" s="93"/>
      <c r="M44" s="68" t="str">
        <f>IFERROR(VLOOKUP(VLOOKUP(IF(VLOOKUP(L43,Jogos!$AD$336:$AI$566,6,FALSE)="F",VLOOKUP(L43,Jogos!$AD$336:$AI$566,4,FALSE),VLOOKUP(L43,Jogos!$AD$336:$AI$566,5,FALSE)),Tabelas!$O$9:$P$30,2,FALSE),$Q$2:$S$21,3,FALSE),"")</f>
        <v>Itália (Cayera)</v>
      </c>
      <c r="N44" s="106"/>
      <c r="Q44" t="str">
        <f>Tabelas!P51</f>
        <v>Romênia</v>
      </c>
      <c r="R44">
        <f>Tabelas!Y51</f>
        <v>17</v>
      </c>
      <c r="S44" t="str">
        <f>Q44&amp;" ("&amp;R44&amp;")"</f>
        <v>Romênia (17)</v>
      </c>
    </row>
    <row r="45" spans="1:19" ht="16.5" thickBot="1" x14ac:dyDescent="0.3">
      <c r="A45" s="103"/>
      <c r="B45" s="89" t="s">
        <v>117</v>
      </c>
      <c r="C45" s="95" t="s">
        <v>118</v>
      </c>
      <c r="D45" s="171" t="s">
        <v>116</v>
      </c>
      <c r="E45" s="95" t="s">
        <v>118</v>
      </c>
      <c r="F45" s="89" t="s">
        <v>117</v>
      </c>
      <c r="G45" s="102"/>
      <c r="H45" s="103"/>
      <c r="I45" s="89" t="s">
        <v>117</v>
      </c>
      <c r="J45" s="95" t="s">
        <v>118</v>
      </c>
      <c r="K45" s="171" t="s">
        <v>116</v>
      </c>
      <c r="L45" s="95" t="s">
        <v>118</v>
      </c>
      <c r="M45" s="89" t="s">
        <v>117</v>
      </c>
      <c r="N45" s="107"/>
    </row>
    <row r="46" spans="1:19" ht="30.95" customHeight="1" thickBot="1" x14ac:dyDescent="0.3">
      <c r="A46" s="103"/>
      <c r="B46" s="88"/>
      <c r="C46" s="96"/>
      <c r="D46" s="172"/>
      <c r="E46" s="97"/>
      <c r="F46" s="87"/>
      <c r="G46" s="76"/>
      <c r="H46" s="103"/>
      <c r="I46" s="88"/>
      <c r="J46" s="96"/>
      <c r="K46" s="172"/>
      <c r="L46" s="97"/>
      <c r="M46" s="87"/>
      <c r="N46" s="106"/>
    </row>
    <row r="47" spans="1:19" ht="30.95" customHeight="1" thickBot="1" x14ac:dyDescent="0.3">
      <c r="A47" s="103"/>
      <c r="B47" s="66"/>
      <c r="C47" s="98"/>
      <c r="D47" s="172"/>
      <c r="E47" s="97"/>
      <c r="F47" s="87"/>
      <c r="G47" s="76"/>
      <c r="H47" s="103"/>
      <c r="I47" s="66"/>
      <c r="J47" s="98"/>
      <c r="K47" s="172"/>
      <c r="L47" s="97"/>
      <c r="M47" s="87"/>
      <c r="N47" s="106"/>
    </row>
    <row r="48" spans="1:19" ht="30.95" customHeight="1" thickBot="1" x14ac:dyDescent="0.3">
      <c r="A48" s="103"/>
      <c r="B48" s="66"/>
      <c r="C48" s="98"/>
      <c r="D48" s="172"/>
      <c r="E48" s="97"/>
      <c r="F48" s="87"/>
      <c r="G48" s="76"/>
      <c r="H48" s="103"/>
      <c r="I48" s="66"/>
      <c r="J48" s="98"/>
      <c r="K48" s="172"/>
      <c r="L48" s="97"/>
      <c r="M48" s="87"/>
      <c r="N48" s="106"/>
    </row>
    <row r="49" spans="1:19" ht="30.95" customHeight="1" thickBot="1" x14ac:dyDescent="0.3">
      <c r="A49" s="103"/>
      <c r="B49" s="66"/>
      <c r="C49" s="98"/>
      <c r="D49" s="172"/>
      <c r="E49" s="97"/>
      <c r="F49" s="87"/>
      <c r="G49" s="76"/>
      <c r="H49" s="103"/>
      <c r="I49" s="66"/>
      <c r="J49" s="98"/>
      <c r="K49" s="172"/>
      <c r="L49" s="97"/>
      <c r="M49" s="87"/>
      <c r="N49" s="106"/>
    </row>
    <row r="50" spans="1:19" ht="30.95" customHeight="1" thickBot="1" x14ac:dyDescent="0.3">
      <c r="A50" s="103"/>
      <c r="B50" s="66"/>
      <c r="C50" s="98"/>
      <c r="D50" s="173"/>
      <c r="E50" s="99"/>
      <c r="F50" s="68"/>
      <c r="G50" s="76"/>
      <c r="H50" s="103"/>
      <c r="I50" s="66"/>
      <c r="J50" s="98"/>
      <c r="K50" s="173"/>
      <c r="L50" s="99"/>
      <c r="M50" s="68"/>
      <c r="N50" s="106"/>
    </row>
    <row r="51" spans="1:19" ht="50.1" customHeight="1" thickBot="1" x14ac:dyDescent="0.4">
      <c r="A51" s="103"/>
      <c r="B51" s="137"/>
      <c r="C51" s="135"/>
      <c r="D51" s="136"/>
      <c r="E51" s="137"/>
      <c r="F51" s="135"/>
      <c r="G51" s="76"/>
      <c r="H51" s="103"/>
      <c r="I51" s="137"/>
      <c r="J51" s="135"/>
      <c r="K51" s="136"/>
      <c r="L51" s="137"/>
      <c r="M51" s="135"/>
      <c r="N51" s="106"/>
    </row>
    <row r="52" spans="1:19" ht="30.95" customHeight="1" x14ac:dyDescent="0.25">
      <c r="A52" s="138"/>
      <c r="B52" s="139"/>
      <c r="C52" s="140"/>
      <c r="D52" s="141"/>
      <c r="E52" s="140"/>
      <c r="F52" s="139"/>
      <c r="G52" s="139"/>
      <c r="H52" s="138"/>
      <c r="I52" s="139"/>
      <c r="J52" s="140"/>
      <c r="K52" s="141"/>
      <c r="L52" s="140"/>
      <c r="M52" s="139"/>
      <c r="N52" s="142"/>
    </row>
    <row r="53" spans="1:19" ht="16.5" thickBot="1" x14ac:dyDescent="0.3">
      <c r="A53" s="110"/>
      <c r="B53" s="111"/>
      <c r="C53" s="111"/>
      <c r="D53" s="111"/>
      <c r="E53" s="111"/>
      <c r="F53" s="111"/>
      <c r="G53" s="111"/>
      <c r="H53" s="110"/>
      <c r="I53" s="111"/>
      <c r="J53" s="111"/>
      <c r="K53" s="111"/>
      <c r="L53" s="111"/>
      <c r="M53" s="111"/>
      <c r="N53" s="112"/>
    </row>
    <row r="54" spans="1:19" ht="30" customHeight="1" thickBot="1" x14ac:dyDescent="0.3">
      <c r="A54" s="103"/>
      <c r="B54" s="174" t="str">
        <f>I41</f>
        <v>LXVI - CAMPEONATO</v>
      </c>
      <c r="C54" s="175"/>
      <c r="D54" s="175"/>
      <c r="E54" s="176"/>
      <c r="F54" s="91" t="s">
        <v>119</v>
      </c>
      <c r="G54" s="100"/>
      <c r="H54" s="103"/>
      <c r="I54" s="174" t="str">
        <f>B54</f>
        <v>LXVI - CAMPEONATO</v>
      </c>
      <c r="J54" s="175"/>
      <c r="K54" s="175"/>
      <c r="L54" s="176"/>
      <c r="M54" s="91" t="s">
        <v>119</v>
      </c>
      <c r="N54" s="104"/>
    </row>
    <row r="55" spans="1:19" ht="30" customHeight="1" thickBot="1" x14ac:dyDescent="0.3">
      <c r="A55" s="103"/>
      <c r="B55" s="177"/>
      <c r="C55" s="178"/>
      <c r="D55" s="178"/>
      <c r="E55" s="179"/>
      <c r="F55" s="92">
        <f>M42</f>
        <v>42833</v>
      </c>
      <c r="G55" s="101"/>
      <c r="H55" s="103"/>
      <c r="I55" s="177"/>
      <c r="J55" s="178"/>
      <c r="K55" s="178"/>
      <c r="L55" s="179"/>
      <c r="M55" s="92">
        <f>F55</f>
        <v>42833</v>
      </c>
      <c r="N55" s="105"/>
    </row>
    <row r="56" spans="1:19" ht="27" customHeight="1" thickBot="1" x14ac:dyDescent="0.3">
      <c r="A56" s="103"/>
      <c r="B56" s="109" t="str">
        <f>C56&amp;"º Rodada - "&amp;F56&amp;"º Jogo"</f>
        <v>1º Rodada - 9º Jogo</v>
      </c>
      <c r="C56" s="113">
        <f>IF(K43=Jogos!$AB$333,Sumulas!J43+1,J43)</f>
        <v>1</v>
      </c>
      <c r="D56" s="113">
        <f>IF(K43=Jogos!$AB$333,2,K43+1)</f>
        <v>10</v>
      </c>
      <c r="E56" s="113" t="str">
        <f>C56&amp;"J"&amp;D56</f>
        <v>1J10</v>
      </c>
      <c r="F56" s="145">
        <f>D56-1</f>
        <v>9</v>
      </c>
      <c r="G56" s="101"/>
      <c r="H56" s="103"/>
      <c r="I56" s="109" t="str">
        <f>J56&amp;"º Rodada - "&amp;M56&amp;"º Jogo"</f>
        <v>2º Rodada - 1º Jogo</v>
      </c>
      <c r="J56" s="113">
        <f>IF(D56=Jogos!$AB$333,Sumulas!C56+1,C56)</f>
        <v>2</v>
      </c>
      <c r="K56" s="113">
        <f>IF(D56=Jogos!$AB$333,2,D56+1)</f>
        <v>2</v>
      </c>
      <c r="L56" s="113" t="str">
        <f>J56&amp;"J"&amp;K56</f>
        <v>2J2</v>
      </c>
      <c r="M56" s="145">
        <f>K56-1</f>
        <v>1</v>
      </c>
      <c r="N56" s="105"/>
    </row>
    <row r="57" spans="1:19" ht="30.95" customHeight="1" thickBot="1" x14ac:dyDescent="0.3">
      <c r="A57" s="103"/>
      <c r="B57" s="90" t="str">
        <f>IFERROR(VLOOKUP(VLOOKUP(IF(VLOOKUP(E56,Jogos!$AD$336:$AI$566,6,FALSE)="C",VLOOKUP(E56,Jogos!$AD$336:$AI$566,4,FALSE),VLOOKUP(E56,Jogos!$AD$336:$AI$566,5,FALSE)),Tabelas!$O$9:$P$30,2,FALSE),$Q$2:$S$21,3,FALSE),"")</f>
        <v>Inglaterra (Tooty)</v>
      </c>
      <c r="C57" s="93"/>
      <c r="D57" s="94" t="s">
        <v>54</v>
      </c>
      <c r="E57" s="93"/>
      <c r="F57" s="68" t="str">
        <f>IFERROR(VLOOKUP(VLOOKUP(IF(VLOOKUP(E56,Jogos!$AD$336:$AI$566,6,FALSE)="F",VLOOKUP(E56,Jogos!$AD$336:$AI$566,4,FALSE),VLOOKUP(E56,Jogos!$AD$336:$AI$566,5,FALSE)),Tabelas!$O$9:$P$30,2,FALSE),$Q$2:$S$21,3,FALSE),"")</f>
        <v>Irlanda (Gru)</v>
      </c>
      <c r="G57" s="76"/>
      <c r="H57" s="103"/>
      <c r="I57" s="90" t="str">
        <f>IFERROR(VLOOKUP(VLOOKUP(IF(VLOOKUP(L56,Jogos!$AD$336:$AI$566,6,FALSE)="C",VLOOKUP(L56,Jogos!$AD$336:$AI$566,4,FALSE),VLOOKUP(L56,Jogos!$AD$336:$AI$566,5,FALSE)),Tabelas!$O$9:$P$30,2,FALSE),$Q$2:$S$21,3,FALSE),"")</f>
        <v>Alemanha (Roger)</v>
      </c>
      <c r="J57" s="93"/>
      <c r="K57" s="94" t="s">
        <v>54</v>
      </c>
      <c r="L57" s="93"/>
      <c r="M57" s="68" t="str">
        <f>IFERROR(VLOOKUP(VLOOKUP(IF(VLOOKUP(L56,Jogos!$AD$336:$AI$566,6,FALSE)="F",VLOOKUP(L56,Jogos!$AD$336:$AI$566,4,FALSE),VLOOKUP(L56,Jogos!$AD$336:$AI$566,5,FALSE)),Tabelas!$O$9:$P$30,2,FALSE),$Q$2:$S$21,3,FALSE),"")</f>
        <v>Romênia (Piu)</v>
      </c>
      <c r="N57" s="106"/>
      <c r="Q57">
        <f>Tabelas!P64</f>
        <v>0</v>
      </c>
      <c r="R57">
        <f>Tabelas!Y64</f>
        <v>0</v>
      </c>
      <c r="S57" t="str">
        <f>Q57&amp;" ("&amp;R57&amp;")"</f>
        <v>0 (0)</v>
      </c>
    </row>
    <row r="58" spans="1:19" ht="16.5" thickBot="1" x14ac:dyDescent="0.3">
      <c r="A58" s="103"/>
      <c r="B58" s="89" t="s">
        <v>117</v>
      </c>
      <c r="C58" s="95" t="s">
        <v>118</v>
      </c>
      <c r="D58" s="171" t="s">
        <v>116</v>
      </c>
      <c r="E58" s="95" t="s">
        <v>118</v>
      </c>
      <c r="F58" s="89" t="s">
        <v>117</v>
      </c>
      <c r="G58" s="102"/>
      <c r="H58" s="103"/>
      <c r="I58" s="89" t="s">
        <v>117</v>
      </c>
      <c r="J58" s="95" t="s">
        <v>118</v>
      </c>
      <c r="K58" s="171" t="s">
        <v>116</v>
      </c>
      <c r="L58" s="95" t="s">
        <v>118</v>
      </c>
      <c r="M58" s="89" t="s">
        <v>117</v>
      </c>
      <c r="N58" s="107"/>
    </row>
    <row r="59" spans="1:19" ht="30.95" customHeight="1" thickBot="1" x14ac:dyDescent="0.3">
      <c r="A59" s="103"/>
      <c r="B59" s="88"/>
      <c r="C59" s="96"/>
      <c r="D59" s="172"/>
      <c r="E59" s="97"/>
      <c r="F59" s="87"/>
      <c r="G59" s="76"/>
      <c r="H59" s="103"/>
      <c r="I59" s="88"/>
      <c r="J59" s="96"/>
      <c r="K59" s="172"/>
      <c r="L59" s="97"/>
      <c r="M59" s="87"/>
      <c r="N59" s="106"/>
    </row>
    <row r="60" spans="1:19" ht="30.95" customHeight="1" thickBot="1" x14ac:dyDescent="0.3">
      <c r="A60" s="103"/>
      <c r="B60" s="66"/>
      <c r="C60" s="98"/>
      <c r="D60" s="172"/>
      <c r="E60" s="97"/>
      <c r="F60" s="87"/>
      <c r="G60" s="76"/>
      <c r="H60" s="103"/>
      <c r="I60" s="66"/>
      <c r="J60" s="98"/>
      <c r="K60" s="172"/>
      <c r="L60" s="97"/>
      <c r="M60" s="87"/>
      <c r="N60" s="106"/>
    </row>
    <row r="61" spans="1:19" ht="30.95" customHeight="1" thickBot="1" x14ac:dyDescent="0.3">
      <c r="A61" s="103"/>
      <c r="B61" s="66"/>
      <c r="C61" s="98"/>
      <c r="D61" s="172"/>
      <c r="E61" s="97"/>
      <c r="F61" s="87"/>
      <c r="G61" s="76"/>
      <c r="H61" s="103"/>
      <c r="I61" s="66"/>
      <c r="J61" s="98"/>
      <c r="K61" s="172"/>
      <c r="L61" s="97"/>
      <c r="M61" s="87"/>
      <c r="N61" s="106"/>
    </row>
    <row r="62" spans="1:19" ht="30.95" customHeight="1" thickBot="1" x14ac:dyDescent="0.3">
      <c r="A62" s="103"/>
      <c r="B62" s="66"/>
      <c r="C62" s="98"/>
      <c r="D62" s="172"/>
      <c r="E62" s="97"/>
      <c r="F62" s="87"/>
      <c r="G62" s="76"/>
      <c r="H62" s="103"/>
      <c r="I62" s="66"/>
      <c r="J62" s="98"/>
      <c r="K62" s="172"/>
      <c r="L62" s="97"/>
      <c r="M62" s="87"/>
      <c r="N62" s="106"/>
    </row>
    <row r="63" spans="1:19" ht="30.95" customHeight="1" thickBot="1" x14ac:dyDescent="0.3">
      <c r="A63" s="103"/>
      <c r="B63" s="66"/>
      <c r="C63" s="98"/>
      <c r="D63" s="173"/>
      <c r="E63" s="99"/>
      <c r="F63" s="68"/>
      <c r="G63" s="76"/>
      <c r="H63" s="103"/>
      <c r="I63" s="66"/>
      <c r="J63" s="98"/>
      <c r="K63" s="173"/>
      <c r="L63" s="99"/>
      <c r="M63" s="68"/>
      <c r="N63" s="106"/>
    </row>
    <row r="64" spans="1:19" ht="50.1" customHeight="1" thickBot="1" x14ac:dyDescent="0.4">
      <c r="A64" s="103"/>
      <c r="B64" s="137"/>
      <c r="C64" s="135"/>
      <c r="D64" s="136"/>
      <c r="E64" s="137"/>
      <c r="F64" s="135"/>
      <c r="G64" s="76"/>
      <c r="H64" s="103"/>
      <c r="I64" s="137"/>
      <c r="J64" s="135"/>
      <c r="K64" s="136"/>
      <c r="L64" s="137"/>
      <c r="M64" s="135"/>
      <c r="N64" s="106"/>
    </row>
    <row r="65" spans="1:19" ht="30.95" customHeight="1" x14ac:dyDescent="0.25">
      <c r="A65" s="138"/>
      <c r="B65" s="139"/>
      <c r="C65" s="140"/>
      <c r="D65" s="141"/>
      <c r="E65" s="140"/>
      <c r="F65" s="139"/>
      <c r="G65" s="139"/>
      <c r="H65" s="138"/>
      <c r="I65" s="139"/>
      <c r="J65" s="140"/>
      <c r="K65" s="141"/>
      <c r="L65" s="140"/>
      <c r="M65" s="139"/>
      <c r="N65" s="142"/>
    </row>
    <row r="66" spans="1:19" ht="16.5" thickBot="1" x14ac:dyDescent="0.3">
      <c r="A66" s="110"/>
      <c r="B66" s="111"/>
      <c r="C66" s="111"/>
      <c r="D66" s="111"/>
      <c r="E66" s="111"/>
      <c r="F66" s="111"/>
      <c r="G66" s="111"/>
      <c r="H66" s="110"/>
      <c r="I66" s="111"/>
      <c r="J66" s="111"/>
      <c r="K66" s="111"/>
      <c r="L66" s="111"/>
      <c r="M66" s="111"/>
      <c r="N66" s="112"/>
    </row>
    <row r="67" spans="1:19" ht="30" customHeight="1" thickBot="1" x14ac:dyDescent="0.3">
      <c r="A67" s="103"/>
      <c r="B67" s="174" t="str">
        <f>I54</f>
        <v>LXVI - CAMPEONATO</v>
      </c>
      <c r="C67" s="175"/>
      <c r="D67" s="175"/>
      <c r="E67" s="176"/>
      <c r="F67" s="91" t="s">
        <v>119</v>
      </c>
      <c r="G67" s="100"/>
      <c r="H67" s="103"/>
      <c r="I67" s="174" t="str">
        <f>B67</f>
        <v>LXVI - CAMPEONATO</v>
      </c>
      <c r="J67" s="175"/>
      <c r="K67" s="175"/>
      <c r="L67" s="176"/>
      <c r="M67" s="91" t="s">
        <v>119</v>
      </c>
      <c r="N67" s="104"/>
    </row>
    <row r="68" spans="1:19" ht="30" customHeight="1" thickBot="1" x14ac:dyDescent="0.3">
      <c r="A68" s="103"/>
      <c r="B68" s="177"/>
      <c r="C68" s="178"/>
      <c r="D68" s="178"/>
      <c r="E68" s="179"/>
      <c r="F68" s="92">
        <f>M55</f>
        <v>42833</v>
      </c>
      <c r="G68" s="101"/>
      <c r="H68" s="103"/>
      <c r="I68" s="177"/>
      <c r="J68" s="178"/>
      <c r="K68" s="178"/>
      <c r="L68" s="179"/>
      <c r="M68" s="92">
        <f>F68</f>
        <v>42833</v>
      </c>
      <c r="N68" s="105"/>
    </row>
    <row r="69" spans="1:19" ht="27" customHeight="1" thickBot="1" x14ac:dyDescent="0.3">
      <c r="A69" s="103"/>
      <c r="B69" s="109" t="str">
        <f>C69&amp;"º Rodada - "&amp;F69&amp;"º Jogo"</f>
        <v>2º Rodada - 2º Jogo</v>
      </c>
      <c r="C69" s="113">
        <f>IF(K56=Jogos!$AB$333,Sumulas!J56+1,J56)</f>
        <v>2</v>
      </c>
      <c r="D69" s="113">
        <f>IF(K56=Jogos!$AB$333,2,K56+1)</f>
        <v>3</v>
      </c>
      <c r="E69" s="113" t="str">
        <f>C69&amp;"J"&amp;D69</f>
        <v>2J3</v>
      </c>
      <c r="F69" s="145">
        <f>D69-1</f>
        <v>2</v>
      </c>
      <c r="G69" s="101"/>
      <c r="H69" s="103"/>
      <c r="I69" s="109" t="str">
        <f>J69&amp;"º Rodada - "&amp;M69&amp;"º Jogo"</f>
        <v>2º Rodada - 3º Jogo</v>
      </c>
      <c r="J69" s="113">
        <f>IF(D69=Jogos!$AB$333,Sumulas!C69+1,C69)</f>
        <v>2</v>
      </c>
      <c r="K69" s="113">
        <f>IF(D69=Jogos!$AB$333,2,D69+1)</f>
        <v>4</v>
      </c>
      <c r="L69" s="113" t="str">
        <f>J69&amp;"J"&amp;K69</f>
        <v>2J4</v>
      </c>
      <c r="M69" s="145">
        <f>K69-1</f>
        <v>3</v>
      </c>
      <c r="N69" s="105"/>
    </row>
    <row r="70" spans="1:19" ht="30.95" customHeight="1" thickBot="1" x14ac:dyDescent="0.3">
      <c r="A70" s="103"/>
      <c r="B70" s="90" t="str">
        <f>IFERROR(VLOOKUP(VLOOKUP(IF(VLOOKUP(E69,Jogos!$AD$336:$AI$566,6,FALSE)="C",VLOOKUP(E69,Jogos!$AD$336:$AI$566,4,FALSE),VLOOKUP(E69,Jogos!$AD$336:$AI$566,5,FALSE)),Tabelas!$O$9:$P$30,2,FALSE),$Q$2:$S$21,3,FALSE),"")</f>
        <v>Rep. Tcheca (Ricardinho)</v>
      </c>
      <c r="C70" s="93"/>
      <c r="D70" s="94" t="s">
        <v>54</v>
      </c>
      <c r="E70" s="93"/>
      <c r="F70" s="68" t="str">
        <f>IFERROR(VLOOKUP(VLOOKUP(IF(VLOOKUP(E69,Jogos!$AD$336:$AI$566,6,FALSE)="F",VLOOKUP(E69,Jogos!$AD$336:$AI$566,4,FALSE),VLOOKUP(E69,Jogos!$AD$336:$AI$566,5,FALSE)),Tabelas!$O$9:$P$30,2,FALSE),$Q$2:$S$21,3,FALSE),"")</f>
        <v>Áustria (Mário)</v>
      </c>
      <c r="G70" s="76"/>
      <c r="H70" s="103"/>
      <c r="I70" s="90" t="str">
        <f>IFERROR(VLOOKUP(VLOOKUP(IF(VLOOKUP(L69,Jogos!$AD$336:$AI$566,6,FALSE)="C",VLOOKUP(L69,Jogos!$AD$336:$AI$566,4,FALSE),VLOOKUP(L69,Jogos!$AD$336:$AI$566,5,FALSE)),Tabelas!$O$9:$P$30,2,FALSE),$Q$2:$S$21,3,FALSE),"")</f>
        <v>Polônia (Deh)</v>
      </c>
      <c r="J70" s="93"/>
      <c r="K70" s="94" t="s">
        <v>54</v>
      </c>
      <c r="L70" s="93"/>
      <c r="M70" s="68" t="str">
        <f>IFERROR(VLOOKUP(VLOOKUP(IF(VLOOKUP(L69,Jogos!$AD$336:$AI$566,6,FALSE)="F",VLOOKUP(L69,Jogos!$AD$336:$AI$566,4,FALSE),VLOOKUP(L69,Jogos!$AD$336:$AI$566,5,FALSE)),Tabelas!$O$9:$P$30,2,FALSE),$Q$2:$S$21,3,FALSE),"")</f>
        <v>Bélgica (Gustavão)</v>
      </c>
      <c r="N70" s="106"/>
      <c r="Q70">
        <f>Tabelas!P77</f>
        <v>0</v>
      </c>
      <c r="R70">
        <f>Tabelas!Y77</f>
        <v>0</v>
      </c>
      <c r="S70" t="str">
        <f>Q70&amp;" ("&amp;R70&amp;")"</f>
        <v>0 (0)</v>
      </c>
    </row>
    <row r="71" spans="1:19" ht="16.5" thickBot="1" x14ac:dyDescent="0.3">
      <c r="A71" s="103"/>
      <c r="B71" s="89" t="s">
        <v>117</v>
      </c>
      <c r="C71" s="95" t="s">
        <v>118</v>
      </c>
      <c r="D71" s="171" t="s">
        <v>116</v>
      </c>
      <c r="E71" s="95" t="s">
        <v>118</v>
      </c>
      <c r="F71" s="89" t="s">
        <v>117</v>
      </c>
      <c r="G71" s="102"/>
      <c r="H71" s="103"/>
      <c r="I71" s="89" t="s">
        <v>117</v>
      </c>
      <c r="J71" s="95" t="s">
        <v>118</v>
      </c>
      <c r="K71" s="171" t="s">
        <v>116</v>
      </c>
      <c r="L71" s="95" t="s">
        <v>118</v>
      </c>
      <c r="M71" s="89" t="s">
        <v>117</v>
      </c>
      <c r="N71" s="107"/>
    </row>
    <row r="72" spans="1:19" ht="30.95" customHeight="1" thickBot="1" x14ac:dyDescent="0.3">
      <c r="A72" s="103"/>
      <c r="B72" s="88"/>
      <c r="C72" s="96"/>
      <c r="D72" s="172"/>
      <c r="E72" s="97"/>
      <c r="F72" s="87"/>
      <c r="G72" s="76"/>
      <c r="H72" s="103"/>
      <c r="I72" s="88"/>
      <c r="J72" s="96"/>
      <c r="K72" s="172"/>
      <c r="L72" s="97"/>
      <c r="M72" s="87"/>
      <c r="N72" s="106"/>
    </row>
    <row r="73" spans="1:19" ht="30.95" customHeight="1" thickBot="1" x14ac:dyDescent="0.3">
      <c r="A73" s="103"/>
      <c r="B73" s="66"/>
      <c r="C73" s="98"/>
      <c r="D73" s="172"/>
      <c r="E73" s="97"/>
      <c r="F73" s="87"/>
      <c r="G73" s="76"/>
      <c r="H73" s="103"/>
      <c r="I73" s="66"/>
      <c r="J73" s="98"/>
      <c r="K73" s="172"/>
      <c r="L73" s="97"/>
      <c r="M73" s="87"/>
      <c r="N73" s="106"/>
    </row>
    <row r="74" spans="1:19" ht="30.95" customHeight="1" thickBot="1" x14ac:dyDescent="0.3">
      <c r="A74" s="103"/>
      <c r="B74" s="66"/>
      <c r="C74" s="98"/>
      <c r="D74" s="172"/>
      <c r="E74" s="97"/>
      <c r="F74" s="87"/>
      <c r="G74" s="76"/>
      <c r="H74" s="103"/>
      <c r="I74" s="66"/>
      <c r="J74" s="98"/>
      <c r="K74" s="172"/>
      <c r="L74" s="97"/>
      <c r="M74" s="87"/>
      <c r="N74" s="106"/>
    </row>
    <row r="75" spans="1:19" ht="30.95" customHeight="1" thickBot="1" x14ac:dyDescent="0.3">
      <c r="A75" s="103"/>
      <c r="B75" s="66"/>
      <c r="C75" s="98"/>
      <c r="D75" s="172"/>
      <c r="E75" s="97"/>
      <c r="F75" s="87"/>
      <c r="G75" s="76"/>
      <c r="H75" s="103"/>
      <c r="I75" s="66"/>
      <c r="J75" s="98"/>
      <c r="K75" s="172"/>
      <c r="L75" s="97"/>
      <c r="M75" s="87"/>
      <c r="N75" s="106"/>
    </row>
    <row r="76" spans="1:19" ht="30.95" customHeight="1" thickBot="1" x14ac:dyDescent="0.3">
      <c r="A76" s="103"/>
      <c r="B76" s="66"/>
      <c r="C76" s="98"/>
      <c r="D76" s="173"/>
      <c r="E76" s="99"/>
      <c r="F76" s="68"/>
      <c r="G76" s="76"/>
      <c r="H76" s="103"/>
      <c r="I76" s="66"/>
      <c r="J76" s="98"/>
      <c r="K76" s="173"/>
      <c r="L76" s="99"/>
      <c r="M76" s="68"/>
      <c r="N76" s="106"/>
    </row>
    <row r="77" spans="1:19" ht="50.1" customHeight="1" thickBot="1" x14ac:dyDescent="0.4">
      <c r="A77" s="103"/>
      <c r="B77" s="137"/>
      <c r="C77" s="135"/>
      <c r="D77" s="136"/>
      <c r="E77" s="137"/>
      <c r="F77" s="135"/>
      <c r="G77" s="76"/>
      <c r="H77" s="103"/>
      <c r="I77" s="137"/>
      <c r="J77" s="135"/>
      <c r="K77" s="136"/>
      <c r="L77" s="137"/>
      <c r="M77" s="135"/>
      <c r="N77" s="106"/>
    </row>
    <row r="78" spans="1:19" ht="30.95" customHeight="1" x14ac:dyDescent="0.25">
      <c r="A78" s="138"/>
      <c r="B78" s="139"/>
      <c r="C78" s="140"/>
      <c r="D78" s="141"/>
      <c r="E78" s="140"/>
      <c r="F78" s="139"/>
      <c r="G78" s="139"/>
      <c r="H78" s="138"/>
      <c r="I78" s="139"/>
      <c r="J78" s="140"/>
      <c r="K78" s="141"/>
      <c r="L78" s="140"/>
      <c r="M78" s="139"/>
      <c r="N78" s="142"/>
    </row>
    <row r="79" spans="1:19" ht="16.5" thickBot="1" x14ac:dyDescent="0.3">
      <c r="A79" s="110"/>
      <c r="B79" s="111"/>
      <c r="C79" s="111"/>
      <c r="D79" s="111"/>
      <c r="E79" s="111"/>
      <c r="F79" s="111"/>
      <c r="G79" s="111"/>
      <c r="H79" s="110"/>
      <c r="I79" s="111"/>
      <c r="J79" s="111"/>
      <c r="K79" s="111"/>
      <c r="L79" s="111"/>
      <c r="M79" s="111"/>
      <c r="N79" s="112"/>
    </row>
    <row r="80" spans="1:19" ht="30" customHeight="1" thickBot="1" x14ac:dyDescent="0.3">
      <c r="A80" s="103"/>
      <c r="B80" s="174" t="str">
        <f>I67</f>
        <v>LXVI - CAMPEONATO</v>
      </c>
      <c r="C80" s="175"/>
      <c r="D80" s="175"/>
      <c r="E80" s="176"/>
      <c r="F80" s="91" t="s">
        <v>119</v>
      </c>
      <c r="G80" s="100"/>
      <c r="H80" s="103"/>
      <c r="I80" s="174" t="str">
        <f>B80</f>
        <v>LXVI - CAMPEONATO</v>
      </c>
      <c r="J80" s="175"/>
      <c r="K80" s="175"/>
      <c r="L80" s="176"/>
      <c r="M80" s="91" t="s">
        <v>119</v>
      </c>
      <c r="N80" s="104"/>
    </row>
    <row r="81" spans="1:19" ht="30" customHeight="1" thickBot="1" x14ac:dyDescent="0.3">
      <c r="A81" s="103"/>
      <c r="B81" s="177"/>
      <c r="C81" s="178"/>
      <c r="D81" s="178"/>
      <c r="E81" s="179"/>
      <c r="F81" s="92">
        <f>M68</f>
        <v>42833</v>
      </c>
      <c r="G81" s="101"/>
      <c r="H81" s="103"/>
      <c r="I81" s="177"/>
      <c r="J81" s="178"/>
      <c r="K81" s="178"/>
      <c r="L81" s="179"/>
      <c r="M81" s="92">
        <f>F81</f>
        <v>42833</v>
      </c>
      <c r="N81" s="105"/>
    </row>
    <row r="82" spans="1:19" ht="27" customHeight="1" thickBot="1" x14ac:dyDescent="0.3">
      <c r="A82" s="103"/>
      <c r="B82" s="109" t="str">
        <f>C82&amp;"º Rodada - "&amp;F82&amp;"º Jogo"</f>
        <v>2º Rodada - 4º Jogo</v>
      </c>
      <c r="C82" s="113">
        <f>IF(K69=Jogos!$AB$333,Sumulas!J69+1,J69)</f>
        <v>2</v>
      </c>
      <c r="D82" s="113">
        <f>IF(K69=Jogos!$AB$333,2,K69+1)</f>
        <v>5</v>
      </c>
      <c r="E82" s="113" t="str">
        <f>C82&amp;"J"&amp;D82</f>
        <v>2J5</v>
      </c>
      <c r="F82" s="145">
        <f>D82-1</f>
        <v>4</v>
      </c>
      <c r="G82" s="101"/>
      <c r="H82" s="103"/>
      <c r="I82" s="109" t="str">
        <f>J82&amp;"º Rodada - "&amp;M82&amp;"º Jogo"</f>
        <v>2º Rodada - 5º Jogo</v>
      </c>
      <c r="J82" s="113">
        <f>IF(D82=Jogos!$AB$333,Sumulas!C82+1,C82)</f>
        <v>2</v>
      </c>
      <c r="K82" s="113">
        <f>IF(D82=Jogos!$AB$333,2,D82+1)</f>
        <v>6</v>
      </c>
      <c r="L82" s="113" t="str">
        <f>J82&amp;"J"&amp;K82</f>
        <v>2J6</v>
      </c>
      <c r="M82" s="145">
        <f>K82-1</f>
        <v>5</v>
      </c>
      <c r="N82" s="105"/>
    </row>
    <row r="83" spans="1:19" ht="30.95" customHeight="1" thickBot="1" x14ac:dyDescent="0.3">
      <c r="A83" s="103"/>
      <c r="B83" s="90" t="str">
        <f>IFERROR(VLOOKUP(VLOOKUP(IF(VLOOKUP(E82,Jogos!$AD$336:$AI$566,6,FALSE)="C",VLOOKUP(E82,Jogos!$AD$336:$AI$566,4,FALSE),VLOOKUP(E82,Jogos!$AD$336:$AI$566,5,FALSE)),Tabelas!$O$9:$P$30,2,FALSE),$Q$2:$S$21,3,FALSE),"")</f>
        <v>Dinamarca (Michael)</v>
      </c>
      <c r="C83" s="93"/>
      <c r="D83" s="94" t="s">
        <v>54</v>
      </c>
      <c r="E83" s="93"/>
      <c r="F83" s="68" t="str">
        <f>IFERROR(VLOOKUP(VLOOKUP(IF(VLOOKUP(E82,Jogos!$AD$336:$AI$566,6,FALSE)="F",VLOOKUP(E82,Jogos!$AD$336:$AI$566,4,FALSE),VLOOKUP(E82,Jogos!$AD$336:$AI$566,5,FALSE)),Tabelas!$O$9:$P$30,2,FALSE),$Q$2:$S$21,3,FALSE),"")</f>
        <v>País de Gales (Fred)</v>
      </c>
      <c r="G83" s="76"/>
      <c r="H83" s="103"/>
      <c r="I83" s="90" t="str">
        <f>IFERROR(VLOOKUP(VLOOKUP(IF(VLOOKUP(L82,Jogos!$AD$336:$AI$566,6,FALSE)="C",VLOOKUP(L82,Jogos!$AD$336:$AI$566,4,FALSE),VLOOKUP(L82,Jogos!$AD$336:$AI$566,5,FALSE)),Tabelas!$O$9:$P$30,2,FALSE),$Q$2:$S$21,3,FALSE),"")</f>
        <v>Escócia (João)</v>
      </c>
      <c r="J83" s="93"/>
      <c r="K83" s="94" t="s">
        <v>54</v>
      </c>
      <c r="L83" s="93"/>
      <c r="M83" s="68" t="str">
        <f>IFERROR(VLOOKUP(VLOOKUP(IF(VLOOKUP(L82,Jogos!$AD$336:$AI$566,6,FALSE)="F",VLOOKUP(L82,Jogos!$AD$336:$AI$566,4,FALSE),VLOOKUP(L82,Jogos!$AD$336:$AI$566,5,FALSE)),Tabelas!$O$9:$P$30,2,FALSE),$Q$2:$S$21,3,FALSE),"")</f>
        <v>Noruega (Hurrante)</v>
      </c>
      <c r="N83" s="106"/>
      <c r="Q83">
        <f>Tabelas!P90</f>
        <v>0</v>
      </c>
      <c r="R83">
        <f>Tabelas!Y90</f>
        <v>0</v>
      </c>
      <c r="S83" t="str">
        <f>Q83&amp;" ("&amp;R83&amp;")"</f>
        <v>0 (0)</v>
      </c>
    </row>
    <row r="84" spans="1:19" ht="16.5" thickBot="1" x14ac:dyDescent="0.3">
      <c r="A84" s="103"/>
      <c r="B84" s="89" t="s">
        <v>117</v>
      </c>
      <c r="C84" s="95" t="s">
        <v>118</v>
      </c>
      <c r="D84" s="171" t="s">
        <v>116</v>
      </c>
      <c r="E84" s="95" t="s">
        <v>118</v>
      </c>
      <c r="F84" s="89" t="s">
        <v>117</v>
      </c>
      <c r="G84" s="102"/>
      <c r="H84" s="103"/>
      <c r="I84" s="89" t="s">
        <v>117</v>
      </c>
      <c r="J84" s="95" t="s">
        <v>118</v>
      </c>
      <c r="K84" s="171" t="s">
        <v>116</v>
      </c>
      <c r="L84" s="95" t="s">
        <v>118</v>
      </c>
      <c r="M84" s="89" t="s">
        <v>117</v>
      </c>
      <c r="N84" s="107"/>
    </row>
    <row r="85" spans="1:19" ht="30.95" customHeight="1" thickBot="1" x14ac:dyDescent="0.3">
      <c r="A85" s="103"/>
      <c r="B85" s="88"/>
      <c r="C85" s="96"/>
      <c r="D85" s="172"/>
      <c r="E85" s="97"/>
      <c r="F85" s="87"/>
      <c r="G85" s="76"/>
      <c r="H85" s="103"/>
      <c r="I85" s="88"/>
      <c r="J85" s="96"/>
      <c r="K85" s="172"/>
      <c r="L85" s="97"/>
      <c r="M85" s="87"/>
      <c r="N85" s="106"/>
    </row>
    <row r="86" spans="1:19" ht="30.95" customHeight="1" thickBot="1" x14ac:dyDescent="0.3">
      <c r="A86" s="103"/>
      <c r="B86" s="66"/>
      <c r="C86" s="98"/>
      <c r="D86" s="172"/>
      <c r="E86" s="97"/>
      <c r="F86" s="87"/>
      <c r="G86" s="76"/>
      <c r="H86" s="103"/>
      <c r="I86" s="66"/>
      <c r="J86" s="98"/>
      <c r="K86" s="172"/>
      <c r="L86" s="97"/>
      <c r="M86" s="87"/>
      <c r="N86" s="106"/>
    </row>
    <row r="87" spans="1:19" ht="30.95" customHeight="1" thickBot="1" x14ac:dyDescent="0.3">
      <c r="A87" s="103"/>
      <c r="B87" s="66"/>
      <c r="C87" s="98"/>
      <c r="D87" s="172"/>
      <c r="E87" s="97"/>
      <c r="F87" s="87"/>
      <c r="G87" s="76"/>
      <c r="H87" s="103"/>
      <c r="I87" s="66"/>
      <c r="J87" s="98"/>
      <c r="K87" s="172"/>
      <c r="L87" s="97"/>
      <c r="M87" s="87"/>
      <c r="N87" s="106"/>
    </row>
    <row r="88" spans="1:19" ht="30.95" customHeight="1" thickBot="1" x14ac:dyDescent="0.3">
      <c r="A88" s="103"/>
      <c r="B88" s="66"/>
      <c r="C88" s="98"/>
      <c r="D88" s="172"/>
      <c r="E88" s="97"/>
      <c r="F88" s="87"/>
      <c r="G88" s="76"/>
      <c r="H88" s="103"/>
      <c r="I88" s="66"/>
      <c r="J88" s="98"/>
      <c r="K88" s="172"/>
      <c r="L88" s="97"/>
      <c r="M88" s="87"/>
      <c r="N88" s="106"/>
    </row>
    <row r="89" spans="1:19" ht="30.95" customHeight="1" thickBot="1" x14ac:dyDescent="0.3">
      <c r="A89" s="103"/>
      <c r="B89" s="66"/>
      <c r="C89" s="98"/>
      <c r="D89" s="173"/>
      <c r="E89" s="99"/>
      <c r="F89" s="68"/>
      <c r="G89" s="76"/>
      <c r="H89" s="103"/>
      <c r="I89" s="66"/>
      <c r="J89" s="98"/>
      <c r="K89" s="173"/>
      <c r="L89" s="99"/>
      <c r="M89" s="68"/>
      <c r="N89" s="106"/>
    </row>
    <row r="90" spans="1:19" ht="50.1" customHeight="1" thickBot="1" x14ac:dyDescent="0.4">
      <c r="A90" s="103"/>
      <c r="B90" s="137"/>
      <c r="C90" s="135"/>
      <c r="D90" s="136"/>
      <c r="E90" s="137"/>
      <c r="F90" s="135"/>
      <c r="G90" s="76"/>
      <c r="H90" s="103"/>
      <c r="I90" s="137"/>
      <c r="J90" s="135"/>
      <c r="K90" s="136"/>
      <c r="L90" s="137"/>
      <c r="M90" s="135"/>
      <c r="N90" s="106"/>
    </row>
    <row r="91" spans="1:19" ht="30.95" customHeight="1" x14ac:dyDescent="0.25">
      <c r="A91" s="138"/>
      <c r="B91" s="139"/>
      <c r="C91" s="140"/>
      <c r="D91" s="141"/>
      <c r="E91" s="140"/>
      <c r="F91" s="139"/>
      <c r="G91" s="139"/>
      <c r="H91" s="138"/>
      <c r="I91" s="139"/>
      <c r="J91" s="140"/>
      <c r="K91" s="141"/>
      <c r="L91" s="140"/>
      <c r="M91" s="139"/>
      <c r="N91" s="142"/>
    </row>
    <row r="92" spans="1:19" ht="16.5" thickBot="1" x14ac:dyDescent="0.3">
      <c r="A92" s="110"/>
      <c r="B92" s="111"/>
      <c r="C92" s="111"/>
      <c r="D92" s="111"/>
      <c r="E92" s="111"/>
      <c r="F92" s="111"/>
      <c r="G92" s="111"/>
      <c r="H92" s="110"/>
      <c r="I92" s="111"/>
      <c r="J92" s="111"/>
      <c r="K92" s="111"/>
      <c r="L92" s="111"/>
      <c r="M92" s="111"/>
      <c r="N92" s="112"/>
    </row>
    <row r="93" spans="1:19" ht="30" customHeight="1" thickBot="1" x14ac:dyDescent="0.3">
      <c r="A93" s="103"/>
      <c r="B93" s="174" t="str">
        <f>I80</f>
        <v>LXVI - CAMPEONATO</v>
      </c>
      <c r="C93" s="175"/>
      <c r="D93" s="175"/>
      <c r="E93" s="176"/>
      <c r="F93" s="91" t="s">
        <v>119</v>
      </c>
      <c r="G93" s="100"/>
      <c r="H93" s="103"/>
      <c r="I93" s="174" t="str">
        <f>B93</f>
        <v>LXVI - CAMPEONATO</v>
      </c>
      <c r="J93" s="175"/>
      <c r="K93" s="175"/>
      <c r="L93" s="176"/>
      <c r="M93" s="91" t="s">
        <v>119</v>
      </c>
      <c r="N93" s="104"/>
    </row>
    <row r="94" spans="1:19" ht="30" customHeight="1" thickBot="1" x14ac:dyDescent="0.3">
      <c r="A94" s="103"/>
      <c r="B94" s="177"/>
      <c r="C94" s="178"/>
      <c r="D94" s="178"/>
      <c r="E94" s="179"/>
      <c r="F94" s="92">
        <f>M81</f>
        <v>42833</v>
      </c>
      <c r="G94" s="101"/>
      <c r="H94" s="103"/>
      <c r="I94" s="177"/>
      <c r="J94" s="178"/>
      <c r="K94" s="178"/>
      <c r="L94" s="179"/>
      <c r="M94" s="92">
        <f>F94</f>
        <v>42833</v>
      </c>
      <c r="N94" s="105"/>
    </row>
    <row r="95" spans="1:19" ht="27" customHeight="1" thickBot="1" x14ac:dyDescent="0.3">
      <c r="A95" s="103"/>
      <c r="B95" s="109" t="str">
        <f>C95&amp;"º Rodada - "&amp;F95&amp;"º Jogo"</f>
        <v>2º Rodada - 6º Jogo</v>
      </c>
      <c r="C95" s="113">
        <f>IF(K82=Jogos!$AB$333,Sumulas!J82+1,J82)</f>
        <v>2</v>
      </c>
      <c r="D95" s="113">
        <f>IF(K82=Jogos!$AB$333,2,K82+1)</f>
        <v>7</v>
      </c>
      <c r="E95" s="113" t="str">
        <f>C95&amp;"J"&amp;D95</f>
        <v>2J7</v>
      </c>
      <c r="F95" s="145">
        <f>D95-1</f>
        <v>6</v>
      </c>
      <c r="G95" s="101"/>
      <c r="H95" s="103"/>
      <c r="I95" s="109" t="str">
        <f>J95&amp;"º Rodada - "&amp;M95&amp;"º Jogo"</f>
        <v>2º Rodada - 7º Jogo</v>
      </c>
      <c r="J95" s="113">
        <f>IF(D95=Jogos!$AB$333,Sumulas!C95+1,C95)</f>
        <v>2</v>
      </c>
      <c r="K95" s="113">
        <f>IF(D95=Jogos!$AB$333,2,D95+1)</f>
        <v>8</v>
      </c>
      <c r="L95" s="113" t="str">
        <f>J95&amp;"J"&amp;K95</f>
        <v>2J8</v>
      </c>
      <c r="M95" s="145">
        <f>K95-1</f>
        <v>7</v>
      </c>
      <c r="N95" s="105"/>
    </row>
    <row r="96" spans="1:19" ht="30.95" customHeight="1" thickBot="1" x14ac:dyDescent="0.3">
      <c r="A96" s="103"/>
      <c r="B96" s="90" t="str">
        <f>IFERROR(VLOOKUP(VLOOKUP(IF(VLOOKUP(E95,Jogos!$AD$336:$AI$566,6,FALSE)="C",VLOOKUP(E95,Jogos!$AD$336:$AI$566,4,FALSE),VLOOKUP(E95,Jogos!$AD$336:$AI$566,5,FALSE)),Tabelas!$O$9:$P$30,2,FALSE),$Q$2:$S$21,3,FALSE),"")</f>
        <v>Itália (Cayera)</v>
      </c>
      <c r="C96" s="93"/>
      <c r="D96" s="94" t="s">
        <v>54</v>
      </c>
      <c r="E96" s="93"/>
      <c r="F96" s="68" t="str">
        <f>IFERROR(VLOOKUP(VLOOKUP(IF(VLOOKUP(E95,Jogos!$AD$336:$AI$566,6,FALSE)="F",VLOOKUP(E95,Jogos!$AD$336:$AI$566,4,FALSE),VLOOKUP(E95,Jogos!$AD$336:$AI$566,5,FALSE)),Tabelas!$O$9:$P$30,2,FALSE),$Q$2:$S$21,3,FALSE),"")</f>
        <v>Eslovênia (Deyvid)</v>
      </c>
      <c r="G96" s="76"/>
      <c r="H96" s="103"/>
      <c r="I96" s="90" t="str">
        <f>IFERROR(VLOOKUP(VLOOKUP(IF(VLOOKUP(L95,Jogos!$AD$336:$AI$566,6,FALSE)="C",VLOOKUP(L95,Jogos!$AD$336:$AI$566,4,FALSE),VLOOKUP(L95,Jogos!$AD$336:$AI$566,5,FALSE)),Tabelas!$O$9:$P$30,2,FALSE),$Q$2:$S$21,3,FALSE),"")</f>
        <v>Irlanda (Gru)</v>
      </c>
      <c r="J96" s="93"/>
      <c r="K96" s="94" t="s">
        <v>54</v>
      </c>
      <c r="L96" s="93"/>
      <c r="M96" s="68" t="str">
        <f>IFERROR(VLOOKUP(VLOOKUP(IF(VLOOKUP(L95,Jogos!$AD$336:$AI$566,6,FALSE)="F",VLOOKUP(L95,Jogos!$AD$336:$AI$566,4,FALSE),VLOOKUP(L95,Jogos!$AD$336:$AI$566,5,FALSE)),Tabelas!$O$9:$P$30,2,FALSE),$Q$2:$S$21,3,FALSE),"")</f>
        <v>França (Shrek)</v>
      </c>
      <c r="N96" s="106"/>
      <c r="Q96">
        <f>Tabelas!P103</f>
        <v>0</v>
      </c>
      <c r="R96">
        <f>Tabelas!Y103</f>
        <v>0</v>
      </c>
      <c r="S96" t="str">
        <f>Q96&amp;" ("&amp;R96&amp;")"</f>
        <v>0 (0)</v>
      </c>
    </row>
    <row r="97" spans="1:19" ht="16.5" thickBot="1" x14ac:dyDescent="0.3">
      <c r="A97" s="103"/>
      <c r="B97" s="89" t="s">
        <v>117</v>
      </c>
      <c r="C97" s="95" t="s">
        <v>118</v>
      </c>
      <c r="D97" s="171" t="s">
        <v>116</v>
      </c>
      <c r="E97" s="95" t="s">
        <v>118</v>
      </c>
      <c r="F97" s="89" t="s">
        <v>117</v>
      </c>
      <c r="G97" s="102"/>
      <c r="H97" s="103"/>
      <c r="I97" s="89" t="s">
        <v>117</v>
      </c>
      <c r="J97" s="95" t="s">
        <v>118</v>
      </c>
      <c r="K97" s="171" t="s">
        <v>116</v>
      </c>
      <c r="L97" s="95" t="s">
        <v>118</v>
      </c>
      <c r="M97" s="89" t="s">
        <v>117</v>
      </c>
      <c r="N97" s="107"/>
    </row>
    <row r="98" spans="1:19" ht="30.95" customHeight="1" thickBot="1" x14ac:dyDescent="0.3">
      <c r="A98" s="103"/>
      <c r="B98" s="88"/>
      <c r="C98" s="96"/>
      <c r="D98" s="172"/>
      <c r="E98" s="97"/>
      <c r="F98" s="87"/>
      <c r="G98" s="76"/>
      <c r="H98" s="103"/>
      <c r="I98" s="88"/>
      <c r="J98" s="96"/>
      <c r="K98" s="172"/>
      <c r="L98" s="97"/>
      <c r="M98" s="87"/>
      <c r="N98" s="106"/>
    </row>
    <row r="99" spans="1:19" ht="30.95" customHeight="1" thickBot="1" x14ac:dyDescent="0.3">
      <c r="A99" s="103"/>
      <c r="B99" s="66"/>
      <c r="C99" s="98"/>
      <c r="D99" s="172"/>
      <c r="E99" s="97"/>
      <c r="F99" s="87"/>
      <c r="G99" s="76"/>
      <c r="H99" s="103"/>
      <c r="I99" s="66"/>
      <c r="J99" s="98"/>
      <c r="K99" s="172"/>
      <c r="L99" s="97"/>
      <c r="M99" s="87"/>
      <c r="N99" s="106"/>
    </row>
    <row r="100" spans="1:19" ht="30.95" customHeight="1" thickBot="1" x14ac:dyDescent="0.3">
      <c r="A100" s="103"/>
      <c r="B100" s="66"/>
      <c r="C100" s="98"/>
      <c r="D100" s="172"/>
      <c r="E100" s="97"/>
      <c r="F100" s="87"/>
      <c r="G100" s="76"/>
      <c r="H100" s="103"/>
      <c r="I100" s="66"/>
      <c r="J100" s="98"/>
      <c r="K100" s="172"/>
      <c r="L100" s="97"/>
      <c r="M100" s="87"/>
      <c r="N100" s="106"/>
    </row>
    <row r="101" spans="1:19" ht="30.95" customHeight="1" thickBot="1" x14ac:dyDescent="0.3">
      <c r="A101" s="103"/>
      <c r="B101" s="66"/>
      <c r="C101" s="98"/>
      <c r="D101" s="172"/>
      <c r="E101" s="97"/>
      <c r="F101" s="87"/>
      <c r="G101" s="76"/>
      <c r="H101" s="103"/>
      <c r="I101" s="66"/>
      <c r="J101" s="98"/>
      <c r="K101" s="172"/>
      <c r="L101" s="97"/>
      <c r="M101" s="87"/>
      <c r="N101" s="106"/>
    </row>
    <row r="102" spans="1:19" ht="30.95" customHeight="1" thickBot="1" x14ac:dyDescent="0.3">
      <c r="A102" s="103"/>
      <c r="B102" s="66"/>
      <c r="C102" s="98"/>
      <c r="D102" s="173"/>
      <c r="E102" s="99"/>
      <c r="F102" s="68"/>
      <c r="G102" s="76"/>
      <c r="H102" s="103"/>
      <c r="I102" s="66"/>
      <c r="J102" s="98"/>
      <c r="K102" s="173"/>
      <c r="L102" s="99"/>
      <c r="M102" s="68"/>
      <c r="N102" s="106"/>
    </row>
    <row r="103" spans="1:19" ht="50.1" customHeight="1" thickBot="1" x14ac:dyDescent="0.4">
      <c r="A103" s="103"/>
      <c r="B103" s="137"/>
      <c r="C103" s="135"/>
      <c r="D103" s="136"/>
      <c r="E103" s="137"/>
      <c r="F103" s="135"/>
      <c r="G103" s="76"/>
      <c r="H103" s="103"/>
      <c r="I103" s="137"/>
      <c r="J103" s="135"/>
      <c r="K103" s="136"/>
      <c r="L103" s="137"/>
      <c r="M103" s="135"/>
      <c r="N103" s="106"/>
    </row>
    <row r="104" spans="1:19" ht="30.95" customHeight="1" x14ac:dyDescent="0.25">
      <c r="A104" s="138"/>
      <c r="B104" s="139"/>
      <c r="C104" s="140"/>
      <c r="D104" s="141"/>
      <c r="E104" s="140"/>
      <c r="F104" s="139"/>
      <c r="G104" s="139"/>
      <c r="H104" s="138"/>
      <c r="I104" s="139"/>
      <c r="J104" s="140"/>
      <c r="K104" s="141"/>
      <c r="L104" s="140"/>
      <c r="M104" s="139"/>
      <c r="N104" s="142"/>
    </row>
    <row r="105" spans="1:19" ht="16.5" thickBot="1" x14ac:dyDescent="0.3">
      <c r="A105" s="110"/>
      <c r="B105" s="111"/>
      <c r="C105" s="111"/>
      <c r="D105" s="111"/>
      <c r="E105" s="111"/>
      <c r="F105" s="111"/>
      <c r="G105" s="111"/>
      <c r="H105" s="110"/>
      <c r="I105" s="111"/>
      <c r="J105" s="111"/>
      <c r="K105" s="111"/>
      <c r="L105" s="111"/>
      <c r="M105" s="111"/>
      <c r="N105" s="112"/>
    </row>
    <row r="106" spans="1:19" ht="30" customHeight="1" thickBot="1" x14ac:dyDescent="0.3">
      <c r="A106" s="103"/>
      <c r="B106" s="174" t="str">
        <f>I93</f>
        <v>LXVI - CAMPEONATO</v>
      </c>
      <c r="C106" s="175"/>
      <c r="D106" s="175"/>
      <c r="E106" s="176"/>
      <c r="F106" s="91" t="s">
        <v>119</v>
      </c>
      <c r="G106" s="100"/>
      <c r="H106" s="103"/>
      <c r="I106" s="174" t="str">
        <f>B106</f>
        <v>LXVI - CAMPEONATO</v>
      </c>
      <c r="J106" s="175"/>
      <c r="K106" s="175"/>
      <c r="L106" s="176"/>
      <c r="M106" s="91" t="s">
        <v>119</v>
      </c>
      <c r="N106" s="104"/>
    </row>
    <row r="107" spans="1:19" ht="30" customHeight="1" thickBot="1" x14ac:dyDescent="0.3">
      <c r="A107" s="103"/>
      <c r="B107" s="177"/>
      <c r="C107" s="178"/>
      <c r="D107" s="178"/>
      <c r="E107" s="179"/>
      <c r="F107" s="92">
        <f>M94</f>
        <v>42833</v>
      </c>
      <c r="G107" s="101"/>
      <c r="H107" s="103"/>
      <c r="I107" s="177"/>
      <c r="J107" s="178"/>
      <c r="K107" s="178"/>
      <c r="L107" s="179"/>
      <c r="M107" s="92">
        <f>F107</f>
        <v>42833</v>
      </c>
      <c r="N107" s="105"/>
    </row>
    <row r="108" spans="1:19" ht="27" customHeight="1" thickBot="1" x14ac:dyDescent="0.3">
      <c r="A108" s="103"/>
      <c r="B108" s="109" t="str">
        <f>C108&amp;"º Rodada - "&amp;F108&amp;"º Jogo"</f>
        <v>2º Rodada - 8º Jogo</v>
      </c>
      <c r="C108" s="113">
        <f>IF(K95=Jogos!$AB$333,Sumulas!J95+1,J95)</f>
        <v>2</v>
      </c>
      <c r="D108" s="113">
        <f>IF(K95=Jogos!$AB$333,2,K95+1)</f>
        <v>9</v>
      </c>
      <c r="E108" s="113" t="str">
        <f>C108&amp;"J"&amp;D108</f>
        <v>2J9</v>
      </c>
      <c r="F108" s="145">
        <f>D108-1</f>
        <v>8</v>
      </c>
      <c r="G108" s="101"/>
      <c r="H108" s="103"/>
      <c r="I108" s="109" t="str">
        <f>J108&amp;"º Rodada - "&amp;M108&amp;"º Jogo"</f>
        <v>2º Rodada - 9º Jogo</v>
      </c>
      <c r="J108" s="113">
        <f>IF(D108=Jogos!$AB$333,Sumulas!C108+1,C108)</f>
        <v>2</v>
      </c>
      <c r="K108" s="113">
        <f>IF(D108=Jogos!$AB$333,2,D108+1)</f>
        <v>10</v>
      </c>
      <c r="L108" s="113" t="str">
        <f>J108&amp;"J"&amp;K108</f>
        <v>2J10</v>
      </c>
      <c r="M108" s="145">
        <f>K108-1</f>
        <v>9</v>
      </c>
      <c r="N108" s="105"/>
    </row>
    <row r="109" spans="1:19" ht="30.95" customHeight="1" thickBot="1" x14ac:dyDescent="0.3">
      <c r="A109" s="103"/>
      <c r="B109" s="90" t="str">
        <f>IFERROR(VLOOKUP(VLOOKUP(IF(VLOOKUP(E108,Jogos!$AD$336:$AI$566,6,FALSE)="C",VLOOKUP(E108,Jogos!$AD$336:$AI$566,4,FALSE),VLOOKUP(E108,Jogos!$AD$336:$AI$566,5,FALSE)),Tabelas!$O$9:$P$30,2,FALSE),$Q$2:$S$21,3,FALSE),"")</f>
        <v>Holanda (Junior)</v>
      </c>
      <c r="C109" s="93"/>
      <c r="D109" s="94" t="s">
        <v>54</v>
      </c>
      <c r="E109" s="93"/>
      <c r="F109" s="68" t="str">
        <f>IFERROR(VLOOKUP(VLOOKUP(IF(VLOOKUP(E108,Jogos!$AD$336:$AI$566,6,FALSE)="F",VLOOKUP(E108,Jogos!$AD$336:$AI$566,4,FALSE),VLOOKUP(E108,Jogos!$AD$336:$AI$566,5,FALSE)),Tabelas!$O$9:$P$30,2,FALSE),$Q$2:$S$21,3,FALSE),"")</f>
        <v>Inglaterra (Tooty)</v>
      </c>
      <c r="G109" s="76"/>
      <c r="H109" s="103"/>
      <c r="I109" s="90" t="str">
        <f>IFERROR(VLOOKUP(VLOOKUP(IF(VLOOKUP(L108,Jogos!$AD$336:$AI$566,6,FALSE)="C",VLOOKUP(L108,Jogos!$AD$336:$AI$566,4,FALSE),VLOOKUP(L108,Jogos!$AD$336:$AI$566,5,FALSE)),Tabelas!$O$9:$P$30,2,FALSE),$Q$2:$S$21,3,FALSE),"")</f>
        <v>Turquia (DieGo)</v>
      </c>
      <c r="J109" s="93"/>
      <c r="K109" s="94" t="s">
        <v>54</v>
      </c>
      <c r="L109" s="93"/>
      <c r="M109" s="68" t="str">
        <f>IFERROR(VLOOKUP(VLOOKUP(IF(VLOOKUP(L108,Jogos!$AD$336:$AI$566,6,FALSE)="F",VLOOKUP(L108,Jogos!$AD$336:$AI$566,4,FALSE),VLOOKUP(L108,Jogos!$AD$336:$AI$566,5,FALSE)),Tabelas!$O$9:$P$30,2,FALSE),$Q$2:$S$21,3,FALSE),"")</f>
        <v>Suécia (Hugo)</v>
      </c>
      <c r="N109" s="106"/>
      <c r="Q109">
        <f>Tabelas!P116</f>
        <v>0</v>
      </c>
      <c r="R109">
        <f>Tabelas!Y116</f>
        <v>0</v>
      </c>
      <c r="S109" t="str">
        <f>Q109&amp;" ("&amp;R109&amp;")"</f>
        <v>0 (0)</v>
      </c>
    </row>
    <row r="110" spans="1:19" ht="16.5" thickBot="1" x14ac:dyDescent="0.3">
      <c r="A110" s="103"/>
      <c r="B110" s="89" t="s">
        <v>117</v>
      </c>
      <c r="C110" s="95" t="s">
        <v>118</v>
      </c>
      <c r="D110" s="171" t="s">
        <v>116</v>
      </c>
      <c r="E110" s="95" t="s">
        <v>118</v>
      </c>
      <c r="F110" s="89" t="s">
        <v>117</v>
      </c>
      <c r="G110" s="102"/>
      <c r="H110" s="103"/>
      <c r="I110" s="89" t="s">
        <v>117</v>
      </c>
      <c r="J110" s="95" t="s">
        <v>118</v>
      </c>
      <c r="K110" s="171" t="s">
        <v>116</v>
      </c>
      <c r="L110" s="95" t="s">
        <v>118</v>
      </c>
      <c r="M110" s="89" t="s">
        <v>117</v>
      </c>
      <c r="N110" s="107"/>
    </row>
    <row r="111" spans="1:19" ht="30.95" customHeight="1" thickBot="1" x14ac:dyDescent="0.3">
      <c r="A111" s="103"/>
      <c r="B111" s="88"/>
      <c r="C111" s="96"/>
      <c r="D111" s="172"/>
      <c r="E111" s="97"/>
      <c r="F111" s="87"/>
      <c r="G111" s="76"/>
      <c r="H111" s="103"/>
      <c r="I111" s="88"/>
      <c r="J111" s="96"/>
      <c r="K111" s="172"/>
      <c r="L111" s="97"/>
      <c r="M111" s="87"/>
      <c r="N111" s="106"/>
    </row>
    <row r="112" spans="1:19" ht="30.95" customHeight="1" thickBot="1" x14ac:dyDescent="0.3">
      <c r="A112" s="103"/>
      <c r="B112" s="66"/>
      <c r="C112" s="98"/>
      <c r="D112" s="172"/>
      <c r="E112" s="97"/>
      <c r="F112" s="87"/>
      <c r="G112" s="76"/>
      <c r="H112" s="103"/>
      <c r="I112" s="66"/>
      <c r="J112" s="98"/>
      <c r="K112" s="172"/>
      <c r="L112" s="97"/>
      <c r="M112" s="87"/>
      <c r="N112" s="106"/>
    </row>
    <row r="113" spans="1:19" ht="30.95" customHeight="1" thickBot="1" x14ac:dyDescent="0.3">
      <c r="A113" s="103"/>
      <c r="B113" s="66"/>
      <c r="C113" s="98"/>
      <c r="D113" s="172"/>
      <c r="E113" s="97"/>
      <c r="F113" s="87"/>
      <c r="G113" s="76"/>
      <c r="H113" s="103"/>
      <c r="I113" s="66"/>
      <c r="J113" s="98"/>
      <c r="K113" s="172"/>
      <c r="L113" s="97"/>
      <c r="M113" s="87"/>
      <c r="N113" s="106"/>
    </row>
    <row r="114" spans="1:19" ht="30.95" customHeight="1" thickBot="1" x14ac:dyDescent="0.3">
      <c r="A114" s="103"/>
      <c r="B114" s="66"/>
      <c r="C114" s="98"/>
      <c r="D114" s="172"/>
      <c r="E114" s="97"/>
      <c r="F114" s="87"/>
      <c r="G114" s="76"/>
      <c r="H114" s="103"/>
      <c r="I114" s="66"/>
      <c r="J114" s="98"/>
      <c r="K114" s="172"/>
      <c r="L114" s="97"/>
      <c r="M114" s="87"/>
      <c r="N114" s="106"/>
    </row>
    <row r="115" spans="1:19" ht="30.95" customHeight="1" thickBot="1" x14ac:dyDescent="0.3">
      <c r="A115" s="103"/>
      <c r="B115" s="66"/>
      <c r="C115" s="98"/>
      <c r="D115" s="173"/>
      <c r="E115" s="99"/>
      <c r="F115" s="68"/>
      <c r="G115" s="76"/>
      <c r="H115" s="103"/>
      <c r="I115" s="66"/>
      <c r="J115" s="98"/>
      <c r="K115" s="173"/>
      <c r="L115" s="99"/>
      <c r="M115" s="68"/>
      <c r="N115" s="106"/>
    </row>
    <row r="116" spans="1:19" ht="50.1" customHeight="1" thickBot="1" x14ac:dyDescent="0.4">
      <c r="A116" s="103"/>
      <c r="B116" s="137"/>
      <c r="C116" s="135"/>
      <c r="D116" s="136"/>
      <c r="E116" s="137"/>
      <c r="F116" s="135"/>
      <c r="G116" s="76"/>
      <c r="H116" s="103"/>
      <c r="I116" s="137"/>
      <c r="J116" s="135"/>
      <c r="K116" s="136"/>
      <c r="L116" s="137"/>
      <c r="M116" s="135"/>
      <c r="N116" s="106"/>
    </row>
    <row r="117" spans="1:19" ht="30.95" customHeight="1" x14ac:dyDescent="0.25">
      <c r="A117" s="138"/>
      <c r="B117" s="139"/>
      <c r="C117" s="140"/>
      <c r="D117" s="141"/>
      <c r="E117" s="140"/>
      <c r="F117" s="139"/>
      <c r="G117" s="139"/>
      <c r="H117" s="138"/>
      <c r="I117" s="139"/>
      <c r="J117" s="140"/>
      <c r="K117" s="141"/>
      <c r="L117" s="140"/>
      <c r="M117" s="139"/>
      <c r="N117" s="142"/>
    </row>
    <row r="118" spans="1:19" ht="16.5" thickBot="1" x14ac:dyDescent="0.3">
      <c r="A118" s="110"/>
      <c r="B118" s="111"/>
      <c r="C118" s="111"/>
      <c r="D118" s="111"/>
      <c r="E118" s="111"/>
      <c r="F118" s="111"/>
      <c r="G118" s="111"/>
      <c r="H118" s="110"/>
      <c r="I118" s="111"/>
      <c r="J118" s="111"/>
      <c r="K118" s="111"/>
      <c r="L118" s="111"/>
      <c r="M118" s="111"/>
      <c r="N118" s="112"/>
    </row>
    <row r="119" spans="1:19" ht="30" customHeight="1" thickBot="1" x14ac:dyDescent="0.3">
      <c r="A119" s="103"/>
      <c r="B119" s="174" t="str">
        <f>I106</f>
        <v>LXVI - CAMPEONATO</v>
      </c>
      <c r="C119" s="175"/>
      <c r="D119" s="175"/>
      <c r="E119" s="176"/>
      <c r="F119" s="91" t="s">
        <v>119</v>
      </c>
      <c r="G119" s="100"/>
      <c r="H119" s="103"/>
      <c r="I119" s="174" t="str">
        <f>B119</f>
        <v>LXVI - CAMPEONATO</v>
      </c>
      <c r="J119" s="175"/>
      <c r="K119" s="175"/>
      <c r="L119" s="176"/>
      <c r="M119" s="91" t="s">
        <v>119</v>
      </c>
      <c r="N119" s="104"/>
    </row>
    <row r="120" spans="1:19" ht="30" customHeight="1" thickBot="1" x14ac:dyDescent="0.3">
      <c r="A120" s="103"/>
      <c r="B120" s="177"/>
      <c r="C120" s="178"/>
      <c r="D120" s="178"/>
      <c r="E120" s="179"/>
      <c r="F120" s="92">
        <f>M107</f>
        <v>42833</v>
      </c>
      <c r="G120" s="101"/>
      <c r="H120" s="103"/>
      <c r="I120" s="177"/>
      <c r="J120" s="178"/>
      <c r="K120" s="178"/>
      <c r="L120" s="179"/>
      <c r="M120" s="92">
        <f>F120</f>
        <v>42833</v>
      </c>
      <c r="N120" s="105"/>
    </row>
    <row r="121" spans="1:19" ht="27" customHeight="1" thickBot="1" x14ac:dyDescent="0.3">
      <c r="A121" s="103"/>
      <c r="B121" s="109" t="str">
        <f>C121&amp;"º Rodada - "&amp;F121&amp;"º Jogo"</f>
        <v>3º Rodada - 1º Jogo</v>
      </c>
      <c r="C121" s="113">
        <f>IF(K108=Jogos!$AB$333,Sumulas!J108+1,J108)</f>
        <v>3</v>
      </c>
      <c r="D121" s="113">
        <f>IF(K108=Jogos!$AB$333,2,K108+1)</f>
        <v>2</v>
      </c>
      <c r="E121" s="113" t="str">
        <f>C121&amp;"J"&amp;D121</f>
        <v>3J2</v>
      </c>
      <c r="F121" s="145">
        <f>D121-1</f>
        <v>1</v>
      </c>
      <c r="G121" s="101"/>
      <c r="H121" s="103"/>
      <c r="I121" s="109" t="str">
        <f>J121&amp;"º Rodada - "&amp;M121&amp;"º Jogo"</f>
        <v>3º Rodada - 2º Jogo</v>
      </c>
      <c r="J121" s="113">
        <f>IF(D121=Jogos!$AB$333,Sumulas!C121+1,C121)</f>
        <v>3</v>
      </c>
      <c r="K121" s="113">
        <f>IF(D121=Jogos!$AB$333,2,D121+1)</f>
        <v>3</v>
      </c>
      <c r="L121" s="113" t="str">
        <f>J121&amp;"J"&amp;K121</f>
        <v>3J3</v>
      </c>
      <c r="M121" s="145">
        <f>K121-1</f>
        <v>2</v>
      </c>
      <c r="N121" s="105"/>
    </row>
    <row r="122" spans="1:19" ht="30.95" customHeight="1" thickBot="1" x14ac:dyDescent="0.3">
      <c r="A122" s="103"/>
      <c r="B122" s="90" t="str">
        <f>IFERROR(VLOOKUP(VLOOKUP(IF(VLOOKUP(E121,Jogos!$AD$336:$AI$566,6,FALSE)="C",VLOOKUP(E121,Jogos!$AD$336:$AI$566,4,FALSE),VLOOKUP(E121,Jogos!$AD$336:$AI$566,5,FALSE)),Tabelas!$O$9:$P$30,2,FALSE),$Q$2:$S$21,3,FALSE),"")</f>
        <v>Alemanha (Roger)</v>
      </c>
      <c r="C122" s="93"/>
      <c r="D122" s="94" t="s">
        <v>54</v>
      </c>
      <c r="E122" s="93"/>
      <c r="F122" s="68" t="str">
        <f>IFERROR(VLOOKUP(VLOOKUP(IF(VLOOKUP(E121,Jogos!$AD$336:$AI$566,6,FALSE)="F",VLOOKUP(E121,Jogos!$AD$336:$AI$566,4,FALSE),VLOOKUP(E121,Jogos!$AD$336:$AI$566,5,FALSE)),Tabelas!$O$9:$P$30,2,FALSE),$Q$2:$S$21,3,FALSE),"")</f>
        <v>Polônia (Deh)</v>
      </c>
      <c r="G122" s="76"/>
      <c r="H122" s="103"/>
      <c r="I122" s="90" t="str">
        <f>IFERROR(VLOOKUP(VLOOKUP(IF(VLOOKUP(L121,Jogos!$AD$336:$AI$566,6,FALSE)="C",VLOOKUP(L121,Jogos!$AD$336:$AI$566,4,FALSE),VLOOKUP(L121,Jogos!$AD$336:$AI$566,5,FALSE)),Tabelas!$O$9:$P$30,2,FALSE),$Q$2:$S$21,3,FALSE),"")</f>
        <v>País de Gales (Fred)</v>
      </c>
      <c r="J122" s="93"/>
      <c r="K122" s="94" t="s">
        <v>54</v>
      </c>
      <c r="L122" s="93"/>
      <c r="M122" s="68" t="str">
        <f>IFERROR(VLOOKUP(VLOOKUP(IF(VLOOKUP(L121,Jogos!$AD$336:$AI$566,6,FALSE)="F",VLOOKUP(L121,Jogos!$AD$336:$AI$566,4,FALSE),VLOOKUP(L121,Jogos!$AD$336:$AI$566,5,FALSE)),Tabelas!$O$9:$P$30,2,FALSE),$Q$2:$S$21,3,FALSE),"")</f>
        <v>Áustria (Mário)</v>
      </c>
      <c r="N122" s="106"/>
      <c r="Q122">
        <f>Tabelas!P129</f>
        <v>0</v>
      </c>
      <c r="R122">
        <f>Tabelas!Y129</f>
        <v>0</v>
      </c>
      <c r="S122" t="str">
        <f>Q122&amp;" ("&amp;R122&amp;")"</f>
        <v>0 (0)</v>
      </c>
    </row>
    <row r="123" spans="1:19" ht="16.5" thickBot="1" x14ac:dyDescent="0.3">
      <c r="A123" s="103"/>
      <c r="B123" s="89" t="s">
        <v>117</v>
      </c>
      <c r="C123" s="95" t="s">
        <v>118</v>
      </c>
      <c r="D123" s="171" t="s">
        <v>116</v>
      </c>
      <c r="E123" s="95" t="s">
        <v>118</v>
      </c>
      <c r="F123" s="89" t="s">
        <v>117</v>
      </c>
      <c r="G123" s="102"/>
      <c r="H123" s="103"/>
      <c r="I123" s="89" t="s">
        <v>117</v>
      </c>
      <c r="J123" s="95" t="s">
        <v>118</v>
      </c>
      <c r="K123" s="171" t="s">
        <v>116</v>
      </c>
      <c r="L123" s="95" t="s">
        <v>118</v>
      </c>
      <c r="M123" s="89" t="s">
        <v>117</v>
      </c>
      <c r="N123" s="107"/>
    </row>
    <row r="124" spans="1:19" ht="30.95" customHeight="1" thickBot="1" x14ac:dyDescent="0.3">
      <c r="A124" s="103"/>
      <c r="B124" s="88"/>
      <c r="C124" s="96"/>
      <c r="D124" s="172"/>
      <c r="E124" s="97"/>
      <c r="F124" s="87"/>
      <c r="G124" s="76"/>
      <c r="H124" s="103"/>
      <c r="I124" s="88"/>
      <c r="J124" s="96"/>
      <c r="K124" s="172"/>
      <c r="L124" s="97"/>
      <c r="M124" s="87"/>
      <c r="N124" s="106"/>
    </row>
    <row r="125" spans="1:19" ht="30.95" customHeight="1" thickBot="1" x14ac:dyDescent="0.3">
      <c r="A125" s="103"/>
      <c r="B125" s="66"/>
      <c r="C125" s="98"/>
      <c r="D125" s="172"/>
      <c r="E125" s="97"/>
      <c r="F125" s="87"/>
      <c r="G125" s="76"/>
      <c r="H125" s="103"/>
      <c r="I125" s="66"/>
      <c r="J125" s="98"/>
      <c r="K125" s="172"/>
      <c r="L125" s="97"/>
      <c r="M125" s="87"/>
      <c r="N125" s="106"/>
    </row>
    <row r="126" spans="1:19" ht="30.95" customHeight="1" thickBot="1" x14ac:dyDescent="0.3">
      <c r="A126" s="103"/>
      <c r="B126" s="66"/>
      <c r="C126" s="98"/>
      <c r="D126" s="172"/>
      <c r="E126" s="97"/>
      <c r="F126" s="87"/>
      <c r="G126" s="76"/>
      <c r="H126" s="103"/>
      <c r="I126" s="66"/>
      <c r="J126" s="98"/>
      <c r="K126" s="172"/>
      <c r="L126" s="97"/>
      <c r="M126" s="87"/>
      <c r="N126" s="106"/>
    </row>
    <row r="127" spans="1:19" ht="30.95" customHeight="1" thickBot="1" x14ac:dyDescent="0.3">
      <c r="A127" s="103"/>
      <c r="B127" s="66"/>
      <c r="C127" s="98"/>
      <c r="D127" s="172"/>
      <c r="E127" s="97"/>
      <c r="F127" s="87"/>
      <c r="G127" s="76"/>
      <c r="H127" s="103"/>
      <c r="I127" s="66"/>
      <c r="J127" s="98"/>
      <c r="K127" s="172"/>
      <c r="L127" s="97"/>
      <c r="M127" s="87"/>
      <c r="N127" s="106"/>
    </row>
    <row r="128" spans="1:19" ht="30.95" customHeight="1" thickBot="1" x14ac:dyDescent="0.3">
      <c r="A128" s="103"/>
      <c r="B128" s="66"/>
      <c r="C128" s="98"/>
      <c r="D128" s="173"/>
      <c r="E128" s="99"/>
      <c r="F128" s="68"/>
      <c r="G128" s="76"/>
      <c r="H128" s="103"/>
      <c r="I128" s="66"/>
      <c r="J128" s="98"/>
      <c r="K128" s="173"/>
      <c r="L128" s="99"/>
      <c r="M128" s="68"/>
      <c r="N128" s="106"/>
    </row>
    <row r="129" spans="1:19" ht="50.1" customHeight="1" thickBot="1" x14ac:dyDescent="0.4">
      <c r="A129" s="103"/>
      <c r="B129" s="137"/>
      <c r="C129" s="135"/>
      <c r="D129" s="136"/>
      <c r="E129" s="137"/>
      <c r="F129" s="135"/>
      <c r="G129" s="76"/>
      <c r="H129" s="103"/>
      <c r="I129" s="137"/>
      <c r="J129" s="135"/>
      <c r="K129" s="136"/>
      <c r="L129" s="137"/>
      <c r="M129" s="135"/>
      <c r="N129" s="106"/>
    </row>
    <row r="130" spans="1:19" ht="30.95" customHeight="1" x14ac:dyDescent="0.25">
      <c r="A130" s="138"/>
      <c r="B130" s="139"/>
      <c r="C130" s="140"/>
      <c r="D130" s="141"/>
      <c r="E130" s="140"/>
      <c r="F130" s="139"/>
      <c r="G130" s="139"/>
      <c r="H130" s="138"/>
      <c r="I130" s="139"/>
      <c r="J130" s="140"/>
      <c r="K130" s="141"/>
      <c r="L130" s="140"/>
      <c r="M130" s="139"/>
      <c r="N130" s="142"/>
    </row>
    <row r="131" spans="1:19" ht="16.5" thickBot="1" x14ac:dyDescent="0.3">
      <c r="A131" s="110"/>
      <c r="B131" s="111"/>
      <c r="C131" s="111"/>
      <c r="D131" s="111"/>
      <c r="E131" s="111"/>
      <c r="F131" s="111"/>
      <c r="G131" s="111"/>
      <c r="H131" s="110"/>
      <c r="I131" s="111"/>
      <c r="J131" s="111"/>
      <c r="K131" s="111"/>
      <c r="L131" s="111"/>
      <c r="M131" s="111"/>
      <c r="N131" s="112"/>
    </row>
    <row r="132" spans="1:19" ht="30" customHeight="1" thickBot="1" x14ac:dyDescent="0.3">
      <c r="A132" s="103"/>
      <c r="B132" s="174" t="str">
        <f>I119</f>
        <v>LXVI - CAMPEONATO</v>
      </c>
      <c r="C132" s="175"/>
      <c r="D132" s="175"/>
      <c r="E132" s="176"/>
      <c r="F132" s="91" t="s">
        <v>119</v>
      </c>
      <c r="G132" s="100"/>
      <c r="H132" s="103"/>
      <c r="I132" s="174" t="str">
        <f>B132</f>
        <v>LXVI - CAMPEONATO</v>
      </c>
      <c r="J132" s="175"/>
      <c r="K132" s="175"/>
      <c r="L132" s="176"/>
      <c r="M132" s="91" t="s">
        <v>119</v>
      </c>
      <c r="N132" s="104"/>
    </row>
    <row r="133" spans="1:19" ht="30" customHeight="1" thickBot="1" x14ac:dyDescent="0.3">
      <c r="A133" s="103"/>
      <c r="B133" s="177"/>
      <c r="C133" s="178"/>
      <c r="D133" s="178"/>
      <c r="E133" s="179"/>
      <c r="F133" s="92">
        <f>M120</f>
        <v>42833</v>
      </c>
      <c r="G133" s="101"/>
      <c r="H133" s="103"/>
      <c r="I133" s="177"/>
      <c r="J133" s="178"/>
      <c r="K133" s="178"/>
      <c r="L133" s="179"/>
      <c r="M133" s="92">
        <f>F133</f>
        <v>42833</v>
      </c>
      <c r="N133" s="105"/>
    </row>
    <row r="134" spans="1:19" ht="27" customHeight="1" thickBot="1" x14ac:dyDescent="0.3">
      <c r="A134" s="103"/>
      <c r="B134" s="109" t="str">
        <f>C134&amp;"º Rodada - "&amp;F134&amp;"º Jogo"</f>
        <v>3º Rodada - 3º Jogo</v>
      </c>
      <c r="C134" s="113">
        <f>IF(K121=Jogos!$AB$333,Sumulas!J121+1,J121)</f>
        <v>3</v>
      </c>
      <c r="D134" s="113">
        <f>IF(K121=Jogos!$AB$333,2,K121+1)</f>
        <v>4</v>
      </c>
      <c r="E134" s="113" t="str">
        <f>C134&amp;"J"&amp;D134</f>
        <v>3J4</v>
      </c>
      <c r="F134" s="145">
        <f>D134-1</f>
        <v>3</v>
      </c>
      <c r="G134" s="101"/>
      <c r="H134" s="103"/>
      <c r="I134" s="109" t="str">
        <f>J134&amp;"º Rodada - "&amp;M134&amp;"º Jogo"</f>
        <v>3º Rodada - 4º Jogo</v>
      </c>
      <c r="J134" s="113">
        <f>IF(D134=Jogos!$AB$333,Sumulas!C134+1,C134)</f>
        <v>3</v>
      </c>
      <c r="K134" s="113">
        <f>IF(D134=Jogos!$AB$333,2,D134+1)</f>
        <v>5</v>
      </c>
      <c r="L134" s="113" t="str">
        <f>J134&amp;"J"&amp;K134</f>
        <v>3J5</v>
      </c>
      <c r="M134" s="145">
        <f>K134-1</f>
        <v>4</v>
      </c>
      <c r="N134" s="105"/>
    </row>
    <row r="135" spans="1:19" ht="30.95" customHeight="1" thickBot="1" x14ac:dyDescent="0.3">
      <c r="A135" s="103"/>
      <c r="B135" s="90" t="str">
        <f>IFERROR(VLOOKUP(VLOOKUP(IF(VLOOKUP(E134,Jogos!$AD$336:$AI$566,6,FALSE)="C",VLOOKUP(E134,Jogos!$AD$336:$AI$566,4,FALSE),VLOOKUP(E134,Jogos!$AD$336:$AI$566,5,FALSE)),Tabelas!$O$9:$P$30,2,FALSE),$Q$2:$S$21,3,FALSE),"")</f>
        <v>Noruega (Hurrante)</v>
      </c>
      <c r="C135" s="93"/>
      <c r="D135" s="94" t="s">
        <v>54</v>
      </c>
      <c r="E135" s="93"/>
      <c r="F135" s="68" t="str">
        <f>IFERROR(VLOOKUP(VLOOKUP(IF(VLOOKUP(E134,Jogos!$AD$336:$AI$566,6,FALSE)="F",VLOOKUP(E134,Jogos!$AD$336:$AI$566,4,FALSE),VLOOKUP(E134,Jogos!$AD$336:$AI$566,5,FALSE)),Tabelas!$O$9:$P$30,2,FALSE),$Q$2:$S$21,3,FALSE),"")</f>
        <v>Bélgica (Gustavão)</v>
      </c>
      <c r="G135" s="76"/>
      <c r="H135" s="103"/>
      <c r="I135" s="90" t="str">
        <f>IFERROR(VLOOKUP(VLOOKUP(IF(VLOOKUP(L134,Jogos!$AD$336:$AI$566,6,FALSE)="C",VLOOKUP(L134,Jogos!$AD$336:$AI$566,4,FALSE),VLOOKUP(L134,Jogos!$AD$336:$AI$566,5,FALSE)),Tabelas!$O$9:$P$30,2,FALSE),$Q$2:$S$21,3,FALSE),"")</f>
        <v>Dinamarca (Michael)</v>
      </c>
      <c r="J135" s="93"/>
      <c r="K135" s="94" t="s">
        <v>54</v>
      </c>
      <c r="L135" s="93"/>
      <c r="M135" s="68" t="str">
        <f>IFERROR(VLOOKUP(VLOOKUP(IF(VLOOKUP(L134,Jogos!$AD$336:$AI$566,6,FALSE)="F",VLOOKUP(L134,Jogos!$AD$336:$AI$566,4,FALSE),VLOOKUP(L134,Jogos!$AD$336:$AI$566,5,FALSE)),Tabelas!$O$9:$P$30,2,FALSE),$Q$2:$S$21,3,FALSE),"")</f>
        <v>Itália (Cayera)</v>
      </c>
      <c r="N135" s="106"/>
      <c r="Q135">
        <f>Tabelas!P142</f>
        <v>0</v>
      </c>
      <c r="R135">
        <f>Tabelas!Y142</f>
        <v>0</v>
      </c>
      <c r="S135" t="str">
        <f>Q135&amp;" ("&amp;R135&amp;")"</f>
        <v>0 (0)</v>
      </c>
    </row>
    <row r="136" spans="1:19" ht="16.5" thickBot="1" x14ac:dyDescent="0.3">
      <c r="A136" s="103"/>
      <c r="B136" s="89" t="s">
        <v>117</v>
      </c>
      <c r="C136" s="95" t="s">
        <v>118</v>
      </c>
      <c r="D136" s="171" t="s">
        <v>116</v>
      </c>
      <c r="E136" s="95" t="s">
        <v>118</v>
      </c>
      <c r="F136" s="89" t="s">
        <v>117</v>
      </c>
      <c r="G136" s="102"/>
      <c r="H136" s="103"/>
      <c r="I136" s="89" t="s">
        <v>117</v>
      </c>
      <c r="J136" s="95" t="s">
        <v>118</v>
      </c>
      <c r="K136" s="171" t="s">
        <v>116</v>
      </c>
      <c r="L136" s="95" t="s">
        <v>118</v>
      </c>
      <c r="M136" s="89" t="s">
        <v>117</v>
      </c>
      <c r="N136" s="107"/>
    </row>
    <row r="137" spans="1:19" ht="30.95" customHeight="1" thickBot="1" x14ac:dyDescent="0.3">
      <c r="A137" s="103"/>
      <c r="B137" s="88"/>
      <c r="C137" s="96"/>
      <c r="D137" s="172"/>
      <c r="E137" s="97"/>
      <c r="F137" s="87"/>
      <c r="G137" s="76"/>
      <c r="H137" s="103"/>
      <c r="I137" s="88"/>
      <c r="J137" s="96"/>
      <c r="K137" s="172"/>
      <c r="L137" s="97"/>
      <c r="M137" s="87"/>
      <c r="N137" s="106"/>
    </row>
    <row r="138" spans="1:19" ht="30.95" customHeight="1" thickBot="1" x14ac:dyDescent="0.3">
      <c r="A138" s="103"/>
      <c r="B138" s="66"/>
      <c r="C138" s="98"/>
      <c r="D138" s="172"/>
      <c r="E138" s="97"/>
      <c r="F138" s="87"/>
      <c r="G138" s="76"/>
      <c r="H138" s="103"/>
      <c r="I138" s="66"/>
      <c r="J138" s="98"/>
      <c r="K138" s="172"/>
      <c r="L138" s="97"/>
      <c r="M138" s="87"/>
      <c r="N138" s="106"/>
    </row>
    <row r="139" spans="1:19" ht="30.95" customHeight="1" thickBot="1" x14ac:dyDescent="0.3">
      <c r="A139" s="103"/>
      <c r="B139" s="66"/>
      <c r="C139" s="98"/>
      <c r="D139" s="172"/>
      <c r="E139" s="97"/>
      <c r="F139" s="87"/>
      <c r="G139" s="76"/>
      <c r="H139" s="103"/>
      <c r="I139" s="66"/>
      <c r="J139" s="98"/>
      <c r="K139" s="172"/>
      <c r="L139" s="97"/>
      <c r="M139" s="87"/>
      <c r="N139" s="106"/>
    </row>
    <row r="140" spans="1:19" ht="30.95" customHeight="1" thickBot="1" x14ac:dyDescent="0.3">
      <c r="A140" s="103"/>
      <c r="B140" s="66"/>
      <c r="C140" s="98"/>
      <c r="D140" s="172"/>
      <c r="E140" s="97"/>
      <c r="F140" s="87"/>
      <c r="G140" s="76"/>
      <c r="H140" s="103"/>
      <c r="I140" s="66"/>
      <c r="J140" s="98"/>
      <c r="K140" s="172"/>
      <c r="L140" s="97"/>
      <c r="M140" s="87"/>
      <c r="N140" s="106"/>
    </row>
    <row r="141" spans="1:19" ht="30.95" customHeight="1" thickBot="1" x14ac:dyDescent="0.3">
      <c r="A141" s="103"/>
      <c r="B141" s="66"/>
      <c r="C141" s="98"/>
      <c r="D141" s="173"/>
      <c r="E141" s="99"/>
      <c r="F141" s="68"/>
      <c r="G141" s="76"/>
      <c r="H141" s="103"/>
      <c r="I141" s="66"/>
      <c r="J141" s="98"/>
      <c r="K141" s="173"/>
      <c r="L141" s="99"/>
      <c r="M141" s="68"/>
      <c r="N141" s="106"/>
    </row>
    <row r="142" spans="1:19" ht="50.1" customHeight="1" thickBot="1" x14ac:dyDescent="0.4">
      <c r="A142" s="103"/>
      <c r="B142" s="137"/>
      <c r="C142" s="135"/>
      <c r="D142" s="136"/>
      <c r="E142" s="137"/>
      <c r="F142" s="135"/>
      <c r="G142" s="76"/>
      <c r="H142" s="103"/>
      <c r="I142" s="137"/>
      <c r="J142" s="135"/>
      <c r="K142" s="136"/>
      <c r="L142" s="137"/>
      <c r="M142" s="135"/>
      <c r="N142" s="106"/>
    </row>
    <row r="143" spans="1:19" ht="30.95" customHeight="1" x14ac:dyDescent="0.25">
      <c r="A143" s="138"/>
      <c r="B143" s="139"/>
      <c r="C143" s="140"/>
      <c r="D143" s="141"/>
      <c r="E143" s="140"/>
      <c r="F143" s="139"/>
      <c r="G143" s="139"/>
      <c r="H143" s="138"/>
      <c r="I143" s="139"/>
      <c r="J143" s="140"/>
      <c r="K143" s="141"/>
      <c r="L143" s="140"/>
      <c r="M143" s="139"/>
      <c r="N143" s="142"/>
    </row>
    <row r="144" spans="1:19" ht="16.5" thickBot="1" x14ac:dyDescent="0.3">
      <c r="A144" s="110"/>
      <c r="B144" s="111"/>
      <c r="C144" s="111"/>
      <c r="D144" s="111"/>
      <c r="E144" s="111"/>
      <c r="F144" s="111"/>
      <c r="G144" s="111"/>
      <c r="H144" s="110"/>
      <c r="I144" s="111"/>
      <c r="J144" s="111"/>
      <c r="K144" s="111"/>
      <c r="L144" s="111"/>
      <c r="M144" s="111"/>
      <c r="N144" s="112"/>
    </row>
    <row r="145" spans="1:19" ht="30" customHeight="1" thickBot="1" x14ac:dyDescent="0.3">
      <c r="A145" s="103"/>
      <c r="B145" s="174" t="str">
        <f>I132</f>
        <v>LXVI - CAMPEONATO</v>
      </c>
      <c r="C145" s="175"/>
      <c r="D145" s="175"/>
      <c r="E145" s="176"/>
      <c r="F145" s="91" t="s">
        <v>119</v>
      </c>
      <c r="G145" s="100"/>
      <c r="H145" s="103"/>
      <c r="I145" s="174" t="str">
        <f>B145</f>
        <v>LXVI - CAMPEONATO</v>
      </c>
      <c r="J145" s="175"/>
      <c r="K145" s="175"/>
      <c r="L145" s="176"/>
      <c r="M145" s="91" t="s">
        <v>119</v>
      </c>
      <c r="N145" s="104"/>
    </row>
    <row r="146" spans="1:19" ht="30" customHeight="1" thickBot="1" x14ac:dyDescent="0.3">
      <c r="A146" s="103"/>
      <c r="B146" s="177"/>
      <c r="C146" s="178"/>
      <c r="D146" s="178"/>
      <c r="E146" s="179"/>
      <c r="F146" s="92">
        <f>M133</f>
        <v>42833</v>
      </c>
      <c r="G146" s="101"/>
      <c r="H146" s="103"/>
      <c r="I146" s="177"/>
      <c r="J146" s="178"/>
      <c r="K146" s="178"/>
      <c r="L146" s="179"/>
      <c r="M146" s="92">
        <f>F146</f>
        <v>42833</v>
      </c>
      <c r="N146" s="105"/>
    </row>
    <row r="147" spans="1:19" ht="27" customHeight="1" thickBot="1" x14ac:dyDescent="0.3">
      <c r="A147" s="103"/>
      <c r="B147" s="109" t="str">
        <f>C147&amp;"º Rodada - "&amp;F147&amp;"º Jogo"</f>
        <v>3º Rodada - 5º Jogo</v>
      </c>
      <c r="C147" s="113">
        <f>IF(K134=Jogos!$AB$333,Sumulas!J134+1,J134)</f>
        <v>3</v>
      </c>
      <c r="D147" s="113">
        <f>IF(K134=Jogos!$AB$333,2,K134+1)</f>
        <v>6</v>
      </c>
      <c r="E147" s="113" t="str">
        <f>C147&amp;"J"&amp;D147</f>
        <v>3J6</v>
      </c>
      <c r="F147" s="145">
        <f>D147-1</f>
        <v>5</v>
      </c>
      <c r="G147" s="101"/>
      <c r="H147" s="103"/>
      <c r="I147" s="109" t="str">
        <f>J147&amp;"º Rodada - "&amp;M147&amp;"º Jogo"</f>
        <v>3º Rodada - 6º Jogo</v>
      </c>
      <c r="J147" s="113">
        <f>IF(D147=Jogos!$AB$333,Sumulas!C147+1,C147)</f>
        <v>3</v>
      </c>
      <c r="K147" s="113">
        <f>IF(D147=Jogos!$AB$333,2,D147+1)</f>
        <v>7</v>
      </c>
      <c r="L147" s="113" t="str">
        <f>J147&amp;"J"&amp;K147</f>
        <v>3J7</v>
      </c>
      <c r="M147" s="145">
        <f>K147-1</f>
        <v>6</v>
      </c>
      <c r="N147" s="105"/>
    </row>
    <row r="148" spans="1:19" ht="30.95" customHeight="1" thickBot="1" x14ac:dyDescent="0.3">
      <c r="A148" s="103"/>
      <c r="B148" s="90" t="str">
        <f>IFERROR(VLOOKUP(VLOOKUP(IF(VLOOKUP(E147,Jogos!$AD$336:$AI$566,6,FALSE)="C",VLOOKUP(E147,Jogos!$AD$336:$AI$566,4,FALSE),VLOOKUP(E147,Jogos!$AD$336:$AI$566,5,FALSE)),Tabelas!$O$9:$P$30,2,FALSE),$Q$2:$S$21,3,FALSE),"")</f>
        <v>Escócia (João)</v>
      </c>
      <c r="C148" s="93"/>
      <c r="D148" s="94" t="s">
        <v>54</v>
      </c>
      <c r="E148" s="93"/>
      <c r="F148" s="68" t="str">
        <f>IFERROR(VLOOKUP(VLOOKUP(IF(VLOOKUP(E147,Jogos!$AD$336:$AI$566,6,FALSE)="F",VLOOKUP(E147,Jogos!$AD$336:$AI$566,4,FALSE),VLOOKUP(E147,Jogos!$AD$336:$AI$566,5,FALSE)),Tabelas!$O$9:$P$30,2,FALSE),$Q$2:$S$21,3,FALSE),"")</f>
        <v>Irlanda (Gru)</v>
      </c>
      <c r="G148" s="76"/>
      <c r="H148" s="103"/>
      <c r="I148" s="90" t="str">
        <f>IFERROR(VLOOKUP(VLOOKUP(IF(VLOOKUP(L147,Jogos!$AD$336:$AI$566,6,FALSE)="C",VLOOKUP(L147,Jogos!$AD$336:$AI$566,4,FALSE),VLOOKUP(L147,Jogos!$AD$336:$AI$566,5,FALSE)),Tabelas!$O$9:$P$30,2,FALSE),$Q$2:$S$21,3,FALSE),"")</f>
        <v>Inglaterra (Tooty)</v>
      </c>
      <c r="J148" s="93"/>
      <c r="K148" s="94" t="s">
        <v>54</v>
      </c>
      <c r="L148" s="93"/>
      <c r="M148" s="68" t="str">
        <f>IFERROR(VLOOKUP(VLOOKUP(IF(VLOOKUP(L147,Jogos!$AD$336:$AI$566,6,FALSE)="F",VLOOKUP(L147,Jogos!$AD$336:$AI$566,4,FALSE),VLOOKUP(L147,Jogos!$AD$336:$AI$566,5,FALSE)),Tabelas!$O$9:$P$30,2,FALSE),$Q$2:$S$21,3,FALSE),"")</f>
        <v>Eslovênia (Deyvid)</v>
      </c>
      <c r="N148" s="106"/>
      <c r="Q148">
        <f>Tabelas!P155</f>
        <v>0</v>
      </c>
      <c r="R148">
        <f>Tabelas!Y155</f>
        <v>0</v>
      </c>
      <c r="S148" t="str">
        <f>Q148&amp;" ("&amp;R148&amp;")"</f>
        <v>0 (0)</v>
      </c>
    </row>
    <row r="149" spans="1:19" ht="16.5" thickBot="1" x14ac:dyDescent="0.3">
      <c r="A149" s="103"/>
      <c r="B149" s="89" t="s">
        <v>117</v>
      </c>
      <c r="C149" s="95" t="s">
        <v>118</v>
      </c>
      <c r="D149" s="171" t="s">
        <v>116</v>
      </c>
      <c r="E149" s="95" t="s">
        <v>118</v>
      </c>
      <c r="F149" s="89" t="s">
        <v>117</v>
      </c>
      <c r="G149" s="102"/>
      <c r="H149" s="103"/>
      <c r="I149" s="89" t="s">
        <v>117</v>
      </c>
      <c r="J149" s="95" t="s">
        <v>118</v>
      </c>
      <c r="K149" s="171" t="s">
        <v>116</v>
      </c>
      <c r="L149" s="95" t="s">
        <v>118</v>
      </c>
      <c r="M149" s="89" t="s">
        <v>117</v>
      </c>
      <c r="N149" s="107"/>
    </row>
    <row r="150" spans="1:19" ht="30.95" customHeight="1" thickBot="1" x14ac:dyDescent="0.3">
      <c r="A150" s="103"/>
      <c r="B150" s="88"/>
      <c r="C150" s="96"/>
      <c r="D150" s="172"/>
      <c r="E150" s="97"/>
      <c r="F150" s="87"/>
      <c r="G150" s="76"/>
      <c r="H150" s="103"/>
      <c r="I150" s="88"/>
      <c r="J150" s="96"/>
      <c r="K150" s="172"/>
      <c r="L150" s="97"/>
      <c r="M150" s="87"/>
      <c r="N150" s="106"/>
    </row>
    <row r="151" spans="1:19" ht="30.95" customHeight="1" thickBot="1" x14ac:dyDescent="0.3">
      <c r="A151" s="103"/>
      <c r="B151" s="66"/>
      <c r="C151" s="98"/>
      <c r="D151" s="172"/>
      <c r="E151" s="97"/>
      <c r="F151" s="87"/>
      <c r="G151" s="76"/>
      <c r="H151" s="103"/>
      <c r="I151" s="66"/>
      <c r="J151" s="98"/>
      <c r="K151" s="172"/>
      <c r="L151" s="97"/>
      <c r="M151" s="87"/>
      <c r="N151" s="106"/>
    </row>
    <row r="152" spans="1:19" ht="30.95" customHeight="1" thickBot="1" x14ac:dyDescent="0.3">
      <c r="A152" s="103"/>
      <c r="B152" s="66"/>
      <c r="C152" s="98"/>
      <c r="D152" s="172"/>
      <c r="E152" s="97"/>
      <c r="F152" s="87"/>
      <c r="G152" s="76"/>
      <c r="H152" s="103"/>
      <c r="I152" s="66"/>
      <c r="J152" s="98"/>
      <c r="K152" s="172"/>
      <c r="L152" s="97"/>
      <c r="M152" s="87"/>
      <c r="N152" s="106"/>
    </row>
    <row r="153" spans="1:19" ht="30.95" customHeight="1" thickBot="1" x14ac:dyDescent="0.3">
      <c r="A153" s="103"/>
      <c r="B153" s="66"/>
      <c r="C153" s="98"/>
      <c r="D153" s="172"/>
      <c r="E153" s="97"/>
      <c r="F153" s="87"/>
      <c r="G153" s="76"/>
      <c r="H153" s="103"/>
      <c r="I153" s="66"/>
      <c r="J153" s="98"/>
      <c r="K153" s="172"/>
      <c r="L153" s="97"/>
      <c r="M153" s="87"/>
      <c r="N153" s="106"/>
    </row>
    <row r="154" spans="1:19" ht="30.95" customHeight="1" thickBot="1" x14ac:dyDescent="0.3">
      <c r="A154" s="103"/>
      <c r="B154" s="66"/>
      <c r="C154" s="98"/>
      <c r="D154" s="173"/>
      <c r="E154" s="99"/>
      <c r="F154" s="68"/>
      <c r="G154" s="76"/>
      <c r="H154" s="103"/>
      <c r="I154" s="66"/>
      <c r="J154" s="98"/>
      <c r="K154" s="173"/>
      <c r="L154" s="99"/>
      <c r="M154" s="68"/>
      <c r="N154" s="106"/>
    </row>
    <row r="155" spans="1:19" ht="50.1" customHeight="1" thickBot="1" x14ac:dyDescent="0.4">
      <c r="A155" s="103"/>
      <c r="B155" s="137"/>
      <c r="C155" s="135"/>
      <c r="D155" s="136"/>
      <c r="E155" s="137"/>
      <c r="F155" s="135"/>
      <c r="G155" s="76"/>
      <c r="H155" s="103"/>
      <c r="I155" s="137"/>
      <c r="J155" s="135"/>
      <c r="K155" s="136"/>
      <c r="L155" s="137"/>
      <c r="M155" s="135"/>
      <c r="N155" s="106"/>
    </row>
    <row r="156" spans="1:19" ht="30.95" customHeight="1" x14ac:dyDescent="0.25">
      <c r="A156" s="138"/>
      <c r="B156" s="139"/>
      <c r="C156" s="140"/>
      <c r="D156" s="141"/>
      <c r="E156" s="140"/>
      <c r="F156" s="139"/>
      <c r="G156" s="139"/>
      <c r="H156" s="138"/>
      <c r="I156" s="139"/>
      <c r="J156" s="140"/>
      <c r="K156" s="141"/>
      <c r="L156" s="140"/>
      <c r="M156" s="139"/>
      <c r="N156" s="142"/>
    </row>
    <row r="157" spans="1:19" ht="16.5" thickBot="1" x14ac:dyDescent="0.3">
      <c r="A157" s="110"/>
      <c r="B157" s="111"/>
      <c r="C157" s="111"/>
      <c r="D157" s="111"/>
      <c r="E157" s="111"/>
      <c r="F157" s="111"/>
      <c r="G157" s="111"/>
      <c r="H157" s="110"/>
      <c r="I157" s="111"/>
      <c r="J157" s="111"/>
      <c r="K157" s="111"/>
      <c r="L157" s="111"/>
      <c r="M157" s="111"/>
      <c r="N157" s="112"/>
    </row>
    <row r="158" spans="1:19" ht="30" customHeight="1" thickBot="1" x14ac:dyDescent="0.3">
      <c r="A158" s="103"/>
      <c r="B158" s="174" t="str">
        <f>I145</f>
        <v>LXVI - CAMPEONATO</v>
      </c>
      <c r="C158" s="175"/>
      <c r="D158" s="175"/>
      <c r="E158" s="176"/>
      <c r="F158" s="91" t="s">
        <v>119</v>
      </c>
      <c r="G158" s="100"/>
      <c r="H158" s="103"/>
      <c r="I158" s="174" t="str">
        <f>B158</f>
        <v>LXVI - CAMPEONATO</v>
      </c>
      <c r="J158" s="175"/>
      <c r="K158" s="175"/>
      <c r="L158" s="176"/>
      <c r="M158" s="91" t="s">
        <v>119</v>
      </c>
      <c r="N158" s="104"/>
    </row>
    <row r="159" spans="1:19" ht="30" customHeight="1" thickBot="1" x14ac:dyDescent="0.3">
      <c r="A159" s="103"/>
      <c r="B159" s="177"/>
      <c r="C159" s="178"/>
      <c r="D159" s="178"/>
      <c r="E159" s="179"/>
      <c r="F159" s="92">
        <f>M146</f>
        <v>42833</v>
      </c>
      <c r="G159" s="101"/>
      <c r="H159" s="103"/>
      <c r="I159" s="177"/>
      <c r="J159" s="178"/>
      <c r="K159" s="178"/>
      <c r="L159" s="179"/>
      <c r="M159" s="92">
        <f>F159</f>
        <v>42833</v>
      </c>
      <c r="N159" s="105"/>
    </row>
    <row r="160" spans="1:19" ht="27" customHeight="1" thickBot="1" x14ac:dyDescent="0.3">
      <c r="A160" s="103"/>
      <c r="B160" s="109" t="str">
        <f>C160&amp;"º Rodada - "&amp;F160&amp;"º Jogo"</f>
        <v>3º Rodada - 7º Jogo</v>
      </c>
      <c r="C160" s="113">
        <f>IF(K147=Jogos!$AB$333,Sumulas!J147+1,J147)</f>
        <v>3</v>
      </c>
      <c r="D160" s="113">
        <f>IF(K147=Jogos!$AB$333,2,K147+1)</f>
        <v>8</v>
      </c>
      <c r="E160" s="113" t="str">
        <f>C160&amp;"J"&amp;D160</f>
        <v>3J8</v>
      </c>
      <c r="F160" s="145">
        <f>D160-1</f>
        <v>7</v>
      </c>
      <c r="G160" s="101"/>
      <c r="H160" s="103"/>
      <c r="I160" s="109" t="str">
        <f>J160&amp;"º Rodada - "&amp;M160&amp;"º Jogo"</f>
        <v>3º Rodada - 8º Jogo</v>
      </c>
      <c r="J160" s="113">
        <f>IF(D160=Jogos!$AB$333,Sumulas!C160+1,C160)</f>
        <v>3</v>
      </c>
      <c r="K160" s="113">
        <f>IF(D160=Jogos!$AB$333,2,D160+1)</f>
        <v>9</v>
      </c>
      <c r="L160" s="113" t="str">
        <f>J160&amp;"J"&amp;K160</f>
        <v>3J9</v>
      </c>
      <c r="M160" s="145">
        <f>K160-1</f>
        <v>8</v>
      </c>
      <c r="N160" s="105"/>
    </row>
    <row r="161" spans="1:19" ht="30.95" customHeight="1" thickBot="1" x14ac:dyDescent="0.3">
      <c r="A161" s="103"/>
      <c r="B161" s="90" t="str">
        <f>IFERROR(VLOOKUP(VLOOKUP(IF(VLOOKUP(E160,Jogos!$AD$336:$AI$566,6,FALSE)="C",VLOOKUP(E160,Jogos!$AD$336:$AI$566,4,FALSE),VLOOKUP(E160,Jogos!$AD$336:$AI$566,5,FALSE)),Tabelas!$O$9:$P$30,2,FALSE),$Q$2:$S$21,3,FALSE),"")</f>
        <v>Holanda (Junior)</v>
      </c>
      <c r="C161" s="93"/>
      <c r="D161" s="94" t="s">
        <v>54</v>
      </c>
      <c r="E161" s="93"/>
      <c r="F161" s="68" t="str">
        <f>IFERROR(VLOOKUP(VLOOKUP(IF(VLOOKUP(E160,Jogos!$AD$336:$AI$566,6,FALSE)="F",VLOOKUP(E160,Jogos!$AD$336:$AI$566,4,FALSE),VLOOKUP(E160,Jogos!$AD$336:$AI$566,5,FALSE)),Tabelas!$O$9:$P$30,2,FALSE),$Q$2:$S$21,3,FALSE),"")</f>
        <v>França (Shrek)</v>
      </c>
      <c r="G161" s="76"/>
      <c r="H161" s="103"/>
      <c r="I161" s="90" t="str">
        <f>IFERROR(VLOOKUP(VLOOKUP(IF(VLOOKUP(L160,Jogos!$AD$336:$AI$566,6,FALSE)="C",VLOOKUP(L160,Jogos!$AD$336:$AI$566,4,FALSE),VLOOKUP(L160,Jogos!$AD$336:$AI$566,5,FALSE)),Tabelas!$O$9:$P$30,2,FALSE),$Q$2:$S$21,3,FALSE),"")</f>
        <v>Rep. Tcheca (Ricardinho)</v>
      </c>
      <c r="J161" s="93"/>
      <c r="K161" s="94" t="s">
        <v>54</v>
      </c>
      <c r="L161" s="93"/>
      <c r="M161" s="68" t="str">
        <f>IFERROR(VLOOKUP(VLOOKUP(IF(VLOOKUP(L160,Jogos!$AD$336:$AI$566,6,FALSE)="F",VLOOKUP(L160,Jogos!$AD$336:$AI$566,4,FALSE),VLOOKUP(L160,Jogos!$AD$336:$AI$566,5,FALSE)),Tabelas!$O$9:$P$30,2,FALSE),$Q$2:$S$21,3,FALSE),"")</f>
        <v>Turquia (DieGo)</v>
      </c>
      <c r="N161" s="106"/>
      <c r="Q161">
        <f>Tabelas!P168</f>
        <v>0</v>
      </c>
      <c r="R161">
        <f>Tabelas!Y168</f>
        <v>0</v>
      </c>
      <c r="S161" t="str">
        <f>Q161&amp;" ("&amp;R161&amp;")"</f>
        <v>0 (0)</v>
      </c>
    </row>
    <row r="162" spans="1:19" ht="16.5" thickBot="1" x14ac:dyDescent="0.3">
      <c r="A162" s="103"/>
      <c r="B162" s="89" t="s">
        <v>117</v>
      </c>
      <c r="C162" s="95" t="s">
        <v>118</v>
      </c>
      <c r="D162" s="171" t="s">
        <v>116</v>
      </c>
      <c r="E162" s="95" t="s">
        <v>118</v>
      </c>
      <c r="F162" s="89" t="s">
        <v>117</v>
      </c>
      <c r="G162" s="102"/>
      <c r="H162" s="103"/>
      <c r="I162" s="89" t="s">
        <v>117</v>
      </c>
      <c r="J162" s="95" t="s">
        <v>118</v>
      </c>
      <c r="K162" s="171" t="s">
        <v>116</v>
      </c>
      <c r="L162" s="95" t="s">
        <v>118</v>
      </c>
      <c r="M162" s="89" t="s">
        <v>117</v>
      </c>
      <c r="N162" s="107"/>
    </row>
    <row r="163" spans="1:19" ht="30.95" customHeight="1" thickBot="1" x14ac:dyDescent="0.3">
      <c r="A163" s="103"/>
      <c r="B163" s="88"/>
      <c r="C163" s="96"/>
      <c r="D163" s="172"/>
      <c r="E163" s="97"/>
      <c r="F163" s="87"/>
      <c r="G163" s="76"/>
      <c r="H163" s="103"/>
      <c r="I163" s="88"/>
      <c r="J163" s="96"/>
      <c r="K163" s="172"/>
      <c r="L163" s="97"/>
      <c r="M163" s="87"/>
      <c r="N163" s="106"/>
    </row>
    <row r="164" spans="1:19" ht="30.95" customHeight="1" thickBot="1" x14ac:dyDescent="0.3">
      <c r="A164" s="103"/>
      <c r="B164" s="66"/>
      <c r="C164" s="98"/>
      <c r="D164" s="172"/>
      <c r="E164" s="97"/>
      <c r="F164" s="87"/>
      <c r="G164" s="76"/>
      <c r="H164" s="103"/>
      <c r="I164" s="66"/>
      <c r="J164" s="98"/>
      <c r="K164" s="172"/>
      <c r="L164" s="97"/>
      <c r="M164" s="87"/>
      <c r="N164" s="106"/>
    </row>
    <row r="165" spans="1:19" ht="30.95" customHeight="1" thickBot="1" x14ac:dyDescent="0.3">
      <c r="A165" s="103"/>
      <c r="B165" s="66"/>
      <c r="C165" s="98"/>
      <c r="D165" s="172"/>
      <c r="E165" s="97"/>
      <c r="F165" s="87"/>
      <c r="G165" s="76"/>
      <c r="H165" s="103"/>
      <c r="I165" s="66"/>
      <c r="J165" s="98"/>
      <c r="K165" s="172"/>
      <c r="L165" s="97"/>
      <c r="M165" s="87"/>
      <c r="N165" s="106"/>
    </row>
    <row r="166" spans="1:19" ht="30.95" customHeight="1" thickBot="1" x14ac:dyDescent="0.3">
      <c r="A166" s="103"/>
      <c r="B166" s="66"/>
      <c r="C166" s="98"/>
      <c r="D166" s="172"/>
      <c r="E166" s="97"/>
      <c r="F166" s="87"/>
      <c r="G166" s="76"/>
      <c r="H166" s="103"/>
      <c r="I166" s="66"/>
      <c r="J166" s="98"/>
      <c r="K166" s="172"/>
      <c r="L166" s="97"/>
      <c r="M166" s="87"/>
      <c r="N166" s="106"/>
    </row>
    <row r="167" spans="1:19" ht="30.95" customHeight="1" thickBot="1" x14ac:dyDescent="0.3">
      <c r="A167" s="103"/>
      <c r="B167" s="66"/>
      <c r="C167" s="98"/>
      <c r="D167" s="173"/>
      <c r="E167" s="99"/>
      <c r="F167" s="68"/>
      <c r="G167" s="76"/>
      <c r="H167" s="103"/>
      <c r="I167" s="66"/>
      <c r="J167" s="98"/>
      <c r="K167" s="173"/>
      <c r="L167" s="99"/>
      <c r="M167" s="68"/>
      <c r="N167" s="106"/>
    </row>
    <row r="168" spans="1:19" ht="50.1" customHeight="1" thickBot="1" x14ac:dyDescent="0.4">
      <c r="A168" s="103"/>
      <c r="B168" s="137"/>
      <c r="C168" s="135"/>
      <c r="D168" s="136"/>
      <c r="E168" s="137"/>
      <c r="F168" s="135"/>
      <c r="G168" s="76"/>
      <c r="H168" s="103"/>
      <c r="I168" s="137"/>
      <c r="J168" s="135"/>
      <c r="K168" s="136"/>
      <c r="L168" s="137"/>
      <c r="M168" s="135"/>
      <c r="N168" s="106"/>
    </row>
    <row r="169" spans="1:19" ht="30.95" customHeight="1" x14ac:dyDescent="0.25">
      <c r="A169" s="138"/>
      <c r="B169" s="139"/>
      <c r="C169" s="140"/>
      <c r="D169" s="141"/>
      <c r="E169" s="140"/>
      <c r="F169" s="139"/>
      <c r="G169" s="139"/>
      <c r="H169" s="138"/>
      <c r="I169" s="139"/>
      <c r="J169" s="140"/>
      <c r="K169" s="141"/>
      <c r="L169" s="140"/>
      <c r="M169" s="139"/>
      <c r="N169" s="142"/>
    </row>
    <row r="170" spans="1:19" ht="16.5" thickBot="1" x14ac:dyDescent="0.3">
      <c r="A170" s="110"/>
      <c r="B170" s="111"/>
      <c r="C170" s="111"/>
      <c r="D170" s="111"/>
      <c r="E170" s="111"/>
      <c r="F170" s="111"/>
      <c r="G170" s="111"/>
      <c r="H170" s="110"/>
      <c r="I170" s="111"/>
      <c r="J170" s="111"/>
      <c r="K170" s="111"/>
      <c r="L170" s="111"/>
      <c r="M170" s="111"/>
      <c r="N170" s="112"/>
    </row>
    <row r="171" spans="1:19" ht="30" customHeight="1" thickBot="1" x14ac:dyDescent="0.3">
      <c r="A171" s="103"/>
      <c r="B171" s="174" t="str">
        <f>I158</f>
        <v>LXVI - CAMPEONATO</v>
      </c>
      <c r="C171" s="175"/>
      <c r="D171" s="175"/>
      <c r="E171" s="176"/>
      <c r="F171" s="91" t="s">
        <v>119</v>
      </c>
      <c r="G171" s="100"/>
      <c r="H171" s="103"/>
      <c r="I171" s="174" t="str">
        <f>B171</f>
        <v>LXVI - CAMPEONATO</v>
      </c>
      <c r="J171" s="175"/>
      <c r="K171" s="175"/>
      <c r="L171" s="176"/>
      <c r="M171" s="91" t="s">
        <v>119</v>
      </c>
      <c r="N171" s="104"/>
    </row>
    <row r="172" spans="1:19" ht="30" customHeight="1" thickBot="1" x14ac:dyDescent="0.3">
      <c r="A172" s="103"/>
      <c r="B172" s="177"/>
      <c r="C172" s="178"/>
      <c r="D172" s="178"/>
      <c r="E172" s="179"/>
      <c r="F172" s="92">
        <f>M159</f>
        <v>42833</v>
      </c>
      <c r="G172" s="101"/>
      <c r="H172" s="103"/>
      <c r="I172" s="177"/>
      <c r="J172" s="178"/>
      <c r="K172" s="178"/>
      <c r="L172" s="179"/>
      <c r="M172" s="92">
        <f>F172</f>
        <v>42833</v>
      </c>
      <c r="N172" s="105"/>
    </row>
    <row r="173" spans="1:19" ht="27" customHeight="1" thickBot="1" x14ac:dyDescent="0.3">
      <c r="A173" s="103"/>
      <c r="B173" s="109" t="str">
        <f>C173&amp;"º Rodada - "&amp;F173&amp;"º Jogo"</f>
        <v>3º Rodada - 9º Jogo</v>
      </c>
      <c r="C173" s="113">
        <f>IF(K160=Jogos!$AB$333,Sumulas!J160+1,J160)</f>
        <v>3</v>
      </c>
      <c r="D173" s="113">
        <f>IF(K160=Jogos!$AB$333,2,K160+1)</f>
        <v>10</v>
      </c>
      <c r="E173" s="113" t="str">
        <f>C173&amp;"J"&amp;D173</f>
        <v>3J10</v>
      </c>
      <c r="F173" s="145">
        <f>D173-1</f>
        <v>9</v>
      </c>
      <c r="G173" s="101"/>
      <c r="H173" s="103"/>
      <c r="I173" s="109" t="str">
        <f>J173&amp;"º Rodada - "&amp;M173&amp;"º Jogo"</f>
        <v>4º Rodada - 1º Jogo</v>
      </c>
      <c r="J173" s="113">
        <f>IF(D173=Jogos!$AB$333,Sumulas!C173+1,C173)</f>
        <v>4</v>
      </c>
      <c r="K173" s="113">
        <f>IF(D173=Jogos!$AB$333,2,D173+1)</f>
        <v>2</v>
      </c>
      <c r="L173" s="113" t="str">
        <f>J173&amp;"J"&amp;K173</f>
        <v>4J2</v>
      </c>
      <c r="M173" s="145">
        <f>K173-1</f>
        <v>1</v>
      </c>
      <c r="N173" s="105"/>
    </row>
    <row r="174" spans="1:19" ht="30.95" customHeight="1" thickBot="1" x14ac:dyDescent="0.3">
      <c r="A174" s="103"/>
      <c r="B174" s="90" t="str">
        <f>IFERROR(VLOOKUP(VLOOKUP(IF(VLOOKUP(E173,Jogos!$AD$336:$AI$566,6,FALSE)="C",VLOOKUP(E173,Jogos!$AD$336:$AI$566,4,FALSE),VLOOKUP(E173,Jogos!$AD$336:$AI$566,5,FALSE)),Tabelas!$O$9:$P$30,2,FALSE),$Q$2:$S$21,3,FALSE),"")</f>
        <v>Suíça (Juninho)</v>
      </c>
      <c r="C174" s="93"/>
      <c r="D174" s="94" t="s">
        <v>54</v>
      </c>
      <c r="E174" s="93"/>
      <c r="F174" s="68" t="str">
        <f>IFERROR(VLOOKUP(VLOOKUP(IF(VLOOKUP(E173,Jogos!$AD$336:$AI$566,6,FALSE)="F",VLOOKUP(E173,Jogos!$AD$336:$AI$566,4,FALSE),VLOOKUP(E173,Jogos!$AD$336:$AI$566,5,FALSE)),Tabelas!$O$9:$P$30,2,FALSE),$Q$2:$S$21,3,FALSE),"")</f>
        <v>Romênia (Piu)</v>
      </c>
      <c r="G174" s="76"/>
      <c r="H174" s="103"/>
      <c r="I174" s="90" t="str">
        <f>IFERROR(VLOOKUP(VLOOKUP(IF(VLOOKUP(L173,Jogos!$AD$336:$AI$566,6,FALSE)="C",VLOOKUP(L173,Jogos!$AD$336:$AI$566,4,FALSE),VLOOKUP(L173,Jogos!$AD$336:$AI$566,5,FALSE)),Tabelas!$O$9:$P$30,2,FALSE),$Q$2:$S$21,3,FALSE),"")</f>
        <v>Alemanha (Roger)</v>
      </c>
      <c r="J174" s="93"/>
      <c r="K174" s="94" t="s">
        <v>54</v>
      </c>
      <c r="L174" s="93"/>
      <c r="M174" s="68" t="str">
        <f>IFERROR(VLOOKUP(VLOOKUP(IF(VLOOKUP(L173,Jogos!$AD$336:$AI$566,6,FALSE)="F",VLOOKUP(L173,Jogos!$AD$336:$AI$566,4,FALSE),VLOOKUP(L173,Jogos!$AD$336:$AI$566,5,FALSE)),Tabelas!$O$9:$P$30,2,FALSE),$Q$2:$S$21,3,FALSE),"")</f>
        <v>Noruega (Hurrante)</v>
      </c>
      <c r="N174" s="106"/>
      <c r="Q174">
        <f>Tabelas!P181</f>
        <v>0</v>
      </c>
      <c r="R174">
        <f>Tabelas!Y181</f>
        <v>0</v>
      </c>
      <c r="S174" t="str">
        <f>Q174&amp;" ("&amp;R174&amp;")"</f>
        <v>0 (0)</v>
      </c>
    </row>
    <row r="175" spans="1:19" ht="16.5" thickBot="1" x14ac:dyDescent="0.3">
      <c r="A175" s="103"/>
      <c r="B175" s="89" t="s">
        <v>117</v>
      </c>
      <c r="C175" s="95" t="s">
        <v>118</v>
      </c>
      <c r="D175" s="171" t="s">
        <v>116</v>
      </c>
      <c r="E175" s="95" t="s">
        <v>118</v>
      </c>
      <c r="F175" s="89" t="s">
        <v>117</v>
      </c>
      <c r="G175" s="102"/>
      <c r="H175" s="103"/>
      <c r="I175" s="89" t="s">
        <v>117</v>
      </c>
      <c r="J175" s="95" t="s">
        <v>118</v>
      </c>
      <c r="K175" s="171" t="s">
        <v>116</v>
      </c>
      <c r="L175" s="95" t="s">
        <v>118</v>
      </c>
      <c r="M175" s="89" t="s">
        <v>117</v>
      </c>
      <c r="N175" s="107"/>
    </row>
    <row r="176" spans="1:19" ht="30.95" customHeight="1" thickBot="1" x14ac:dyDescent="0.3">
      <c r="A176" s="103"/>
      <c r="B176" s="88"/>
      <c r="C176" s="96"/>
      <c r="D176" s="172"/>
      <c r="E176" s="97"/>
      <c r="F176" s="87"/>
      <c r="G176" s="76"/>
      <c r="H176" s="103"/>
      <c r="I176" s="88"/>
      <c r="J176" s="96"/>
      <c r="K176" s="172"/>
      <c r="L176" s="97"/>
      <c r="M176" s="87"/>
      <c r="N176" s="106"/>
    </row>
    <row r="177" spans="1:19" ht="30.95" customHeight="1" thickBot="1" x14ac:dyDescent="0.3">
      <c r="A177" s="103"/>
      <c r="B177" s="66"/>
      <c r="C177" s="98"/>
      <c r="D177" s="172"/>
      <c r="E177" s="97"/>
      <c r="F177" s="87"/>
      <c r="G177" s="76"/>
      <c r="H177" s="103"/>
      <c r="I177" s="66"/>
      <c r="J177" s="98"/>
      <c r="K177" s="172"/>
      <c r="L177" s="97"/>
      <c r="M177" s="87"/>
      <c r="N177" s="106"/>
    </row>
    <row r="178" spans="1:19" ht="30.95" customHeight="1" thickBot="1" x14ac:dyDescent="0.3">
      <c r="A178" s="103"/>
      <c r="B178" s="66"/>
      <c r="C178" s="98"/>
      <c r="D178" s="172"/>
      <c r="E178" s="97"/>
      <c r="F178" s="87"/>
      <c r="G178" s="76"/>
      <c r="H178" s="103"/>
      <c r="I178" s="66"/>
      <c r="J178" s="98"/>
      <c r="K178" s="172"/>
      <c r="L178" s="97"/>
      <c r="M178" s="87"/>
      <c r="N178" s="106"/>
    </row>
    <row r="179" spans="1:19" ht="30.95" customHeight="1" thickBot="1" x14ac:dyDescent="0.3">
      <c r="A179" s="103"/>
      <c r="B179" s="66"/>
      <c r="C179" s="98"/>
      <c r="D179" s="172"/>
      <c r="E179" s="97"/>
      <c r="F179" s="87"/>
      <c r="G179" s="76"/>
      <c r="H179" s="103"/>
      <c r="I179" s="66"/>
      <c r="J179" s="98"/>
      <c r="K179" s="172"/>
      <c r="L179" s="97"/>
      <c r="M179" s="87"/>
      <c r="N179" s="106"/>
    </row>
    <row r="180" spans="1:19" ht="30.95" customHeight="1" thickBot="1" x14ac:dyDescent="0.3">
      <c r="A180" s="103"/>
      <c r="B180" s="66"/>
      <c r="C180" s="98"/>
      <c r="D180" s="173"/>
      <c r="E180" s="99"/>
      <c r="F180" s="68"/>
      <c r="G180" s="76"/>
      <c r="H180" s="103"/>
      <c r="I180" s="66"/>
      <c r="J180" s="98"/>
      <c r="K180" s="173"/>
      <c r="L180" s="99"/>
      <c r="M180" s="68"/>
      <c r="N180" s="106"/>
    </row>
    <row r="181" spans="1:19" ht="50.1" customHeight="1" thickBot="1" x14ac:dyDescent="0.4">
      <c r="A181" s="103"/>
      <c r="B181" s="137"/>
      <c r="C181" s="135"/>
      <c r="D181" s="136"/>
      <c r="E181" s="137"/>
      <c r="F181" s="135"/>
      <c r="G181" s="76"/>
      <c r="H181" s="103"/>
      <c r="I181" s="137"/>
      <c r="J181" s="135"/>
      <c r="K181" s="136"/>
      <c r="L181" s="137"/>
      <c r="M181" s="135"/>
      <c r="N181" s="106"/>
    </row>
    <row r="182" spans="1:19" ht="30.95" customHeight="1" x14ac:dyDescent="0.25">
      <c r="A182" s="138"/>
      <c r="B182" s="139"/>
      <c r="C182" s="140"/>
      <c r="D182" s="141"/>
      <c r="E182" s="140"/>
      <c r="F182" s="139"/>
      <c r="G182" s="139"/>
      <c r="H182" s="138"/>
      <c r="I182" s="139"/>
      <c r="J182" s="140"/>
      <c r="K182" s="141"/>
      <c r="L182" s="140"/>
      <c r="M182" s="139"/>
      <c r="N182" s="142"/>
    </row>
    <row r="183" spans="1:19" ht="16.5" thickBot="1" x14ac:dyDescent="0.3">
      <c r="A183" s="110"/>
      <c r="B183" s="111"/>
      <c r="C183" s="111"/>
      <c r="D183" s="111"/>
      <c r="E183" s="111"/>
      <c r="F183" s="111"/>
      <c r="G183" s="111"/>
      <c r="H183" s="110"/>
      <c r="I183" s="111"/>
      <c r="J183" s="111"/>
      <c r="K183" s="111"/>
      <c r="L183" s="111"/>
      <c r="M183" s="111"/>
      <c r="N183" s="112"/>
    </row>
    <row r="184" spans="1:19" ht="30" customHeight="1" thickBot="1" x14ac:dyDescent="0.3">
      <c r="A184" s="103"/>
      <c r="B184" s="174" t="str">
        <f>I171</f>
        <v>LXVI - CAMPEONATO</v>
      </c>
      <c r="C184" s="175"/>
      <c r="D184" s="175"/>
      <c r="E184" s="176"/>
      <c r="F184" s="91" t="s">
        <v>119</v>
      </c>
      <c r="G184" s="100"/>
      <c r="H184" s="103"/>
      <c r="I184" s="174" t="str">
        <f>B184</f>
        <v>LXVI - CAMPEONATO</v>
      </c>
      <c r="J184" s="175"/>
      <c r="K184" s="175"/>
      <c r="L184" s="176"/>
      <c r="M184" s="91" t="s">
        <v>119</v>
      </c>
      <c r="N184" s="104"/>
    </row>
    <row r="185" spans="1:19" ht="30" customHeight="1" thickBot="1" x14ac:dyDescent="0.3">
      <c r="A185" s="103"/>
      <c r="B185" s="177"/>
      <c r="C185" s="178"/>
      <c r="D185" s="178"/>
      <c r="E185" s="179"/>
      <c r="F185" s="92">
        <f>M172</f>
        <v>42833</v>
      </c>
      <c r="G185" s="101"/>
      <c r="H185" s="103"/>
      <c r="I185" s="177"/>
      <c r="J185" s="178"/>
      <c r="K185" s="178"/>
      <c r="L185" s="179"/>
      <c r="M185" s="92">
        <f>F185</f>
        <v>42833</v>
      </c>
      <c r="N185" s="105"/>
    </row>
    <row r="186" spans="1:19" ht="27" customHeight="1" thickBot="1" x14ac:dyDescent="0.3">
      <c r="A186" s="103"/>
      <c r="B186" s="109" t="str">
        <f>C186&amp;"º Rodada - "&amp;F186&amp;"º Jogo"</f>
        <v>4º Rodada - 2º Jogo</v>
      </c>
      <c r="C186" s="113">
        <f>IF(K173=Jogos!$AB$333,Sumulas!J173+1,J173)</f>
        <v>4</v>
      </c>
      <c r="D186" s="113">
        <f>IF(K173=Jogos!$AB$333,2,K173+1)</f>
        <v>3</v>
      </c>
      <c r="E186" s="113" t="str">
        <f>C186&amp;"J"&amp;D186</f>
        <v>4J3</v>
      </c>
      <c r="F186" s="145">
        <f>D186-1</f>
        <v>2</v>
      </c>
      <c r="G186" s="101"/>
      <c r="H186" s="103"/>
      <c r="I186" s="109" t="str">
        <f>J186&amp;"º Rodada - "&amp;M186&amp;"º Jogo"</f>
        <v>4º Rodada - 3º Jogo</v>
      </c>
      <c r="J186" s="113">
        <f>IF(D186=Jogos!$AB$333,Sumulas!C186+1,C186)</f>
        <v>4</v>
      </c>
      <c r="K186" s="113">
        <f>IF(D186=Jogos!$AB$333,2,D186+1)</f>
        <v>4</v>
      </c>
      <c r="L186" s="113" t="str">
        <f>J186&amp;"J"&amp;K186</f>
        <v>4J4</v>
      </c>
      <c r="M186" s="145">
        <f>K186-1</f>
        <v>3</v>
      </c>
      <c r="N186" s="105"/>
    </row>
    <row r="187" spans="1:19" ht="30.95" customHeight="1" thickBot="1" x14ac:dyDescent="0.3">
      <c r="A187" s="103"/>
      <c r="B187" s="90" t="str">
        <f>IFERROR(VLOOKUP(VLOOKUP(IF(VLOOKUP(E186,Jogos!$AD$336:$AI$566,6,FALSE)="C",VLOOKUP(E186,Jogos!$AD$336:$AI$566,4,FALSE),VLOOKUP(E186,Jogos!$AD$336:$AI$566,5,FALSE)),Tabelas!$O$9:$P$30,2,FALSE),$Q$2:$S$21,3,FALSE),"")</f>
        <v>Itália (Cayera)</v>
      </c>
      <c r="C187" s="93"/>
      <c r="D187" s="94" t="s">
        <v>54</v>
      </c>
      <c r="E187" s="93"/>
      <c r="F187" s="68" t="str">
        <f>IFERROR(VLOOKUP(VLOOKUP(IF(VLOOKUP(E186,Jogos!$AD$336:$AI$566,6,FALSE)="F",VLOOKUP(E186,Jogos!$AD$336:$AI$566,4,FALSE),VLOOKUP(E186,Jogos!$AD$336:$AI$566,5,FALSE)),Tabelas!$O$9:$P$30,2,FALSE),$Q$2:$S$21,3,FALSE),"")</f>
        <v>Áustria (Mário)</v>
      </c>
      <c r="G187" s="76"/>
      <c r="H187" s="103"/>
      <c r="I187" s="90" t="str">
        <f>IFERROR(VLOOKUP(VLOOKUP(IF(VLOOKUP(L186,Jogos!$AD$336:$AI$566,6,FALSE)="C",VLOOKUP(L186,Jogos!$AD$336:$AI$566,4,FALSE),VLOOKUP(L186,Jogos!$AD$336:$AI$566,5,FALSE)),Tabelas!$O$9:$P$30,2,FALSE),$Q$2:$S$21,3,FALSE),"")</f>
        <v>Irlanda (Gru)</v>
      </c>
      <c r="J187" s="93"/>
      <c r="K187" s="94" t="s">
        <v>54</v>
      </c>
      <c r="L187" s="93"/>
      <c r="M187" s="68" t="str">
        <f>IFERROR(VLOOKUP(VLOOKUP(IF(VLOOKUP(L186,Jogos!$AD$336:$AI$566,6,FALSE)="F",VLOOKUP(L186,Jogos!$AD$336:$AI$566,4,FALSE),VLOOKUP(L186,Jogos!$AD$336:$AI$566,5,FALSE)),Tabelas!$O$9:$P$30,2,FALSE),$Q$2:$S$21,3,FALSE),"")</f>
        <v>Bélgica (Gustavão)</v>
      </c>
      <c r="N187" s="106"/>
      <c r="Q187">
        <f>Tabelas!P194</f>
        <v>0</v>
      </c>
      <c r="R187">
        <f>Tabelas!Y194</f>
        <v>0</v>
      </c>
      <c r="S187" t="str">
        <f>Q187&amp;" ("&amp;R187&amp;")"</f>
        <v>0 (0)</v>
      </c>
    </row>
    <row r="188" spans="1:19" ht="16.5" thickBot="1" x14ac:dyDescent="0.3">
      <c r="A188" s="103"/>
      <c r="B188" s="89" t="s">
        <v>117</v>
      </c>
      <c r="C188" s="95" t="s">
        <v>118</v>
      </c>
      <c r="D188" s="171" t="s">
        <v>116</v>
      </c>
      <c r="E188" s="95" t="s">
        <v>118</v>
      </c>
      <c r="F188" s="89" t="s">
        <v>117</v>
      </c>
      <c r="G188" s="102"/>
      <c r="H188" s="103"/>
      <c r="I188" s="89" t="s">
        <v>117</v>
      </c>
      <c r="J188" s="95" t="s">
        <v>118</v>
      </c>
      <c r="K188" s="171" t="s">
        <v>116</v>
      </c>
      <c r="L188" s="95" t="s">
        <v>118</v>
      </c>
      <c r="M188" s="89" t="s">
        <v>117</v>
      </c>
      <c r="N188" s="107"/>
    </row>
    <row r="189" spans="1:19" ht="30.95" customHeight="1" thickBot="1" x14ac:dyDescent="0.3">
      <c r="A189" s="103"/>
      <c r="B189" s="88"/>
      <c r="C189" s="96"/>
      <c r="D189" s="172"/>
      <c r="E189" s="97"/>
      <c r="F189" s="87"/>
      <c r="G189" s="76"/>
      <c r="H189" s="103"/>
      <c r="I189" s="88"/>
      <c r="J189" s="96"/>
      <c r="K189" s="172"/>
      <c r="L189" s="97"/>
      <c r="M189" s="87"/>
      <c r="N189" s="106"/>
    </row>
    <row r="190" spans="1:19" ht="30.95" customHeight="1" thickBot="1" x14ac:dyDescent="0.3">
      <c r="A190" s="103"/>
      <c r="B190" s="66"/>
      <c r="C190" s="98"/>
      <c r="D190" s="172"/>
      <c r="E190" s="97"/>
      <c r="F190" s="87"/>
      <c r="G190" s="76"/>
      <c r="H190" s="103"/>
      <c r="I190" s="66"/>
      <c r="J190" s="98"/>
      <c r="K190" s="172"/>
      <c r="L190" s="97"/>
      <c r="M190" s="87"/>
      <c r="N190" s="106"/>
    </row>
    <row r="191" spans="1:19" ht="30.95" customHeight="1" thickBot="1" x14ac:dyDescent="0.3">
      <c r="A191" s="103"/>
      <c r="B191" s="66"/>
      <c r="C191" s="98"/>
      <c r="D191" s="172"/>
      <c r="E191" s="97"/>
      <c r="F191" s="87"/>
      <c r="G191" s="76"/>
      <c r="H191" s="103"/>
      <c r="I191" s="66"/>
      <c r="J191" s="98"/>
      <c r="K191" s="172"/>
      <c r="L191" s="97"/>
      <c r="M191" s="87"/>
      <c r="N191" s="106"/>
    </row>
    <row r="192" spans="1:19" ht="30.95" customHeight="1" thickBot="1" x14ac:dyDescent="0.3">
      <c r="A192" s="103"/>
      <c r="B192" s="66"/>
      <c r="C192" s="98"/>
      <c r="D192" s="172"/>
      <c r="E192" s="97"/>
      <c r="F192" s="87"/>
      <c r="G192" s="76"/>
      <c r="H192" s="103"/>
      <c r="I192" s="66"/>
      <c r="J192" s="98"/>
      <c r="K192" s="172"/>
      <c r="L192" s="97"/>
      <c r="M192" s="87"/>
      <c r="N192" s="106"/>
    </row>
    <row r="193" spans="1:19" ht="30.95" customHeight="1" thickBot="1" x14ac:dyDescent="0.3">
      <c r="A193" s="103"/>
      <c r="B193" s="66"/>
      <c r="C193" s="98"/>
      <c r="D193" s="173"/>
      <c r="E193" s="99"/>
      <c r="F193" s="68"/>
      <c r="G193" s="76"/>
      <c r="H193" s="103"/>
      <c r="I193" s="66"/>
      <c r="J193" s="98"/>
      <c r="K193" s="173"/>
      <c r="L193" s="99"/>
      <c r="M193" s="68"/>
      <c r="N193" s="106"/>
    </row>
    <row r="194" spans="1:19" ht="50.1" customHeight="1" thickBot="1" x14ac:dyDescent="0.4">
      <c r="A194" s="103"/>
      <c r="B194" s="137"/>
      <c r="C194" s="135"/>
      <c r="D194" s="136"/>
      <c r="E194" s="137"/>
      <c r="F194" s="135"/>
      <c r="G194" s="76"/>
      <c r="H194" s="103"/>
      <c r="I194" s="137"/>
      <c r="J194" s="135"/>
      <c r="K194" s="136"/>
      <c r="L194" s="137"/>
      <c r="M194" s="135"/>
      <c r="N194" s="106"/>
    </row>
    <row r="195" spans="1:19" ht="30.95" customHeight="1" x14ac:dyDescent="0.25">
      <c r="A195" s="138"/>
      <c r="B195" s="139"/>
      <c r="C195" s="140"/>
      <c r="D195" s="141"/>
      <c r="E195" s="140"/>
      <c r="F195" s="139"/>
      <c r="G195" s="139"/>
      <c r="H195" s="138"/>
      <c r="I195" s="139"/>
      <c r="J195" s="140"/>
      <c r="K195" s="141"/>
      <c r="L195" s="140"/>
      <c r="M195" s="139"/>
      <c r="N195" s="142"/>
    </row>
    <row r="196" spans="1:19" ht="16.5" thickBot="1" x14ac:dyDescent="0.3">
      <c r="A196" s="110"/>
      <c r="B196" s="111"/>
      <c r="C196" s="111"/>
      <c r="D196" s="111"/>
      <c r="E196" s="111"/>
      <c r="F196" s="111"/>
      <c r="G196" s="111"/>
      <c r="H196" s="110"/>
      <c r="I196" s="111"/>
      <c r="J196" s="111"/>
      <c r="K196" s="111"/>
      <c r="L196" s="111"/>
      <c r="M196" s="111"/>
      <c r="N196" s="112"/>
    </row>
    <row r="197" spans="1:19" ht="30" customHeight="1" thickBot="1" x14ac:dyDescent="0.3">
      <c r="A197" s="103"/>
      <c r="B197" s="174" t="str">
        <f>I184</f>
        <v>LXVI - CAMPEONATO</v>
      </c>
      <c r="C197" s="175"/>
      <c r="D197" s="175"/>
      <c r="E197" s="176"/>
      <c r="F197" s="91" t="s">
        <v>119</v>
      </c>
      <c r="G197" s="100"/>
      <c r="H197" s="103"/>
      <c r="I197" s="174" t="str">
        <f>B197</f>
        <v>LXVI - CAMPEONATO</v>
      </c>
      <c r="J197" s="175"/>
      <c r="K197" s="175"/>
      <c r="L197" s="176"/>
      <c r="M197" s="91" t="s">
        <v>119</v>
      </c>
      <c r="N197" s="104"/>
    </row>
    <row r="198" spans="1:19" ht="30" customHeight="1" thickBot="1" x14ac:dyDescent="0.3">
      <c r="A198" s="103"/>
      <c r="B198" s="177"/>
      <c r="C198" s="178"/>
      <c r="D198" s="178"/>
      <c r="E198" s="179"/>
      <c r="F198" s="92">
        <f>M185</f>
        <v>42833</v>
      </c>
      <c r="G198" s="101"/>
      <c r="H198" s="103"/>
      <c r="I198" s="177"/>
      <c r="J198" s="178"/>
      <c r="K198" s="178"/>
      <c r="L198" s="179"/>
      <c r="M198" s="92">
        <f>F198</f>
        <v>42833</v>
      </c>
      <c r="N198" s="105"/>
    </row>
    <row r="199" spans="1:19" ht="27" customHeight="1" thickBot="1" x14ac:dyDescent="0.3">
      <c r="A199" s="103"/>
      <c r="B199" s="109" t="str">
        <f>C199&amp;"º Rodada - "&amp;F199&amp;"º Jogo"</f>
        <v>4º Rodada - 4º Jogo</v>
      </c>
      <c r="C199" s="113">
        <f>IF(K186=Jogos!$AB$333,Sumulas!J186+1,J186)</f>
        <v>4</v>
      </c>
      <c r="D199" s="113">
        <f>IF(K186=Jogos!$AB$333,2,K186+1)</f>
        <v>5</v>
      </c>
      <c r="E199" s="113" t="str">
        <f>C199&amp;"J"&amp;D199</f>
        <v>4J5</v>
      </c>
      <c r="F199" s="145">
        <f>D199-1</f>
        <v>4</v>
      </c>
      <c r="G199" s="101"/>
      <c r="H199" s="103"/>
      <c r="I199" s="109" t="str">
        <f>J199&amp;"º Rodada - "&amp;M199&amp;"º Jogo"</f>
        <v>4º Rodada - 5º Jogo</v>
      </c>
      <c r="J199" s="113">
        <f>IF(D199=Jogos!$AB$333,Sumulas!C199+1,C199)</f>
        <v>4</v>
      </c>
      <c r="K199" s="113">
        <f>IF(D199=Jogos!$AB$333,2,D199+1)</f>
        <v>6</v>
      </c>
      <c r="L199" s="113" t="str">
        <f>J199&amp;"J"&amp;K199</f>
        <v>4J6</v>
      </c>
      <c r="M199" s="145">
        <f>K199-1</f>
        <v>5</v>
      </c>
      <c r="N199" s="105"/>
    </row>
    <row r="200" spans="1:19" ht="30.95" customHeight="1" thickBot="1" x14ac:dyDescent="0.3">
      <c r="A200" s="103"/>
      <c r="B200" s="90" t="str">
        <f>IFERROR(VLOOKUP(VLOOKUP(IF(VLOOKUP(E199,Jogos!$AD$336:$AI$566,6,FALSE)="C",VLOOKUP(E199,Jogos!$AD$336:$AI$566,4,FALSE),VLOOKUP(E199,Jogos!$AD$336:$AI$566,5,FALSE)),Tabelas!$O$9:$P$30,2,FALSE),$Q$2:$S$21,3,FALSE),"")</f>
        <v>Dinamarca (Michael)</v>
      </c>
      <c r="C200" s="93"/>
      <c r="D200" s="94" t="s">
        <v>54</v>
      </c>
      <c r="E200" s="93"/>
      <c r="F200" s="68" t="str">
        <f>IFERROR(VLOOKUP(VLOOKUP(IF(VLOOKUP(E199,Jogos!$AD$336:$AI$566,6,FALSE)="F",VLOOKUP(E199,Jogos!$AD$336:$AI$566,4,FALSE),VLOOKUP(E199,Jogos!$AD$336:$AI$566,5,FALSE)),Tabelas!$O$9:$P$30,2,FALSE),$Q$2:$S$21,3,FALSE),"")</f>
        <v>Inglaterra (Tooty)</v>
      </c>
      <c r="G200" s="76"/>
      <c r="H200" s="103"/>
      <c r="I200" s="90" t="str">
        <f>IFERROR(VLOOKUP(VLOOKUP(IF(VLOOKUP(L199,Jogos!$AD$336:$AI$566,6,FALSE)="C",VLOOKUP(L199,Jogos!$AD$336:$AI$566,4,FALSE),VLOOKUP(L199,Jogos!$AD$336:$AI$566,5,FALSE)),Tabelas!$O$9:$P$30,2,FALSE),$Q$2:$S$21,3,FALSE),"")</f>
        <v>Escócia (João)</v>
      </c>
      <c r="J200" s="93"/>
      <c r="K200" s="94" t="s">
        <v>54</v>
      </c>
      <c r="L200" s="93"/>
      <c r="M200" s="68" t="str">
        <f>IFERROR(VLOOKUP(VLOOKUP(IF(VLOOKUP(L199,Jogos!$AD$336:$AI$566,6,FALSE)="F",VLOOKUP(L199,Jogos!$AD$336:$AI$566,4,FALSE),VLOOKUP(L199,Jogos!$AD$336:$AI$566,5,FALSE)),Tabelas!$O$9:$P$30,2,FALSE),$Q$2:$S$21,3,FALSE),"")</f>
        <v>Holanda (Junior)</v>
      </c>
      <c r="N200" s="106"/>
      <c r="Q200">
        <f>Tabelas!P207</f>
        <v>0</v>
      </c>
      <c r="R200">
        <f>Tabelas!Y207</f>
        <v>0</v>
      </c>
      <c r="S200" t="str">
        <f>Q200&amp;" ("&amp;R200&amp;")"</f>
        <v>0 (0)</v>
      </c>
    </row>
    <row r="201" spans="1:19" ht="16.5" thickBot="1" x14ac:dyDescent="0.3">
      <c r="A201" s="103"/>
      <c r="B201" s="89" t="s">
        <v>117</v>
      </c>
      <c r="C201" s="95" t="s">
        <v>118</v>
      </c>
      <c r="D201" s="171" t="s">
        <v>116</v>
      </c>
      <c r="E201" s="95" t="s">
        <v>118</v>
      </c>
      <c r="F201" s="89" t="s">
        <v>117</v>
      </c>
      <c r="G201" s="102"/>
      <c r="H201" s="103"/>
      <c r="I201" s="89" t="s">
        <v>117</v>
      </c>
      <c r="J201" s="95" t="s">
        <v>118</v>
      </c>
      <c r="K201" s="171" t="s">
        <v>116</v>
      </c>
      <c r="L201" s="95" t="s">
        <v>118</v>
      </c>
      <c r="M201" s="89" t="s">
        <v>117</v>
      </c>
      <c r="N201" s="107"/>
    </row>
    <row r="202" spans="1:19" ht="30.95" customHeight="1" thickBot="1" x14ac:dyDescent="0.3">
      <c r="A202" s="103"/>
      <c r="B202" s="88"/>
      <c r="C202" s="96"/>
      <c r="D202" s="172"/>
      <c r="E202" s="97"/>
      <c r="F202" s="87"/>
      <c r="G202" s="76"/>
      <c r="H202" s="103"/>
      <c r="I202" s="88"/>
      <c r="J202" s="96"/>
      <c r="K202" s="172"/>
      <c r="L202" s="97"/>
      <c r="M202" s="87"/>
      <c r="N202" s="106"/>
    </row>
    <row r="203" spans="1:19" ht="30.95" customHeight="1" thickBot="1" x14ac:dyDescent="0.3">
      <c r="A203" s="103"/>
      <c r="B203" s="66"/>
      <c r="C203" s="98"/>
      <c r="D203" s="172"/>
      <c r="E203" s="97"/>
      <c r="F203" s="87"/>
      <c r="G203" s="76"/>
      <c r="H203" s="103"/>
      <c r="I203" s="66"/>
      <c r="J203" s="98"/>
      <c r="K203" s="172"/>
      <c r="L203" s="97"/>
      <c r="M203" s="87"/>
      <c r="N203" s="106"/>
    </row>
    <row r="204" spans="1:19" ht="30.95" customHeight="1" thickBot="1" x14ac:dyDescent="0.3">
      <c r="A204" s="103"/>
      <c r="B204" s="66"/>
      <c r="C204" s="98"/>
      <c r="D204" s="172"/>
      <c r="E204" s="97"/>
      <c r="F204" s="87"/>
      <c r="G204" s="76"/>
      <c r="H204" s="103"/>
      <c r="I204" s="66"/>
      <c r="J204" s="98"/>
      <c r="K204" s="172"/>
      <c r="L204" s="97"/>
      <c r="M204" s="87"/>
      <c r="N204" s="106"/>
    </row>
    <row r="205" spans="1:19" ht="30.95" customHeight="1" thickBot="1" x14ac:dyDescent="0.3">
      <c r="A205" s="103"/>
      <c r="B205" s="66"/>
      <c r="C205" s="98"/>
      <c r="D205" s="172"/>
      <c r="E205" s="97"/>
      <c r="F205" s="87"/>
      <c r="G205" s="76"/>
      <c r="H205" s="103"/>
      <c r="I205" s="66"/>
      <c r="J205" s="98"/>
      <c r="K205" s="172"/>
      <c r="L205" s="97"/>
      <c r="M205" s="87"/>
      <c r="N205" s="106"/>
    </row>
    <row r="206" spans="1:19" ht="30.95" customHeight="1" thickBot="1" x14ac:dyDescent="0.3">
      <c r="A206" s="103"/>
      <c r="B206" s="66"/>
      <c r="C206" s="98"/>
      <c r="D206" s="173"/>
      <c r="E206" s="99"/>
      <c r="F206" s="68"/>
      <c r="G206" s="76"/>
      <c r="H206" s="103"/>
      <c r="I206" s="66"/>
      <c r="J206" s="98"/>
      <c r="K206" s="173"/>
      <c r="L206" s="99"/>
      <c r="M206" s="68"/>
      <c r="N206" s="106"/>
    </row>
    <row r="207" spans="1:19" ht="50.1" customHeight="1" thickBot="1" x14ac:dyDescent="0.4">
      <c r="A207" s="103"/>
      <c r="B207" s="137"/>
      <c r="C207" s="135"/>
      <c r="D207" s="136"/>
      <c r="E207" s="137"/>
      <c r="F207" s="135"/>
      <c r="G207" s="76"/>
      <c r="H207" s="103"/>
      <c r="I207" s="137"/>
      <c r="J207" s="135"/>
      <c r="K207" s="136"/>
      <c r="L207" s="137"/>
      <c r="M207" s="135"/>
      <c r="N207" s="106"/>
    </row>
    <row r="208" spans="1:19" ht="30.95" customHeight="1" x14ac:dyDescent="0.25">
      <c r="A208" s="138"/>
      <c r="B208" s="139"/>
      <c r="C208" s="140"/>
      <c r="D208" s="141"/>
      <c r="E208" s="140"/>
      <c r="F208" s="139"/>
      <c r="G208" s="139"/>
      <c r="H208" s="138"/>
      <c r="I208" s="139"/>
      <c r="J208" s="140"/>
      <c r="K208" s="141"/>
      <c r="L208" s="140"/>
      <c r="M208" s="139"/>
      <c r="N208" s="142"/>
    </row>
    <row r="209" spans="1:19" ht="16.5" thickBot="1" x14ac:dyDescent="0.3">
      <c r="A209" s="110"/>
      <c r="B209" s="111"/>
      <c r="C209" s="111"/>
      <c r="D209" s="111"/>
      <c r="E209" s="111"/>
      <c r="F209" s="111"/>
      <c r="G209" s="111"/>
      <c r="H209" s="110"/>
      <c r="I209" s="111"/>
      <c r="J209" s="111"/>
      <c r="K209" s="111"/>
      <c r="L209" s="111"/>
      <c r="M209" s="111"/>
      <c r="N209" s="112"/>
    </row>
    <row r="210" spans="1:19" ht="30" customHeight="1" thickBot="1" x14ac:dyDescent="0.3">
      <c r="A210" s="103"/>
      <c r="B210" s="174" t="str">
        <f>I197</f>
        <v>LXVI - CAMPEONATO</v>
      </c>
      <c r="C210" s="175"/>
      <c r="D210" s="175"/>
      <c r="E210" s="176"/>
      <c r="F210" s="91" t="s">
        <v>119</v>
      </c>
      <c r="G210" s="100"/>
      <c r="H210" s="103"/>
      <c r="I210" s="174" t="str">
        <f>B210</f>
        <v>LXVI - CAMPEONATO</v>
      </c>
      <c r="J210" s="175"/>
      <c r="K210" s="175"/>
      <c r="L210" s="176"/>
      <c r="M210" s="91" t="s">
        <v>119</v>
      </c>
      <c r="N210" s="104"/>
    </row>
    <row r="211" spans="1:19" ht="30" customHeight="1" thickBot="1" x14ac:dyDescent="0.3">
      <c r="A211" s="103"/>
      <c r="B211" s="177"/>
      <c r="C211" s="178"/>
      <c r="D211" s="178"/>
      <c r="E211" s="179"/>
      <c r="F211" s="92">
        <f>M198</f>
        <v>42833</v>
      </c>
      <c r="G211" s="101"/>
      <c r="H211" s="103"/>
      <c r="I211" s="177"/>
      <c r="J211" s="178"/>
      <c r="K211" s="178"/>
      <c r="L211" s="179"/>
      <c r="M211" s="92">
        <f>F211</f>
        <v>42833</v>
      </c>
      <c r="N211" s="105"/>
    </row>
    <row r="212" spans="1:19" ht="27" customHeight="1" thickBot="1" x14ac:dyDescent="0.3">
      <c r="A212" s="103"/>
      <c r="B212" s="109" t="str">
        <f>C212&amp;"º Rodada - "&amp;F212&amp;"º Jogo"</f>
        <v>4º Rodada - 6º Jogo</v>
      </c>
      <c r="C212" s="113">
        <f>IF(K199=Jogos!$AB$333,Sumulas!J199+1,J199)</f>
        <v>4</v>
      </c>
      <c r="D212" s="113">
        <f>IF(K199=Jogos!$AB$333,2,K199+1)</f>
        <v>7</v>
      </c>
      <c r="E212" s="113" t="str">
        <f>C212&amp;"J"&amp;D212</f>
        <v>4J7</v>
      </c>
      <c r="F212" s="145">
        <f>D212-1</f>
        <v>6</v>
      </c>
      <c r="G212" s="101"/>
      <c r="H212" s="103"/>
      <c r="I212" s="109" t="str">
        <f>J212&amp;"º Rodada - "&amp;M212&amp;"º Jogo"</f>
        <v>4º Rodada - 7º Jogo</v>
      </c>
      <c r="J212" s="113">
        <f>IF(D212=Jogos!$AB$333,Sumulas!C212+1,C212)</f>
        <v>4</v>
      </c>
      <c r="K212" s="113">
        <f>IF(D212=Jogos!$AB$333,2,D212+1)</f>
        <v>8</v>
      </c>
      <c r="L212" s="113" t="str">
        <f>J212&amp;"J"&amp;K212</f>
        <v>4J8</v>
      </c>
      <c r="M212" s="145">
        <f>K212-1</f>
        <v>7</v>
      </c>
      <c r="N212" s="105"/>
    </row>
    <row r="213" spans="1:19" ht="30.95" customHeight="1" thickBot="1" x14ac:dyDescent="0.3">
      <c r="A213" s="103"/>
      <c r="B213" s="90" t="str">
        <f>IFERROR(VLOOKUP(VLOOKUP(IF(VLOOKUP(E212,Jogos!$AD$336:$AI$566,6,FALSE)="C",VLOOKUP(E212,Jogos!$AD$336:$AI$566,4,FALSE),VLOOKUP(E212,Jogos!$AD$336:$AI$566,5,FALSE)),Tabelas!$O$9:$P$30,2,FALSE),$Q$2:$S$21,3,FALSE),"")</f>
        <v>França (Shrek)</v>
      </c>
      <c r="C213" s="93"/>
      <c r="D213" s="94" t="s">
        <v>54</v>
      </c>
      <c r="E213" s="93"/>
      <c r="F213" s="68" t="str">
        <f>IFERROR(VLOOKUP(VLOOKUP(IF(VLOOKUP(E212,Jogos!$AD$336:$AI$566,6,FALSE)="F",VLOOKUP(E212,Jogos!$AD$336:$AI$566,4,FALSE),VLOOKUP(E212,Jogos!$AD$336:$AI$566,5,FALSE)),Tabelas!$O$9:$P$30,2,FALSE),$Q$2:$S$21,3,FALSE),"")</f>
        <v>Eslovênia (Deyvid)</v>
      </c>
      <c r="G213" s="76"/>
      <c r="H213" s="103"/>
      <c r="I213" s="90" t="str">
        <f>IFERROR(VLOOKUP(VLOOKUP(IF(VLOOKUP(L212,Jogos!$AD$336:$AI$566,6,FALSE)="C",VLOOKUP(L212,Jogos!$AD$336:$AI$566,4,FALSE),VLOOKUP(L212,Jogos!$AD$336:$AI$566,5,FALSE)),Tabelas!$O$9:$P$30,2,FALSE),$Q$2:$S$21,3,FALSE),"")</f>
        <v>Turquia (DieGo)</v>
      </c>
      <c r="J213" s="93"/>
      <c r="K213" s="94" t="s">
        <v>54</v>
      </c>
      <c r="L213" s="93"/>
      <c r="M213" s="68" t="str">
        <f>IFERROR(VLOOKUP(VLOOKUP(IF(VLOOKUP(L212,Jogos!$AD$336:$AI$566,6,FALSE)="F",VLOOKUP(L212,Jogos!$AD$336:$AI$566,4,FALSE),VLOOKUP(L212,Jogos!$AD$336:$AI$566,5,FALSE)),Tabelas!$O$9:$P$30,2,FALSE),$Q$2:$S$21,3,FALSE),"")</f>
        <v>País de Gales (Fred)</v>
      </c>
      <c r="N213" s="106"/>
      <c r="Q213">
        <f>Tabelas!P220</f>
        <v>0</v>
      </c>
      <c r="R213">
        <f>Tabelas!Y220</f>
        <v>0</v>
      </c>
      <c r="S213" t="str">
        <f>Q213&amp;" ("&amp;R213&amp;")"</f>
        <v>0 (0)</v>
      </c>
    </row>
    <row r="214" spans="1:19" ht="16.5" thickBot="1" x14ac:dyDescent="0.3">
      <c r="A214" s="103"/>
      <c r="B214" s="89" t="s">
        <v>117</v>
      </c>
      <c r="C214" s="95" t="s">
        <v>118</v>
      </c>
      <c r="D214" s="171" t="s">
        <v>116</v>
      </c>
      <c r="E214" s="95" t="s">
        <v>118</v>
      </c>
      <c r="F214" s="89" t="s">
        <v>117</v>
      </c>
      <c r="G214" s="102"/>
      <c r="H214" s="103"/>
      <c r="I214" s="89" t="s">
        <v>117</v>
      </c>
      <c r="J214" s="95" t="s">
        <v>118</v>
      </c>
      <c r="K214" s="171" t="s">
        <v>116</v>
      </c>
      <c r="L214" s="95" t="s">
        <v>118</v>
      </c>
      <c r="M214" s="89" t="s">
        <v>117</v>
      </c>
      <c r="N214" s="107"/>
    </row>
    <row r="215" spans="1:19" ht="30.95" customHeight="1" thickBot="1" x14ac:dyDescent="0.3">
      <c r="A215" s="103"/>
      <c r="B215" s="88"/>
      <c r="C215" s="96"/>
      <c r="D215" s="172"/>
      <c r="E215" s="97"/>
      <c r="F215" s="87"/>
      <c r="G215" s="76"/>
      <c r="H215" s="103"/>
      <c r="I215" s="88"/>
      <c r="J215" s="96"/>
      <c r="K215" s="172"/>
      <c r="L215" s="97"/>
      <c r="M215" s="87"/>
      <c r="N215" s="106"/>
    </row>
    <row r="216" spans="1:19" ht="30.95" customHeight="1" thickBot="1" x14ac:dyDescent="0.3">
      <c r="A216" s="103"/>
      <c r="B216" s="66"/>
      <c r="C216" s="98"/>
      <c r="D216" s="172"/>
      <c r="E216" s="97"/>
      <c r="F216" s="87"/>
      <c r="G216" s="76"/>
      <c r="H216" s="103"/>
      <c r="I216" s="66"/>
      <c r="J216" s="98"/>
      <c r="K216" s="172"/>
      <c r="L216" s="97"/>
      <c r="M216" s="87"/>
      <c r="N216" s="106"/>
    </row>
    <row r="217" spans="1:19" ht="30.95" customHeight="1" thickBot="1" x14ac:dyDescent="0.3">
      <c r="A217" s="103"/>
      <c r="B217" s="66"/>
      <c r="C217" s="98"/>
      <c r="D217" s="172"/>
      <c r="E217" s="97"/>
      <c r="F217" s="87"/>
      <c r="G217" s="76"/>
      <c r="H217" s="103"/>
      <c r="I217" s="66"/>
      <c r="J217" s="98"/>
      <c r="K217" s="172"/>
      <c r="L217" s="97"/>
      <c r="M217" s="87"/>
      <c r="N217" s="106"/>
    </row>
    <row r="218" spans="1:19" ht="30.95" customHeight="1" thickBot="1" x14ac:dyDescent="0.3">
      <c r="A218" s="103"/>
      <c r="B218" s="66"/>
      <c r="C218" s="98"/>
      <c r="D218" s="172"/>
      <c r="E218" s="97"/>
      <c r="F218" s="87"/>
      <c r="G218" s="76"/>
      <c r="H218" s="103"/>
      <c r="I218" s="66"/>
      <c r="J218" s="98"/>
      <c r="K218" s="172"/>
      <c r="L218" s="97"/>
      <c r="M218" s="87"/>
      <c r="N218" s="106"/>
    </row>
    <row r="219" spans="1:19" ht="30.95" customHeight="1" thickBot="1" x14ac:dyDescent="0.3">
      <c r="A219" s="103"/>
      <c r="B219" s="66"/>
      <c r="C219" s="98"/>
      <c r="D219" s="173"/>
      <c r="E219" s="99"/>
      <c r="F219" s="68"/>
      <c r="G219" s="76"/>
      <c r="H219" s="103"/>
      <c r="I219" s="66"/>
      <c r="J219" s="98"/>
      <c r="K219" s="173"/>
      <c r="L219" s="99"/>
      <c r="M219" s="68"/>
      <c r="N219" s="106"/>
    </row>
    <row r="220" spans="1:19" ht="50.1" customHeight="1" thickBot="1" x14ac:dyDescent="0.4">
      <c r="A220" s="103"/>
      <c r="B220" s="137"/>
      <c r="C220" s="135"/>
      <c r="D220" s="136"/>
      <c r="E220" s="137"/>
      <c r="F220" s="135"/>
      <c r="G220" s="76"/>
      <c r="H220" s="103"/>
      <c r="I220" s="137"/>
      <c r="J220" s="135"/>
      <c r="K220" s="136"/>
      <c r="L220" s="137"/>
      <c r="M220" s="135"/>
      <c r="N220" s="106"/>
    </row>
    <row r="221" spans="1:19" ht="30.95" customHeight="1" x14ac:dyDescent="0.25">
      <c r="A221" s="138"/>
      <c r="B221" s="139"/>
      <c r="C221" s="140"/>
      <c r="D221" s="141"/>
      <c r="E221" s="140"/>
      <c r="F221" s="139"/>
      <c r="G221" s="139"/>
      <c r="H221" s="138"/>
      <c r="I221" s="139"/>
      <c r="J221" s="140"/>
      <c r="K221" s="141"/>
      <c r="L221" s="140"/>
      <c r="M221" s="139"/>
      <c r="N221" s="142"/>
    </row>
    <row r="222" spans="1:19" ht="16.5" thickBot="1" x14ac:dyDescent="0.3">
      <c r="A222" s="110"/>
      <c r="B222" s="111"/>
      <c r="C222" s="111"/>
      <c r="D222" s="111"/>
      <c r="E222" s="111"/>
      <c r="F222" s="111"/>
      <c r="G222" s="111"/>
      <c r="H222" s="110"/>
      <c r="I222" s="111"/>
      <c r="J222" s="111"/>
      <c r="K222" s="111"/>
      <c r="L222" s="111"/>
      <c r="M222" s="111"/>
      <c r="N222" s="112"/>
    </row>
    <row r="223" spans="1:19" ht="30" customHeight="1" thickBot="1" x14ac:dyDescent="0.3">
      <c r="A223" s="103"/>
      <c r="B223" s="174" t="str">
        <f>I210</f>
        <v>LXVI - CAMPEONATO</v>
      </c>
      <c r="C223" s="175"/>
      <c r="D223" s="175"/>
      <c r="E223" s="176"/>
      <c r="F223" s="91" t="s">
        <v>119</v>
      </c>
      <c r="G223" s="100"/>
      <c r="H223" s="103"/>
      <c r="I223" s="174" t="str">
        <f>B223</f>
        <v>LXVI - CAMPEONATO</v>
      </c>
      <c r="J223" s="175"/>
      <c r="K223" s="175"/>
      <c r="L223" s="176"/>
      <c r="M223" s="91" t="s">
        <v>119</v>
      </c>
      <c r="N223" s="104"/>
    </row>
    <row r="224" spans="1:19" ht="30" customHeight="1" thickBot="1" x14ac:dyDescent="0.3">
      <c r="A224" s="103"/>
      <c r="B224" s="177"/>
      <c r="C224" s="178"/>
      <c r="D224" s="178"/>
      <c r="E224" s="179"/>
      <c r="F224" s="92">
        <f>M211</f>
        <v>42833</v>
      </c>
      <c r="G224" s="101"/>
      <c r="H224" s="103"/>
      <c r="I224" s="177"/>
      <c r="J224" s="178"/>
      <c r="K224" s="178"/>
      <c r="L224" s="179"/>
      <c r="M224" s="92">
        <f>F224</f>
        <v>42833</v>
      </c>
      <c r="N224" s="105"/>
    </row>
    <row r="225" spans="1:19" ht="27" customHeight="1" thickBot="1" x14ac:dyDescent="0.3">
      <c r="A225" s="103"/>
      <c r="B225" s="109" t="str">
        <f>C225&amp;"º Rodada - "&amp;F225&amp;"º Jogo"</f>
        <v>4º Rodada - 8º Jogo</v>
      </c>
      <c r="C225" s="113">
        <f>IF(K212=Jogos!$AB$333,Sumulas!J212+1,J212)</f>
        <v>4</v>
      </c>
      <c r="D225" s="113">
        <f>IF(K212=Jogos!$AB$333,2,K212+1)</f>
        <v>9</v>
      </c>
      <c r="E225" s="113" t="str">
        <f>C225&amp;"J"&amp;D225</f>
        <v>4J9</v>
      </c>
      <c r="F225" s="145">
        <f>D225-1</f>
        <v>8</v>
      </c>
      <c r="G225" s="101"/>
      <c r="H225" s="103"/>
      <c r="I225" s="109" t="str">
        <f>J225&amp;"º Rodada - "&amp;M225&amp;"º Jogo"</f>
        <v>4º Rodada - 9º Jogo</v>
      </c>
      <c r="J225" s="113">
        <f>IF(D225=Jogos!$AB$333,Sumulas!C225+1,C225)</f>
        <v>4</v>
      </c>
      <c r="K225" s="113">
        <f>IF(D225=Jogos!$AB$333,2,D225+1)</f>
        <v>10</v>
      </c>
      <c r="L225" s="113" t="str">
        <f>J225&amp;"J"&amp;K225</f>
        <v>4J10</v>
      </c>
      <c r="M225" s="145">
        <f>K225-1</f>
        <v>9</v>
      </c>
      <c r="N225" s="105"/>
    </row>
    <row r="226" spans="1:19" ht="30.95" customHeight="1" thickBot="1" x14ac:dyDescent="0.3">
      <c r="A226" s="103"/>
      <c r="B226" s="90" t="str">
        <f>IFERROR(VLOOKUP(VLOOKUP(IF(VLOOKUP(E225,Jogos!$AD$336:$AI$566,6,FALSE)="C",VLOOKUP(E225,Jogos!$AD$336:$AI$566,4,FALSE),VLOOKUP(E225,Jogos!$AD$336:$AI$566,5,FALSE)),Tabelas!$O$9:$P$30,2,FALSE),$Q$2:$S$21,3,FALSE),"")</f>
        <v>Polônia (Deh)</v>
      </c>
      <c r="C226" s="93"/>
      <c r="D226" s="94" t="s">
        <v>54</v>
      </c>
      <c r="E226" s="93"/>
      <c r="F226" s="68" t="str">
        <f>IFERROR(VLOOKUP(VLOOKUP(IF(VLOOKUP(E225,Jogos!$AD$336:$AI$566,6,FALSE)="F",VLOOKUP(E225,Jogos!$AD$336:$AI$566,4,FALSE),VLOOKUP(E225,Jogos!$AD$336:$AI$566,5,FALSE)),Tabelas!$O$9:$P$30,2,FALSE),$Q$2:$S$21,3,FALSE),"")</f>
        <v>Suíça (Juninho)</v>
      </c>
      <c r="G226" s="76"/>
      <c r="H226" s="103"/>
      <c r="I226" s="90" t="str">
        <f>IFERROR(VLOOKUP(VLOOKUP(IF(VLOOKUP(L225,Jogos!$AD$336:$AI$566,6,FALSE)="C",VLOOKUP(L225,Jogos!$AD$336:$AI$566,4,FALSE),VLOOKUP(L225,Jogos!$AD$336:$AI$566,5,FALSE)),Tabelas!$O$9:$P$30,2,FALSE),$Q$2:$S$21,3,FALSE),"")</f>
        <v>Rep. Tcheca (Ricardinho)</v>
      </c>
      <c r="J226" s="93"/>
      <c r="K226" s="94" t="s">
        <v>54</v>
      </c>
      <c r="L226" s="93"/>
      <c r="M226" s="68" t="str">
        <f>IFERROR(VLOOKUP(VLOOKUP(IF(VLOOKUP(L225,Jogos!$AD$336:$AI$566,6,FALSE)="F",VLOOKUP(L225,Jogos!$AD$336:$AI$566,4,FALSE),VLOOKUP(L225,Jogos!$AD$336:$AI$566,5,FALSE)),Tabelas!$O$9:$P$30,2,FALSE),$Q$2:$S$21,3,FALSE),"")</f>
        <v>Suécia (Hugo)</v>
      </c>
      <c r="N226" s="106"/>
      <c r="Q226">
        <f>Tabelas!P233</f>
        <v>0</v>
      </c>
      <c r="R226">
        <f>Tabelas!Y233</f>
        <v>0</v>
      </c>
      <c r="S226" t="str">
        <f>Q226&amp;" ("&amp;R226&amp;")"</f>
        <v>0 (0)</v>
      </c>
    </row>
    <row r="227" spans="1:19" ht="16.5" thickBot="1" x14ac:dyDescent="0.3">
      <c r="A227" s="103"/>
      <c r="B227" s="89" t="s">
        <v>117</v>
      </c>
      <c r="C227" s="95" t="s">
        <v>118</v>
      </c>
      <c r="D227" s="171" t="s">
        <v>116</v>
      </c>
      <c r="E227" s="95" t="s">
        <v>118</v>
      </c>
      <c r="F227" s="89" t="s">
        <v>117</v>
      </c>
      <c r="G227" s="102"/>
      <c r="H227" s="103"/>
      <c r="I227" s="89" t="s">
        <v>117</v>
      </c>
      <c r="J227" s="95" t="s">
        <v>118</v>
      </c>
      <c r="K227" s="171" t="s">
        <v>116</v>
      </c>
      <c r="L227" s="95" t="s">
        <v>118</v>
      </c>
      <c r="M227" s="89" t="s">
        <v>117</v>
      </c>
      <c r="N227" s="107"/>
    </row>
    <row r="228" spans="1:19" ht="30.95" customHeight="1" thickBot="1" x14ac:dyDescent="0.3">
      <c r="A228" s="103"/>
      <c r="B228" s="88"/>
      <c r="C228" s="96"/>
      <c r="D228" s="172"/>
      <c r="E228" s="97"/>
      <c r="F228" s="87"/>
      <c r="G228" s="76"/>
      <c r="H228" s="103"/>
      <c r="I228" s="88"/>
      <c r="J228" s="96"/>
      <c r="K228" s="172"/>
      <c r="L228" s="97"/>
      <c r="M228" s="87"/>
      <c r="N228" s="106"/>
    </row>
    <row r="229" spans="1:19" ht="30.95" customHeight="1" thickBot="1" x14ac:dyDescent="0.3">
      <c r="A229" s="103"/>
      <c r="B229" s="66"/>
      <c r="C229" s="98"/>
      <c r="D229" s="172"/>
      <c r="E229" s="97"/>
      <c r="F229" s="87"/>
      <c r="G229" s="76"/>
      <c r="H229" s="103"/>
      <c r="I229" s="66"/>
      <c r="J229" s="98"/>
      <c r="K229" s="172"/>
      <c r="L229" s="97"/>
      <c r="M229" s="87"/>
      <c r="N229" s="106"/>
    </row>
    <row r="230" spans="1:19" ht="30.95" customHeight="1" thickBot="1" x14ac:dyDescent="0.3">
      <c r="A230" s="103"/>
      <c r="B230" s="66"/>
      <c r="C230" s="98"/>
      <c r="D230" s="172"/>
      <c r="E230" s="97"/>
      <c r="F230" s="87"/>
      <c r="G230" s="76"/>
      <c r="H230" s="103"/>
      <c r="I230" s="66"/>
      <c r="J230" s="98"/>
      <c r="K230" s="172"/>
      <c r="L230" s="97"/>
      <c r="M230" s="87"/>
      <c r="N230" s="106"/>
    </row>
    <row r="231" spans="1:19" ht="30.95" customHeight="1" thickBot="1" x14ac:dyDescent="0.3">
      <c r="A231" s="103"/>
      <c r="B231" s="66"/>
      <c r="C231" s="98"/>
      <c r="D231" s="172"/>
      <c r="E231" s="97"/>
      <c r="F231" s="87"/>
      <c r="G231" s="76"/>
      <c r="H231" s="103"/>
      <c r="I231" s="66"/>
      <c r="J231" s="98"/>
      <c r="K231" s="172"/>
      <c r="L231" s="97"/>
      <c r="M231" s="87"/>
      <c r="N231" s="106"/>
    </row>
    <row r="232" spans="1:19" ht="30.95" customHeight="1" thickBot="1" x14ac:dyDescent="0.3">
      <c r="A232" s="103"/>
      <c r="B232" s="66"/>
      <c r="C232" s="98"/>
      <c r="D232" s="173"/>
      <c r="E232" s="99"/>
      <c r="F232" s="68"/>
      <c r="G232" s="76"/>
      <c r="H232" s="103"/>
      <c r="I232" s="66"/>
      <c r="J232" s="98"/>
      <c r="K232" s="173"/>
      <c r="L232" s="99"/>
      <c r="M232" s="68"/>
      <c r="N232" s="106"/>
    </row>
    <row r="233" spans="1:19" ht="50.1" customHeight="1" thickBot="1" x14ac:dyDescent="0.4">
      <c r="A233" s="103"/>
      <c r="B233" s="137"/>
      <c r="C233" s="135"/>
      <c r="D233" s="136"/>
      <c r="E233" s="137"/>
      <c r="F233" s="135"/>
      <c r="G233" s="76"/>
      <c r="H233" s="103"/>
      <c r="I233" s="137"/>
      <c r="J233" s="135"/>
      <c r="K233" s="136"/>
      <c r="L233" s="137"/>
      <c r="M233" s="135"/>
      <c r="N233" s="106"/>
    </row>
    <row r="234" spans="1:19" ht="30.95" customHeight="1" x14ac:dyDescent="0.25">
      <c r="A234" s="138"/>
      <c r="B234" s="139"/>
      <c r="C234" s="140"/>
      <c r="D234" s="141"/>
      <c r="E234" s="140"/>
      <c r="F234" s="139"/>
      <c r="G234" s="139"/>
      <c r="H234" s="138"/>
      <c r="I234" s="139"/>
      <c r="J234" s="140"/>
      <c r="K234" s="141"/>
      <c r="L234" s="140"/>
      <c r="M234" s="139"/>
      <c r="N234" s="142"/>
    </row>
    <row r="235" spans="1:19" ht="16.5" thickBot="1" x14ac:dyDescent="0.3">
      <c r="A235" s="110"/>
      <c r="B235" s="111"/>
      <c r="C235" s="111"/>
      <c r="D235" s="111"/>
      <c r="E235" s="111"/>
      <c r="F235" s="111"/>
      <c r="G235" s="111"/>
      <c r="H235" s="110"/>
      <c r="I235" s="111"/>
      <c r="J235" s="111"/>
      <c r="K235" s="111"/>
      <c r="L235" s="111"/>
      <c r="M235" s="111"/>
      <c r="N235" s="112"/>
    </row>
    <row r="236" spans="1:19" ht="30" customHeight="1" thickBot="1" x14ac:dyDescent="0.3">
      <c r="A236" s="103"/>
      <c r="B236" s="174" t="str">
        <f>I223</f>
        <v>LXVI - CAMPEONATO</v>
      </c>
      <c r="C236" s="175"/>
      <c r="D236" s="175"/>
      <c r="E236" s="176"/>
      <c r="F236" s="91" t="s">
        <v>119</v>
      </c>
      <c r="G236" s="100"/>
      <c r="H236" s="103"/>
      <c r="I236" s="174" t="str">
        <f>B236</f>
        <v>LXVI - CAMPEONATO</v>
      </c>
      <c r="J236" s="175"/>
      <c r="K236" s="175"/>
      <c r="L236" s="176"/>
      <c r="M236" s="91" t="s">
        <v>119</v>
      </c>
      <c r="N236" s="104"/>
    </row>
    <row r="237" spans="1:19" ht="30" customHeight="1" thickBot="1" x14ac:dyDescent="0.3">
      <c r="A237" s="103"/>
      <c r="B237" s="177"/>
      <c r="C237" s="178"/>
      <c r="D237" s="178"/>
      <c r="E237" s="179"/>
      <c r="F237" s="92">
        <f>M224</f>
        <v>42833</v>
      </c>
      <c r="G237" s="101"/>
      <c r="H237" s="103"/>
      <c r="I237" s="177"/>
      <c r="J237" s="178"/>
      <c r="K237" s="178"/>
      <c r="L237" s="179"/>
      <c r="M237" s="92">
        <f>F237</f>
        <v>42833</v>
      </c>
      <c r="N237" s="105"/>
    </row>
    <row r="238" spans="1:19" ht="27" customHeight="1" thickBot="1" x14ac:dyDescent="0.3">
      <c r="A238" s="103"/>
      <c r="B238" s="109" t="str">
        <f>C238&amp;"º Rodada - "&amp;F238&amp;"º Jogo"</f>
        <v>5º Rodada - 1º Jogo</v>
      </c>
      <c r="C238" s="113">
        <f>IF(K225=Jogos!$AB$333,Sumulas!J225+1,J225)</f>
        <v>5</v>
      </c>
      <c r="D238" s="113">
        <f>IF(K225=Jogos!$AB$333,2,K225+1)</f>
        <v>2</v>
      </c>
      <c r="E238" s="113" t="str">
        <f>C238&amp;"J"&amp;D238</f>
        <v>5J2</v>
      </c>
      <c r="F238" s="145">
        <f>D238-1</f>
        <v>1</v>
      </c>
      <c r="G238" s="101"/>
      <c r="H238" s="103"/>
      <c r="I238" s="109" t="str">
        <f>J238&amp;"º Rodada - "&amp;M238&amp;"º Jogo"</f>
        <v>5º Rodada - 2º Jogo</v>
      </c>
      <c r="J238" s="113">
        <f>IF(D238=Jogos!$AB$333,Sumulas!C238+1,C238)</f>
        <v>5</v>
      </c>
      <c r="K238" s="113">
        <f>IF(D238=Jogos!$AB$333,2,D238+1)</f>
        <v>3</v>
      </c>
      <c r="L238" s="113" t="str">
        <f>J238&amp;"J"&amp;K238</f>
        <v>5J3</v>
      </c>
      <c r="M238" s="145">
        <f>K238-1</f>
        <v>2</v>
      </c>
      <c r="N238" s="105"/>
    </row>
    <row r="239" spans="1:19" ht="30.95" customHeight="1" thickBot="1" x14ac:dyDescent="0.3">
      <c r="A239" s="103"/>
      <c r="B239" s="90" t="str">
        <f>IFERROR(VLOOKUP(VLOOKUP(IF(VLOOKUP(E238,Jogos!$AD$336:$AI$566,6,FALSE)="C",VLOOKUP(E238,Jogos!$AD$336:$AI$566,4,FALSE),VLOOKUP(E238,Jogos!$AD$336:$AI$566,5,FALSE)),Tabelas!$O$9:$P$30,2,FALSE),$Q$2:$S$21,3,FALSE),"")</f>
        <v>Alemanha (Roger)</v>
      </c>
      <c r="C239" s="93"/>
      <c r="D239" s="94" t="s">
        <v>54</v>
      </c>
      <c r="E239" s="93"/>
      <c r="F239" s="68" t="str">
        <f>IFERROR(VLOOKUP(VLOOKUP(IF(VLOOKUP(E238,Jogos!$AD$336:$AI$566,6,FALSE)="F",VLOOKUP(E238,Jogos!$AD$336:$AI$566,4,FALSE),VLOOKUP(E238,Jogos!$AD$336:$AI$566,5,FALSE)),Tabelas!$O$9:$P$30,2,FALSE),$Q$2:$S$21,3,FALSE),"")</f>
        <v>Irlanda (Gru)</v>
      </c>
      <c r="G239" s="76"/>
      <c r="H239" s="103"/>
      <c r="I239" s="90" t="str">
        <f>IFERROR(VLOOKUP(VLOOKUP(IF(VLOOKUP(L238,Jogos!$AD$336:$AI$566,6,FALSE)="C",VLOOKUP(L238,Jogos!$AD$336:$AI$566,4,FALSE),VLOOKUP(L238,Jogos!$AD$336:$AI$566,5,FALSE)),Tabelas!$O$9:$P$30,2,FALSE),$Q$2:$S$21,3,FALSE),"")</f>
        <v>Inglaterra (Tooty)</v>
      </c>
      <c r="J239" s="93"/>
      <c r="K239" s="94" t="s">
        <v>54</v>
      </c>
      <c r="L239" s="93"/>
      <c r="M239" s="68" t="str">
        <f>IFERROR(VLOOKUP(VLOOKUP(IF(VLOOKUP(L238,Jogos!$AD$336:$AI$566,6,FALSE)="F",VLOOKUP(L238,Jogos!$AD$336:$AI$566,4,FALSE),VLOOKUP(L238,Jogos!$AD$336:$AI$566,5,FALSE)),Tabelas!$O$9:$P$30,2,FALSE),$Q$2:$S$21,3,FALSE),"")</f>
        <v>Áustria (Mário)</v>
      </c>
      <c r="N239" s="106"/>
      <c r="Q239">
        <f>Tabelas!P246</f>
        <v>0</v>
      </c>
      <c r="R239">
        <f>Tabelas!Y246</f>
        <v>0</v>
      </c>
      <c r="S239" t="str">
        <f>Q239&amp;" ("&amp;R239&amp;")"</f>
        <v>0 (0)</v>
      </c>
    </row>
    <row r="240" spans="1:19" ht="16.5" thickBot="1" x14ac:dyDescent="0.3">
      <c r="A240" s="103"/>
      <c r="B240" s="89" t="s">
        <v>117</v>
      </c>
      <c r="C240" s="95" t="s">
        <v>118</v>
      </c>
      <c r="D240" s="171" t="s">
        <v>116</v>
      </c>
      <c r="E240" s="95" t="s">
        <v>118</v>
      </c>
      <c r="F240" s="89" t="s">
        <v>117</v>
      </c>
      <c r="G240" s="102"/>
      <c r="H240" s="103"/>
      <c r="I240" s="89" t="s">
        <v>117</v>
      </c>
      <c r="J240" s="95" t="s">
        <v>118</v>
      </c>
      <c r="K240" s="171" t="s">
        <v>116</v>
      </c>
      <c r="L240" s="95" t="s">
        <v>118</v>
      </c>
      <c r="M240" s="89" t="s">
        <v>117</v>
      </c>
      <c r="N240" s="107"/>
    </row>
    <row r="241" spans="1:19" ht="30.95" customHeight="1" thickBot="1" x14ac:dyDescent="0.3">
      <c r="A241" s="103"/>
      <c r="B241" s="88"/>
      <c r="C241" s="96"/>
      <c r="D241" s="172"/>
      <c r="E241" s="97"/>
      <c r="F241" s="87"/>
      <c r="G241" s="76"/>
      <c r="H241" s="103"/>
      <c r="I241" s="88"/>
      <c r="J241" s="96"/>
      <c r="K241" s="172"/>
      <c r="L241" s="97"/>
      <c r="M241" s="87"/>
      <c r="N241" s="106"/>
    </row>
    <row r="242" spans="1:19" ht="30.95" customHeight="1" thickBot="1" x14ac:dyDescent="0.3">
      <c r="A242" s="103"/>
      <c r="B242" s="66"/>
      <c r="C242" s="98"/>
      <c r="D242" s="172"/>
      <c r="E242" s="97"/>
      <c r="F242" s="87"/>
      <c r="G242" s="76"/>
      <c r="H242" s="103"/>
      <c r="I242" s="66"/>
      <c r="J242" s="98"/>
      <c r="K242" s="172"/>
      <c r="L242" s="97"/>
      <c r="M242" s="87"/>
      <c r="N242" s="106"/>
    </row>
    <row r="243" spans="1:19" ht="30.95" customHeight="1" thickBot="1" x14ac:dyDescent="0.3">
      <c r="A243" s="103"/>
      <c r="B243" s="66"/>
      <c r="C243" s="98"/>
      <c r="D243" s="172"/>
      <c r="E243" s="97"/>
      <c r="F243" s="87"/>
      <c r="G243" s="76"/>
      <c r="H243" s="103"/>
      <c r="I243" s="66"/>
      <c r="J243" s="98"/>
      <c r="K243" s="172"/>
      <c r="L243" s="97"/>
      <c r="M243" s="87"/>
      <c r="N243" s="106"/>
    </row>
    <row r="244" spans="1:19" ht="30.95" customHeight="1" thickBot="1" x14ac:dyDescent="0.3">
      <c r="A244" s="103"/>
      <c r="B244" s="66"/>
      <c r="C244" s="98"/>
      <c r="D244" s="172"/>
      <c r="E244" s="97"/>
      <c r="F244" s="87"/>
      <c r="G244" s="76"/>
      <c r="H244" s="103"/>
      <c r="I244" s="66"/>
      <c r="J244" s="98"/>
      <c r="K244" s="172"/>
      <c r="L244" s="97"/>
      <c r="M244" s="87"/>
      <c r="N244" s="106"/>
    </row>
    <row r="245" spans="1:19" ht="30.95" customHeight="1" thickBot="1" x14ac:dyDescent="0.3">
      <c r="A245" s="103"/>
      <c r="B245" s="66"/>
      <c r="C245" s="98"/>
      <c r="D245" s="173"/>
      <c r="E245" s="99"/>
      <c r="F245" s="68"/>
      <c r="G245" s="76"/>
      <c r="H245" s="103"/>
      <c r="I245" s="66"/>
      <c r="J245" s="98"/>
      <c r="K245" s="173"/>
      <c r="L245" s="99"/>
      <c r="M245" s="68"/>
      <c r="N245" s="106"/>
    </row>
    <row r="246" spans="1:19" ht="50.1" customHeight="1" thickBot="1" x14ac:dyDescent="0.4">
      <c r="A246" s="103"/>
      <c r="B246" s="137"/>
      <c r="C246" s="135"/>
      <c r="D246" s="136"/>
      <c r="E246" s="137"/>
      <c r="F246" s="135"/>
      <c r="G246" s="76"/>
      <c r="H246" s="103"/>
      <c r="I246" s="137"/>
      <c r="J246" s="135"/>
      <c r="K246" s="136"/>
      <c r="L246" s="137"/>
      <c r="M246" s="135"/>
      <c r="N246" s="106"/>
    </row>
    <row r="247" spans="1:19" ht="30.95" customHeight="1" x14ac:dyDescent="0.25">
      <c r="A247" s="138"/>
      <c r="B247" s="139"/>
      <c r="C247" s="140"/>
      <c r="D247" s="141"/>
      <c r="E247" s="140"/>
      <c r="F247" s="139"/>
      <c r="G247" s="139"/>
      <c r="H247" s="138"/>
      <c r="I247" s="139"/>
      <c r="J247" s="140"/>
      <c r="K247" s="141"/>
      <c r="L247" s="140"/>
      <c r="M247" s="139"/>
      <c r="N247" s="142"/>
    </row>
    <row r="248" spans="1:19" ht="16.5" thickBot="1" x14ac:dyDescent="0.3">
      <c r="A248" s="110"/>
      <c r="B248" s="111"/>
      <c r="C248" s="111"/>
      <c r="D248" s="111"/>
      <c r="E248" s="111"/>
      <c r="F248" s="111"/>
      <c r="G248" s="111"/>
      <c r="H248" s="110"/>
      <c r="I248" s="111"/>
      <c r="J248" s="111"/>
      <c r="K248" s="111"/>
      <c r="L248" s="111"/>
      <c r="M248" s="111"/>
      <c r="N248" s="112"/>
    </row>
    <row r="249" spans="1:19" ht="30" customHeight="1" thickBot="1" x14ac:dyDescent="0.3">
      <c r="A249" s="103"/>
      <c r="B249" s="174" t="str">
        <f>I236</f>
        <v>LXVI - CAMPEONATO</v>
      </c>
      <c r="C249" s="175"/>
      <c r="D249" s="175"/>
      <c r="E249" s="176"/>
      <c r="F249" s="91" t="s">
        <v>119</v>
      </c>
      <c r="G249" s="100"/>
      <c r="H249" s="103"/>
      <c r="I249" s="174" t="str">
        <f>B249</f>
        <v>LXVI - CAMPEONATO</v>
      </c>
      <c r="J249" s="175"/>
      <c r="K249" s="175"/>
      <c r="L249" s="176"/>
      <c r="M249" s="91" t="s">
        <v>119</v>
      </c>
      <c r="N249" s="104"/>
    </row>
    <row r="250" spans="1:19" ht="30" customHeight="1" thickBot="1" x14ac:dyDescent="0.3">
      <c r="A250" s="103"/>
      <c r="B250" s="177"/>
      <c r="C250" s="178"/>
      <c r="D250" s="178"/>
      <c r="E250" s="179"/>
      <c r="F250" s="92">
        <f>M237</f>
        <v>42833</v>
      </c>
      <c r="G250" s="101"/>
      <c r="H250" s="103"/>
      <c r="I250" s="177"/>
      <c r="J250" s="178"/>
      <c r="K250" s="178"/>
      <c r="L250" s="179"/>
      <c r="M250" s="92">
        <f>F250</f>
        <v>42833</v>
      </c>
      <c r="N250" s="105"/>
    </row>
    <row r="251" spans="1:19" ht="27" customHeight="1" thickBot="1" x14ac:dyDescent="0.3">
      <c r="A251" s="103"/>
      <c r="B251" s="109" t="str">
        <f>C251&amp;"º Rodada - "&amp;F251&amp;"º Jogo"</f>
        <v>5º Rodada - 3º Jogo</v>
      </c>
      <c r="C251" s="113">
        <f>IF(K238=Jogos!$AB$333,Sumulas!J238+1,J238)</f>
        <v>5</v>
      </c>
      <c r="D251" s="113">
        <f>IF(K238=Jogos!$AB$333,2,K238+1)</f>
        <v>4</v>
      </c>
      <c r="E251" s="113" t="str">
        <f>C251&amp;"J"&amp;D251</f>
        <v>5J4</v>
      </c>
      <c r="F251" s="145">
        <f>D251-1</f>
        <v>3</v>
      </c>
      <c r="G251" s="101"/>
      <c r="H251" s="103"/>
      <c r="I251" s="109" t="str">
        <f>J251&amp;"º Rodada - "&amp;M251&amp;"º Jogo"</f>
        <v>5º Rodada - 4º Jogo</v>
      </c>
      <c r="J251" s="113">
        <f>IF(D251=Jogos!$AB$333,Sumulas!C251+1,C251)</f>
        <v>5</v>
      </c>
      <c r="K251" s="113">
        <f>IF(D251=Jogos!$AB$333,2,D251+1)</f>
        <v>5</v>
      </c>
      <c r="L251" s="113" t="str">
        <f>J251&amp;"J"&amp;K251</f>
        <v>5J5</v>
      </c>
      <c r="M251" s="145">
        <f>K251-1</f>
        <v>4</v>
      </c>
      <c r="N251" s="105"/>
    </row>
    <row r="252" spans="1:19" ht="30.95" customHeight="1" thickBot="1" x14ac:dyDescent="0.3">
      <c r="A252" s="103"/>
      <c r="B252" s="90" t="str">
        <f>IFERROR(VLOOKUP(VLOOKUP(IF(VLOOKUP(E251,Jogos!$AD$336:$AI$566,6,FALSE)="C",VLOOKUP(E251,Jogos!$AD$336:$AI$566,4,FALSE),VLOOKUP(E251,Jogos!$AD$336:$AI$566,5,FALSE)),Tabelas!$O$9:$P$30,2,FALSE),$Q$2:$S$21,3,FALSE),"")</f>
        <v>Holanda (Junior)</v>
      </c>
      <c r="C252" s="93"/>
      <c r="D252" s="94" t="s">
        <v>54</v>
      </c>
      <c r="E252" s="93"/>
      <c r="F252" s="68" t="str">
        <f>IFERROR(VLOOKUP(VLOOKUP(IF(VLOOKUP(E251,Jogos!$AD$336:$AI$566,6,FALSE)="F",VLOOKUP(E251,Jogos!$AD$336:$AI$566,4,FALSE),VLOOKUP(E251,Jogos!$AD$336:$AI$566,5,FALSE)),Tabelas!$O$9:$P$30,2,FALSE),$Q$2:$S$21,3,FALSE),"")</f>
        <v>Bélgica (Gustavão)</v>
      </c>
      <c r="G252" s="76"/>
      <c r="H252" s="103"/>
      <c r="I252" s="90" t="str">
        <f>IFERROR(VLOOKUP(VLOOKUP(IF(VLOOKUP(L251,Jogos!$AD$336:$AI$566,6,FALSE)="C",VLOOKUP(L251,Jogos!$AD$336:$AI$566,4,FALSE),VLOOKUP(L251,Jogos!$AD$336:$AI$566,5,FALSE)),Tabelas!$O$9:$P$30,2,FALSE),$Q$2:$S$21,3,FALSE),"")</f>
        <v>Dinamarca (Michael)</v>
      </c>
      <c r="J252" s="93"/>
      <c r="K252" s="94" t="s">
        <v>54</v>
      </c>
      <c r="L252" s="93"/>
      <c r="M252" s="68" t="str">
        <f>IFERROR(VLOOKUP(VLOOKUP(IF(VLOOKUP(L251,Jogos!$AD$336:$AI$566,6,FALSE)="F",VLOOKUP(L251,Jogos!$AD$336:$AI$566,4,FALSE),VLOOKUP(L251,Jogos!$AD$336:$AI$566,5,FALSE)),Tabelas!$O$9:$P$30,2,FALSE),$Q$2:$S$21,3,FALSE),"")</f>
        <v>França (Shrek)</v>
      </c>
      <c r="N252" s="106"/>
      <c r="Q252">
        <f>Tabelas!P259</f>
        <v>0</v>
      </c>
      <c r="R252">
        <f>Tabelas!Y259</f>
        <v>0</v>
      </c>
      <c r="S252" t="str">
        <f>Q252&amp;" ("&amp;R252&amp;")"</f>
        <v>0 (0)</v>
      </c>
    </row>
    <row r="253" spans="1:19" ht="16.5" thickBot="1" x14ac:dyDescent="0.3">
      <c r="A253" s="103"/>
      <c r="B253" s="89" t="s">
        <v>117</v>
      </c>
      <c r="C253" s="95" t="s">
        <v>118</v>
      </c>
      <c r="D253" s="171" t="s">
        <v>116</v>
      </c>
      <c r="E253" s="95" t="s">
        <v>118</v>
      </c>
      <c r="F253" s="89" t="s">
        <v>117</v>
      </c>
      <c r="G253" s="102"/>
      <c r="H253" s="103"/>
      <c r="I253" s="89" t="s">
        <v>117</v>
      </c>
      <c r="J253" s="95" t="s">
        <v>118</v>
      </c>
      <c r="K253" s="171" t="s">
        <v>116</v>
      </c>
      <c r="L253" s="95" t="s">
        <v>118</v>
      </c>
      <c r="M253" s="89" t="s">
        <v>117</v>
      </c>
      <c r="N253" s="107"/>
    </row>
    <row r="254" spans="1:19" ht="30.95" customHeight="1" thickBot="1" x14ac:dyDescent="0.3">
      <c r="A254" s="103"/>
      <c r="B254" s="88"/>
      <c r="C254" s="96"/>
      <c r="D254" s="172"/>
      <c r="E254" s="97"/>
      <c r="F254" s="87"/>
      <c r="G254" s="76"/>
      <c r="H254" s="103"/>
      <c r="I254" s="88"/>
      <c r="J254" s="96"/>
      <c r="K254" s="172"/>
      <c r="L254" s="97"/>
      <c r="M254" s="87"/>
      <c r="N254" s="106"/>
    </row>
    <row r="255" spans="1:19" ht="30.95" customHeight="1" thickBot="1" x14ac:dyDescent="0.3">
      <c r="A255" s="103"/>
      <c r="B255" s="66"/>
      <c r="C255" s="98"/>
      <c r="D255" s="172"/>
      <c r="E255" s="97"/>
      <c r="F255" s="87"/>
      <c r="G255" s="76"/>
      <c r="H255" s="103"/>
      <c r="I255" s="66"/>
      <c r="J255" s="98"/>
      <c r="K255" s="172"/>
      <c r="L255" s="97"/>
      <c r="M255" s="87"/>
      <c r="N255" s="106"/>
    </row>
    <row r="256" spans="1:19" ht="30.95" customHeight="1" thickBot="1" x14ac:dyDescent="0.3">
      <c r="A256" s="103"/>
      <c r="B256" s="66"/>
      <c r="C256" s="98"/>
      <c r="D256" s="172"/>
      <c r="E256" s="97"/>
      <c r="F256" s="87"/>
      <c r="G256" s="76"/>
      <c r="H256" s="103"/>
      <c r="I256" s="66"/>
      <c r="J256" s="98"/>
      <c r="K256" s="172"/>
      <c r="L256" s="97"/>
      <c r="M256" s="87"/>
      <c r="N256" s="106"/>
    </row>
    <row r="257" spans="1:19" ht="30.95" customHeight="1" thickBot="1" x14ac:dyDescent="0.3">
      <c r="A257" s="103"/>
      <c r="B257" s="66"/>
      <c r="C257" s="98"/>
      <c r="D257" s="172"/>
      <c r="E257" s="97"/>
      <c r="F257" s="87"/>
      <c r="G257" s="76"/>
      <c r="H257" s="103"/>
      <c r="I257" s="66"/>
      <c r="J257" s="98"/>
      <c r="K257" s="172"/>
      <c r="L257" s="97"/>
      <c r="M257" s="87"/>
      <c r="N257" s="106"/>
    </row>
    <row r="258" spans="1:19" ht="30.95" customHeight="1" thickBot="1" x14ac:dyDescent="0.3">
      <c r="A258" s="103"/>
      <c r="B258" s="66"/>
      <c r="C258" s="98"/>
      <c r="D258" s="173"/>
      <c r="E258" s="99"/>
      <c r="F258" s="68"/>
      <c r="G258" s="76"/>
      <c r="H258" s="103"/>
      <c r="I258" s="66"/>
      <c r="J258" s="98"/>
      <c r="K258" s="173"/>
      <c r="L258" s="99"/>
      <c r="M258" s="68"/>
      <c r="N258" s="106"/>
    </row>
    <row r="259" spans="1:19" ht="50.1" customHeight="1" thickBot="1" x14ac:dyDescent="0.4">
      <c r="A259" s="103"/>
      <c r="B259" s="137"/>
      <c r="C259" s="135"/>
      <c r="D259" s="136"/>
      <c r="E259" s="137"/>
      <c r="F259" s="135"/>
      <c r="G259" s="76"/>
      <c r="H259" s="103"/>
      <c r="I259" s="137"/>
      <c r="J259" s="135"/>
      <c r="K259" s="136"/>
      <c r="L259" s="137"/>
      <c r="M259" s="135"/>
      <c r="N259" s="106"/>
    </row>
    <row r="260" spans="1:19" ht="30.95" customHeight="1" x14ac:dyDescent="0.25">
      <c r="A260" s="138"/>
      <c r="B260" s="139"/>
      <c r="C260" s="140"/>
      <c r="D260" s="141"/>
      <c r="E260" s="140"/>
      <c r="F260" s="139"/>
      <c r="G260" s="139"/>
      <c r="H260" s="138"/>
      <c r="I260" s="139"/>
      <c r="J260" s="140"/>
      <c r="K260" s="141"/>
      <c r="L260" s="140"/>
      <c r="M260" s="139"/>
      <c r="N260" s="142"/>
    </row>
    <row r="261" spans="1:19" ht="16.5" thickBot="1" x14ac:dyDescent="0.3">
      <c r="A261" s="110"/>
      <c r="B261" s="111"/>
      <c r="C261" s="111"/>
      <c r="D261" s="111"/>
      <c r="E261" s="111"/>
      <c r="F261" s="111"/>
      <c r="G261" s="111"/>
      <c r="H261" s="110"/>
      <c r="I261" s="111"/>
      <c r="J261" s="111"/>
      <c r="K261" s="111"/>
      <c r="L261" s="111"/>
      <c r="M261" s="111"/>
      <c r="N261" s="112"/>
    </row>
    <row r="262" spans="1:19" ht="30" customHeight="1" thickBot="1" x14ac:dyDescent="0.3">
      <c r="A262" s="103"/>
      <c r="B262" s="174" t="str">
        <f>I249</f>
        <v>LXVI - CAMPEONATO</v>
      </c>
      <c r="C262" s="175"/>
      <c r="D262" s="175"/>
      <c r="E262" s="176"/>
      <c r="F262" s="91" t="s">
        <v>119</v>
      </c>
      <c r="G262" s="100"/>
      <c r="H262" s="103"/>
      <c r="I262" s="174" t="str">
        <f>B262</f>
        <v>LXVI - CAMPEONATO</v>
      </c>
      <c r="J262" s="175"/>
      <c r="K262" s="175"/>
      <c r="L262" s="176"/>
      <c r="M262" s="91" t="s">
        <v>119</v>
      </c>
      <c r="N262" s="104"/>
    </row>
    <row r="263" spans="1:19" ht="30" customHeight="1" thickBot="1" x14ac:dyDescent="0.3">
      <c r="A263" s="103"/>
      <c r="B263" s="177"/>
      <c r="C263" s="178"/>
      <c r="D263" s="178"/>
      <c r="E263" s="179"/>
      <c r="F263" s="92">
        <f>M250</f>
        <v>42833</v>
      </c>
      <c r="G263" s="101"/>
      <c r="H263" s="103"/>
      <c r="I263" s="177"/>
      <c r="J263" s="178"/>
      <c r="K263" s="178"/>
      <c r="L263" s="179"/>
      <c r="M263" s="92">
        <f>F263</f>
        <v>42833</v>
      </c>
      <c r="N263" s="105"/>
    </row>
    <row r="264" spans="1:19" ht="27" customHeight="1" thickBot="1" x14ac:dyDescent="0.3">
      <c r="A264" s="103"/>
      <c r="B264" s="109" t="str">
        <f>C264&amp;"º Rodada - "&amp;F264&amp;"º Jogo"</f>
        <v>5º Rodada - 5º Jogo</v>
      </c>
      <c r="C264" s="113">
        <f>IF(K251=Jogos!$AB$333,Sumulas!J251+1,J251)</f>
        <v>5</v>
      </c>
      <c r="D264" s="113">
        <f>IF(K251=Jogos!$AB$333,2,K251+1)</f>
        <v>6</v>
      </c>
      <c r="E264" s="113" t="str">
        <f>C264&amp;"J"&amp;D264</f>
        <v>5J6</v>
      </c>
      <c r="F264" s="145">
        <f>D264-1</f>
        <v>5</v>
      </c>
      <c r="G264" s="101"/>
      <c r="H264" s="103"/>
      <c r="I264" s="109" t="str">
        <f>J264&amp;"º Rodada - "&amp;M264&amp;"º Jogo"</f>
        <v>5º Rodada - 6º Jogo</v>
      </c>
      <c r="J264" s="113">
        <f>IF(D264=Jogos!$AB$333,Sumulas!C264+1,C264)</f>
        <v>5</v>
      </c>
      <c r="K264" s="113">
        <f>IF(D264=Jogos!$AB$333,2,D264+1)</f>
        <v>7</v>
      </c>
      <c r="L264" s="113" t="str">
        <f>J264&amp;"J"&amp;K264</f>
        <v>5J7</v>
      </c>
      <c r="M264" s="145">
        <f>K264-1</f>
        <v>6</v>
      </c>
      <c r="N264" s="105"/>
    </row>
    <row r="265" spans="1:19" ht="30.95" customHeight="1" thickBot="1" x14ac:dyDescent="0.3">
      <c r="A265" s="103"/>
      <c r="B265" s="90" t="str">
        <f>IFERROR(VLOOKUP(VLOOKUP(IF(VLOOKUP(E264,Jogos!$AD$336:$AI$566,6,FALSE)="C",VLOOKUP(E264,Jogos!$AD$336:$AI$566,4,FALSE),VLOOKUP(E264,Jogos!$AD$336:$AI$566,5,FALSE)),Tabelas!$O$9:$P$30,2,FALSE),$Q$2:$S$21,3,FALSE),"")</f>
        <v>Escócia (João)</v>
      </c>
      <c r="C265" s="93"/>
      <c r="D265" s="94" t="s">
        <v>54</v>
      </c>
      <c r="E265" s="93"/>
      <c r="F265" s="68" t="str">
        <f>IFERROR(VLOOKUP(VLOOKUP(IF(VLOOKUP(E264,Jogos!$AD$336:$AI$566,6,FALSE)="F",VLOOKUP(E264,Jogos!$AD$336:$AI$566,4,FALSE),VLOOKUP(E264,Jogos!$AD$336:$AI$566,5,FALSE)),Tabelas!$O$9:$P$30,2,FALSE),$Q$2:$S$21,3,FALSE),"")</f>
        <v>Eslovênia (Deyvid)</v>
      </c>
      <c r="G265" s="76"/>
      <c r="H265" s="103"/>
      <c r="I265" s="90" t="str">
        <f>IFERROR(VLOOKUP(VLOOKUP(IF(VLOOKUP(L264,Jogos!$AD$336:$AI$566,6,FALSE)="C",VLOOKUP(L264,Jogos!$AD$336:$AI$566,4,FALSE),VLOOKUP(L264,Jogos!$AD$336:$AI$566,5,FALSE)),Tabelas!$O$9:$P$30,2,FALSE),$Q$2:$S$21,3,FALSE),"")</f>
        <v>Itália (Cayera)</v>
      </c>
      <c r="J265" s="93"/>
      <c r="K265" s="94" t="s">
        <v>54</v>
      </c>
      <c r="L265" s="93"/>
      <c r="M265" s="68" t="str">
        <f>IFERROR(VLOOKUP(VLOOKUP(IF(VLOOKUP(L264,Jogos!$AD$336:$AI$566,6,FALSE)="F",VLOOKUP(L264,Jogos!$AD$336:$AI$566,4,FALSE),VLOOKUP(L264,Jogos!$AD$336:$AI$566,5,FALSE)),Tabelas!$O$9:$P$30,2,FALSE),$Q$2:$S$21,3,FALSE),"")</f>
        <v>Turquia (DieGo)</v>
      </c>
      <c r="N265" s="106"/>
      <c r="Q265">
        <f>Tabelas!P272</f>
        <v>0</v>
      </c>
      <c r="R265">
        <f>Tabelas!Y272</f>
        <v>0</v>
      </c>
      <c r="S265" t="str">
        <f>Q265&amp;" ("&amp;R265&amp;")"</f>
        <v>0 (0)</v>
      </c>
    </row>
    <row r="266" spans="1:19" ht="16.5" thickBot="1" x14ac:dyDescent="0.3">
      <c r="A266" s="103"/>
      <c r="B266" s="89" t="s">
        <v>117</v>
      </c>
      <c r="C266" s="95" t="s">
        <v>118</v>
      </c>
      <c r="D266" s="171" t="s">
        <v>116</v>
      </c>
      <c r="E266" s="95" t="s">
        <v>118</v>
      </c>
      <c r="F266" s="89" t="s">
        <v>117</v>
      </c>
      <c r="G266" s="102"/>
      <c r="H266" s="103"/>
      <c r="I266" s="89" t="s">
        <v>117</v>
      </c>
      <c r="J266" s="95" t="s">
        <v>118</v>
      </c>
      <c r="K266" s="171" t="s">
        <v>116</v>
      </c>
      <c r="L266" s="95" t="s">
        <v>118</v>
      </c>
      <c r="M266" s="89" t="s">
        <v>117</v>
      </c>
      <c r="N266" s="107"/>
    </row>
    <row r="267" spans="1:19" ht="30.95" customHeight="1" thickBot="1" x14ac:dyDescent="0.3">
      <c r="A267" s="103"/>
      <c r="B267" s="88"/>
      <c r="C267" s="96"/>
      <c r="D267" s="172"/>
      <c r="E267" s="97"/>
      <c r="F267" s="87"/>
      <c r="G267" s="76"/>
      <c r="H267" s="103"/>
      <c r="I267" s="88"/>
      <c r="J267" s="96"/>
      <c r="K267" s="172"/>
      <c r="L267" s="97"/>
      <c r="M267" s="87"/>
      <c r="N267" s="106"/>
    </row>
    <row r="268" spans="1:19" ht="30.95" customHeight="1" thickBot="1" x14ac:dyDescent="0.3">
      <c r="A268" s="103"/>
      <c r="B268" s="66"/>
      <c r="C268" s="98"/>
      <c r="D268" s="172"/>
      <c r="E268" s="97"/>
      <c r="F268" s="87"/>
      <c r="G268" s="76"/>
      <c r="H268" s="103"/>
      <c r="I268" s="66"/>
      <c r="J268" s="98"/>
      <c r="K268" s="172"/>
      <c r="L268" s="97"/>
      <c r="M268" s="87"/>
      <c r="N268" s="106"/>
    </row>
    <row r="269" spans="1:19" ht="30.95" customHeight="1" thickBot="1" x14ac:dyDescent="0.3">
      <c r="A269" s="103"/>
      <c r="B269" s="66"/>
      <c r="C269" s="98"/>
      <c r="D269" s="172"/>
      <c r="E269" s="97"/>
      <c r="F269" s="87"/>
      <c r="G269" s="76"/>
      <c r="H269" s="103"/>
      <c r="I269" s="66"/>
      <c r="J269" s="98"/>
      <c r="K269" s="172"/>
      <c r="L269" s="97"/>
      <c r="M269" s="87"/>
      <c r="N269" s="106"/>
    </row>
    <row r="270" spans="1:19" ht="30.95" customHeight="1" thickBot="1" x14ac:dyDescent="0.3">
      <c r="A270" s="103"/>
      <c r="B270" s="66"/>
      <c r="C270" s="98"/>
      <c r="D270" s="172"/>
      <c r="E270" s="97"/>
      <c r="F270" s="87"/>
      <c r="G270" s="76"/>
      <c r="H270" s="103"/>
      <c r="I270" s="66"/>
      <c r="J270" s="98"/>
      <c r="K270" s="172"/>
      <c r="L270" s="97"/>
      <c r="M270" s="87"/>
      <c r="N270" s="106"/>
    </row>
    <row r="271" spans="1:19" ht="30.95" customHeight="1" thickBot="1" x14ac:dyDescent="0.3">
      <c r="A271" s="103"/>
      <c r="B271" s="66"/>
      <c r="C271" s="98"/>
      <c r="D271" s="173"/>
      <c r="E271" s="99"/>
      <c r="F271" s="68"/>
      <c r="G271" s="76"/>
      <c r="H271" s="103"/>
      <c r="I271" s="66"/>
      <c r="J271" s="98"/>
      <c r="K271" s="173"/>
      <c r="L271" s="99"/>
      <c r="M271" s="68"/>
      <c r="N271" s="106"/>
    </row>
    <row r="272" spans="1:19" ht="50.1" customHeight="1" thickBot="1" x14ac:dyDescent="0.4">
      <c r="A272" s="103"/>
      <c r="B272" s="137"/>
      <c r="C272" s="135"/>
      <c r="D272" s="136"/>
      <c r="E272" s="137"/>
      <c r="F272" s="135"/>
      <c r="G272" s="76"/>
      <c r="H272" s="103"/>
      <c r="I272" s="137"/>
      <c r="J272" s="135"/>
      <c r="K272" s="136"/>
      <c r="L272" s="137"/>
      <c r="M272" s="135"/>
      <c r="N272" s="106"/>
    </row>
    <row r="273" spans="1:19" ht="30.95" customHeight="1" x14ac:dyDescent="0.25">
      <c r="A273" s="138"/>
      <c r="B273" s="139"/>
      <c r="C273" s="140"/>
      <c r="D273" s="141"/>
      <c r="E273" s="140"/>
      <c r="F273" s="139"/>
      <c r="G273" s="139"/>
      <c r="H273" s="138"/>
      <c r="I273" s="139"/>
      <c r="J273" s="140"/>
      <c r="K273" s="141"/>
      <c r="L273" s="140"/>
      <c r="M273" s="139"/>
      <c r="N273" s="142"/>
    </row>
    <row r="274" spans="1:19" ht="16.5" thickBot="1" x14ac:dyDescent="0.3">
      <c r="A274" s="110"/>
      <c r="B274" s="111"/>
      <c r="C274" s="111"/>
      <c r="D274" s="111"/>
      <c r="E274" s="111"/>
      <c r="F274" s="111"/>
      <c r="G274" s="111"/>
      <c r="H274" s="110"/>
      <c r="I274" s="111"/>
      <c r="J274" s="111"/>
      <c r="K274" s="111"/>
      <c r="L274" s="111"/>
      <c r="M274" s="111"/>
      <c r="N274" s="112"/>
    </row>
    <row r="275" spans="1:19" ht="30" customHeight="1" thickBot="1" x14ac:dyDescent="0.3">
      <c r="A275" s="103"/>
      <c r="B275" s="174" t="str">
        <f>I262</f>
        <v>LXVI - CAMPEONATO</v>
      </c>
      <c r="C275" s="175"/>
      <c r="D275" s="175"/>
      <c r="E275" s="176"/>
      <c r="F275" s="91" t="s">
        <v>119</v>
      </c>
      <c r="G275" s="100"/>
      <c r="H275" s="103"/>
      <c r="I275" s="174" t="str">
        <f>B275</f>
        <v>LXVI - CAMPEONATO</v>
      </c>
      <c r="J275" s="175"/>
      <c r="K275" s="175"/>
      <c r="L275" s="176"/>
      <c r="M275" s="91" t="s">
        <v>119</v>
      </c>
      <c r="N275" s="104"/>
    </row>
    <row r="276" spans="1:19" ht="30" customHeight="1" thickBot="1" x14ac:dyDescent="0.3">
      <c r="A276" s="103"/>
      <c r="B276" s="177"/>
      <c r="C276" s="178"/>
      <c r="D276" s="178"/>
      <c r="E276" s="179"/>
      <c r="F276" s="92">
        <f>M263</f>
        <v>42833</v>
      </c>
      <c r="G276" s="101"/>
      <c r="H276" s="103"/>
      <c r="I276" s="177"/>
      <c r="J276" s="178"/>
      <c r="K276" s="178"/>
      <c r="L276" s="179"/>
      <c r="M276" s="92">
        <f>F276</f>
        <v>42833</v>
      </c>
      <c r="N276" s="105"/>
    </row>
    <row r="277" spans="1:19" ht="27" customHeight="1" thickBot="1" x14ac:dyDescent="0.3">
      <c r="A277" s="103"/>
      <c r="B277" s="109" t="str">
        <f>C277&amp;"º Rodada - "&amp;F277&amp;"º Jogo"</f>
        <v>5º Rodada - 7º Jogo</v>
      </c>
      <c r="C277" s="113">
        <f>IF(K264=Jogos!$AB$333,Sumulas!J264+1,J264)</f>
        <v>5</v>
      </c>
      <c r="D277" s="113">
        <f>IF(K264=Jogos!$AB$333,2,K264+1)</f>
        <v>8</v>
      </c>
      <c r="E277" s="113" t="str">
        <f>C277&amp;"J"&amp;D277</f>
        <v>5J8</v>
      </c>
      <c r="F277" s="145">
        <f>D277-1</f>
        <v>7</v>
      </c>
      <c r="G277" s="101"/>
      <c r="H277" s="103"/>
      <c r="I277" s="109" t="str">
        <f>J277&amp;"º Rodada - "&amp;M277&amp;"º Jogo"</f>
        <v>5º Rodada - 8º Jogo</v>
      </c>
      <c r="J277" s="113">
        <f>IF(D277=Jogos!$AB$333,Sumulas!C277+1,C277)</f>
        <v>5</v>
      </c>
      <c r="K277" s="113">
        <f>IF(D277=Jogos!$AB$333,2,D277+1)</f>
        <v>9</v>
      </c>
      <c r="L277" s="113" t="str">
        <f>J277&amp;"J"&amp;K277</f>
        <v>5J9</v>
      </c>
      <c r="M277" s="145">
        <f>K277-1</f>
        <v>8</v>
      </c>
      <c r="N277" s="105"/>
    </row>
    <row r="278" spans="1:19" ht="30.95" customHeight="1" thickBot="1" x14ac:dyDescent="0.3">
      <c r="A278" s="103"/>
      <c r="B278" s="90" t="str">
        <f>IFERROR(VLOOKUP(VLOOKUP(IF(VLOOKUP(E277,Jogos!$AD$336:$AI$566,6,FALSE)="C",VLOOKUP(E277,Jogos!$AD$336:$AI$566,4,FALSE),VLOOKUP(E277,Jogos!$AD$336:$AI$566,5,FALSE)),Tabelas!$O$9:$P$30,2,FALSE),$Q$2:$S$21,3,FALSE),"")</f>
        <v>Suíça (Juninho)</v>
      </c>
      <c r="C278" s="93"/>
      <c r="D278" s="94" t="s">
        <v>54</v>
      </c>
      <c r="E278" s="93"/>
      <c r="F278" s="68" t="str">
        <f>IFERROR(VLOOKUP(VLOOKUP(IF(VLOOKUP(E277,Jogos!$AD$336:$AI$566,6,FALSE)="F",VLOOKUP(E277,Jogos!$AD$336:$AI$566,4,FALSE),VLOOKUP(E277,Jogos!$AD$336:$AI$566,5,FALSE)),Tabelas!$O$9:$P$30,2,FALSE),$Q$2:$S$21,3,FALSE),"")</f>
        <v>Noruega (Hurrante)</v>
      </c>
      <c r="G278" s="76"/>
      <c r="H278" s="103"/>
      <c r="I278" s="90" t="str">
        <f>IFERROR(VLOOKUP(VLOOKUP(IF(VLOOKUP(L277,Jogos!$AD$336:$AI$566,6,FALSE)="C",VLOOKUP(L277,Jogos!$AD$336:$AI$566,4,FALSE),VLOOKUP(L277,Jogos!$AD$336:$AI$566,5,FALSE)),Tabelas!$O$9:$P$30,2,FALSE),$Q$2:$S$21,3,FALSE),"")</f>
        <v>Suécia (Hugo)</v>
      </c>
      <c r="J278" s="93"/>
      <c r="K278" s="94" t="s">
        <v>54</v>
      </c>
      <c r="L278" s="93"/>
      <c r="M278" s="68" t="str">
        <f>IFERROR(VLOOKUP(VLOOKUP(IF(VLOOKUP(L277,Jogos!$AD$336:$AI$566,6,FALSE)="F",VLOOKUP(L277,Jogos!$AD$336:$AI$566,4,FALSE),VLOOKUP(L277,Jogos!$AD$336:$AI$566,5,FALSE)),Tabelas!$O$9:$P$30,2,FALSE),$Q$2:$S$21,3,FALSE),"")</f>
        <v>País de Gales (Fred)</v>
      </c>
      <c r="N278" s="106"/>
      <c r="Q278">
        <f>Tabelas!P285</f>
        <v>0</v>
      </c>
      <c r="R278">
        <f>Tabelas!Y285</f>
        <v>0</v>
      </c>
      <c r="S278" t="str">
        <f>Q278&amp;" ("&amp;R278&amp;")"</f>
        <v>0 (0)</v>
      </c>
    </row>
    <row r="279" spans="1:19" ht="16.5" thickBot="1" x14ac:dyDescent="0.3">
      <c r="A279" s="103"/>
      <c r="B279" s="89" t="s">
        <v>117</v>
      </c>
      <c r="C279" s="95" t="s">
        <v>118</v>
      </c>
      <c r="D279" s="171" t="s">
        <v>116</v>
      </c>
      <c r="E279" s="95" t="s">
        <v>118</v>
      </c>
      <c r="F279" s="89" t="s">
        <v>117</v>
      </c>
      <c r="G279" s="102"/>
      <c r="H279" s="103"/>
      <c r="I279" s="89" t="s">
        <v>117</v>
      </c>
      <c r="J279" s="95" t="s">
        <v>118</v>
      </c>
      <c r="K279" s="171" t="s">
        <v>116</v>
      </c>
      <c r="L279" s="95" t="s">
        <v>118</v>
      </c>
      <c r="M279" s="89" t="s">
        <v>117</v>
      </c>
      <c r="N279" s="107"/>
    </row>
    <row r="280" spans="1:19" ht="30.95" customHeight="1" thickBot="1" x14ac:dyDescent="0.3">
      <c r="A280" s="103"/>
      <c r="B280" s="88"/>
      <c r="C280" s="96"/>
      <c r="D280" s="172"/>
      <c r="E280" s="97"/>
      <c r="F280" s="87"/>
      <c r="G280" s="76"/>
      <c r="H280" s="103"/>
      <c r="I280" s="88"/>
      <c r="J280" s="96"/>
      <c r="K280" s="172"/>
      <c r="L280" s="97"/>
      <c r="M280" s="87"/>
      <c r="N280" s="106"/>
    </row>
    <row r="281" spans="1:19" ht="30.95" customHeight="1" thickBot="1" x14ac:dyDescent="0.3">
      <c r="A281" s="103"/>
      <c r="B281" s="66"/>
      <c r="C281" s="98"/>
      <c r="D281" s="172"/>
      <c r="E281" s="97"/>
      <c r="F281" s="87"/>
      <c r="G281" s="76"/>
      <c r="H281" s="103"/>
      <c r="I281" s="66"/>
      <c r="J281" s="98"/>
      <c r="K281" s="172"/>
      <c r="L281" s="97"/>
      <c r="M281" s="87"/>
      <c r="N281" s="106"/>
    </row>
    <row r="282" spans="1:19" ht="30.95" customHeight="1" thickBot="1" x14ac:dyDescent="0.3">
      <c r="A282" s="103"/>
      <c r="B282" s="66"/>
      <c r="C282" s="98"/>
      <c r="D282" s="172"/>
      <c r="E282" s="97"/>
      <c r="F282" s="87"/>
      <c r="G282" s="76"/>
      <c r="H282" s="103"/>
      <c r="I282" s="66"/>
      <c r="J282" s="98"/>
      <c r="K282" s="172"/>
      <c r="L282" s="97"/>
      <c r="M282" s="87"/>
      <c r="N282" s="106"/>
    </row>
    <row r="283" spans="1:19" ht="30.95" customHeight="1" thickBot="1" x14ac:dyDescent="0.3">
      <c r="A283" s="103"/>
      <c r="B283" s="66"/>
      <c r="C283" s="98"/>
      <c r="D283" s="172"/>
      <c r="E283" s="97"/>
      <c r="F283" s="87"/>
      <c r="G283" s="76"/>
      <c r="H283" s="103"/>
      <c r="I283" s="66"/>
      <c r="J283" s="98"/>
      <c r="K283" s="172"/>
      <c r="L283" s="97"/>
      <c r="M283" s="87"/>
      <c r="N283" s="106"/>
    </row>
    <row r="284" spans="1:19" ht="30.95" customHeight="1" thickBot="1" x14ac:dyDescent="0.3">
      <c r="A284" s="103"/>
      <c r="B284" s="66"/>
      <c r="C284" s="98"/>
      <c r="D284" s="173"/>
      <c r="E284" s="99"/>
      <c r="F284" s="68"/>
      <c r="G284" s="76"/>
      <c r="H284" s="103"/>
      <c r="I284" s="66"/>
      <c r="J284" s="98"/>
      <c r="K284" s="173"/>
      <c r="L284" s="99"/>
      <c r="M284" s="68"/>
      <c r="N284" s="106"/>
    </row>
    <row r="285" spans="1:19" ht="50.1" customHeight="1" thickBot="1" x14ac:dyDescent="0.4">
      <c r="A285" s="103"/>
      <c r="B285" s="137"/>
      <c r="C285" s="135"/>
      <c r="D285" s="136"/>
      <c r="E285" s="137"/>
      <c r="F285" s="135"/>
      <c r="G285" s="76"/>
      <c r="H285" s="103"/>
      <c r="I285" s="137"/>
      <c r="J285" s="135"/>
      <c r="K285" s="136"/>
      <c r="L285" s="137"/>
      <c r="M285" s="135"/>
      <c r="N285" s="106"/>
    </row>
    <row r="286" spans="1:19" ht="30.95" customHeight="1" x14ac:dyDescent="0.25">
      <c r="A286" s="138"/>
      <c r="B286" s="139"/>
      <c r="C286" s="140"/>
      <c r="D286" s="141"/>
      <c r="E286" s="140"/>
      <c r="F286" s="139"/>
      <c r="G286" s="139"/>
      <c r="H286" s="138"/>
      <c r="I286" s="139"/>
      <c r="J286" s="140"/>
      <c r="K286" s="141"/>
      <c r="L286" s="140"/>
      <c r="M286" s="139"/>
      <c r="N286" s="142"/>
    </row>
    <row r="287" spans="1:19" ht="16.5" thickBot="1" x14ac:dyDescent="0.3">
      <c r="A287" s="110"/>
      <c r="B287" s="111"/>
      <c r="C287" s="111"/>
      <c r="D287" s="111"/>
      <c r="E287" s="111"/>
      <c r="F287" s="111"/>
      <c r="G287" s="111"/>
      <c r="H287" s="110"/>
      <c r="I287" s="111"/>
      <c r="J287" s="111"/>
      <c r="K287" s="111"/>
      <c r="L287" s="111"/>
      <c r="M287" s="111"/>
      <c r="N287" s="112"/>
    </row>
    <row r="288" spans="1:19" ht="30" customHeight="1" thickBot="1" x14ac:dyDescent="0.3">
      <c r="A288" s="103"/>
      <c r="B288" s="174" t="str">
        <f>I275</f>
        <v>LXVI - CAMPEONATO</v>
      </c>
      <c r="C288" s="175"/>
      <c r="D288" s="175"/>
      <c r="E288" s="176"/>
      <c r="F288" s="91" t="s">
        <v>119</v>
      </c>
      <c r="G288" s="100"/>
      <c r="H288" s="103"/>
      <c r="I288" s="174" t="str">
        <f>B288</f>
        <v>LXVI - CAMPEONATO</v>
      </c>
      <c r="J288" s="175"/>
      <c r="K288" s="175"/>
      <c r="L288" s="176"/>
      <c r="M288" s="91" t="s">
        <v>119</v>
      </c>
      <c r="N288" s="104"/>
    </row>
    <row r="289" spans="1:19" ht="30" customHeight="1" thickBot="1" x14ac:dyDescent="0.3">
      <c r="A289" s="103"/>
      <c r="B289" s="177"/>
      <c r="C289" s="178"/>
      <c r="D289" s="178"/>
      <c r="E289" s="179"/>
      <c r="F289" s="92">
        <f>M276</f>
        <v>42833</v>
      </c>
      <c r="G289" s="101"/>
      <c r="H289" s="103"/>
      <c r="I289" s="177"/>
      <c r="J289" s="178"/>
      <c r="K289" s="178"/>
      <c r="L289" s="179"/>
      <c r="M289" s="92">
        <f>F289</f>
        <v>42833</v>
      </c>
      <c r="N289" s="105"/>
    </row>
    <row r="290" spans="1:19" ht="27" customHeight="1" thickBot="1" x14ac:dyDescent="0.3">
      <c r="A290" s="103"/>
      <c r="B290" s="109" t="str">
        <f>C290&amp;"º Rodada - "&amp;F290&amp;"º Jogo"</f>
        <v>5º Rodada - 9º Jogo</v>
      </c>
      <c r="C290" s="113">
        <f>IF(K277=Jogos!$AB$333,Sumulas!J277+1,J277)</f>
        <v>5</v>
      </c>
      <c r="D290" s="113">
        <f>IF(K277=Jogos!$AB$333,2,K277+1)</f>
        <v>10</v>
      </c>
      <c r="E290" s="113" t="str">
        <f>C290&amp;"J"&amp;D290</f>
        <v>5J10</v>
      </c>
      <c r="F290" s="145">
        <f>D290-1</f>
        <v>9</v>
      </c>
      <c r="G290" s="101"/>
      <c r="H290" s="103"/>
      <c r="I290" s="109" t="str">
        <f>J290&amp;"º Rodada - "&amp;M290&amp;"º Jogo"</f>
        <v>6º Rodada - 1º Jogo</v>
      </c>
      <c r="J290" s="113">
        <f>IF(D290=Jogos!$AB$333,Sumulas!C290+1,C290)</f>
        <v>6</v>
      </c>
      <c r="K290" s="113">
        <f>IF(D290=Jogos!$AB$333,2,D290+1)</f>
        <v>2</v>
      </c>
      <c r="L290" s="113" t="str">
        <f>J290&amp;"J"&amp;K290</f>
        <v>6J2</v>
      </c>
      <c r="M290" s="145">
        <f>K290-1</f>
        <v>1</v>
      </c>
      <c r="N290" s="105"/>
    </row>
    <row r="291" spans="1:19" ht="30.95" customHeight="1" thickBot="1" x14ac:dyDescent="0.3">
      <c r="A291" s="103"/>
      <c r="B291" s="90" t="str">
        <f>IFERROR(VLOOKUP(VLOOKUP(IF(VLOOKUP(E290,Jogos!$AD$336:$AI$566,6,FALSE)="C",VLOOKUP(E290,Jogos!$AD$336:$AI$566,4,FALSE),VLOOKUP(E290,Jogos!$AD$336:$AI$566,5,FALSE)),Tabelas!$O$9:$P$30,2,FALSE),$Q$2:$S$21,3,FALSE),"")</f>
        <v>Polônia (Deh)</v>
      </c>
      <c r="C291" s="93"/>
      <c r="D291" s="94" t="s">
        <v>54</v>
      </c>
      <c r="E291" s="93"/>
      <c r="F291" s="68" t="str">
        <f>IFERROR(VLOOKUP(VLOOKUP(IF(VLOOKUP(E290,Jogos!$AD$336:$AI$566,6,FALSE)="F",VLOOKUP(E290,Jogos!$AD$336:$AI$566,4,FALSE),VLOOKUP(E290,Jogos!$AD$336:$AI$566,5,FALSE)),Tabelas!$O$9:$P$30,2,FALSE),$Q$2:$S$21,3,FALSE),"")</f>
        <v>Romênia (Piu)</v>
      </c>
      <c r="G291" s="76"/>
      <c r="H291" s="103"/>
      <c r="I291" s="90" t="str">
        <f>IFERROR(VLOOKUP(VLOOKUP(IF(VLOOKUP(L290,Jogos!$AD$336:$AI$566,6,FALSE)="C",VLOOKUP(L290,Jogos!$AD$336:$AI$566,4,FALSE),VLOOKUP(L290,Jogos!$AD$336:$AI$566,5,FALSE)),Tabelas!$O$9:$P$30,2,FALSE),$Q$2:$S$21,3,FALSE),"")</f>
        <v>Alemanha (Roger)</v>
      </c>
      <c r="J291" s="93"/>
      <c r="K291" s="94" t="s">
        <v>54</v>
      </c>
      <c r="L291" s="93"/>
      <c r="M291" s="68" t="str">
        <f>IFERROR(VLOOKUP(VLOOKUP(IF(VLOOKUP(L290,Jogos!$AD$336:$AI$566,6,FALSE)="F",VLOOKUP(L290,Jogos!$AD$336:$AI$566,4,FALSE),VLOOKUP(L290,Jogos!$AD$336:$AI$566,5,FALSE)),Tabelas!$O$9:$P$30,2,FALSE),$Q$2:$S$21,3,FALSE),"")</f>
        <v>Holanda (Junior)</v>
      </c>
      <c r="N291" s="106"/>
      <c r="Q291">
        <f>Tabelas!P298</f>
        <v>0</v>
      </c>
      <c r="R291">
        <f>Tabelas!Y298</f>
        <v>0</v>
      </c>
      <c r="S291" t="str">
        <f>Q291&amp;" ("&amp;R291&amp;")"</f>
        <v>0 (0)</v>
      </c>
    </row>
    <row r="292" spans="1:19" ht="16.5" thickBot="1" x14ac:dyDescent="0.3">
      <c r="A292" s="103"/>
      <c r="B292" s="89" t="s">
        <v>117</v>
      </c>
      <c r="C292" s="95" t="s">
        <v>118</v>
      </c>
      <c r="D292" s="171" t="s">
        <v>116</v>
      </c>
      <c r="E292" s="95" t="s">
        <v>118</v>
      </c>
      <c r="F292" s="89" t="s">
        <v>117</v>
      </c>
      <c r="G292" s="102"/>
      <c r="H292" s="103"/>
      <c r="I292" s="89" t="s">
        <v>117</v>
      </c>
      <c r="J292" s="95" t="s">
        <v>118</v>
      </c>
      <c r="K292" s="171" t="s">
        <v>116</v>
      </c>
      <c r="L292" s="95" t="s">
        <v>118</v>
      </c>
      <c r="M292" s="89" t="s">
        <v>117</v>
      </c>
      <c r="N292" s="107"/>
    </row>
    <row r="293" spans="1:19" ht="30.95" customHeight="1" thickBot="1" x14ac:dyDescent="0.3">
      <c r="A293" s="103"/>
      <c r="B293" s="88"/>
      <c r="C293" s="96"/>
      <c r="D293" s="172"/>
      <c r="E293" s="97"/>
      <c r="F293" s="87"/>
      <c r="G293" s="76"/>
      <c r="H293" s="103"/>
      <c r="I293" s="88"/>
      <c r="J293" s="96"/>
      <c r="K293" s="172"/>
      <c r="L293" s="97"/>
      <c r="M293" s="87"/>
      <c r="N293" s="106"/>
    </row>
    <row r="294" spans="1:19" ht="30.95" customHeight="1" thickBot="1" x14ac:dyDescent="0.3">
      <c r="A294" s="103"/>
      <c r="B294" s="66"/>
      <c r="C294" s="98"/>
      <c r="D294" s="172"/>
      <c r="E294" s="97"/>
      <c r="F294" s="87"/>
      <c r="G294" s="76"/>
      <c r="H294" s="103"/>
      <c r="I294" s="66"/>
      <c r="J294" s="98"/>
      <c r="K294" s="172"/>
      <c r="L294" s="97"/>
      <c r="M294" s="87"/>
      <c r="N294" s="106"/>
    </row>
    <row r="295" spans="1:19" ht="30.95" customHeight="1" thickBot="1" x14ac:dyDescent="0.3">
      <c r="A295" s="103"/>
      <c r="B295" s="66"/>
      <c r="C295" s="98"/>
      <c r="D295" s="172"/>
      <c r="E295" s="97"/>
      <c r="F295" s="87"/>
      <c r="G295" s="76"/>
      <c r="H295" s="103"/>
      <c r="I295" s="66"/>
      <c r="J295" s="98"/>
      <c r="K295" s="172"/>
      <c r="L295" s="97"/>
      <c r="M295" s="87"/>
      <c r="N295" s="106"/>
    </row>
    <row r="296" spans="1:19" ht="30.95" customHeight="1" thickBot="1" x14ac:dyDescent="0.3">
      <c r="A296" s="103"/>
      <c r="B296" s="66"/>
      <c r="C296" s="98"/>
      <c r="D296" s="172"/>
      <c r="E296" s="97"/>
      <c r="F296" s="87"/>
      <c r="G296" s="76"/>
      <c r="H296" s="103"/>
      <c r="I296" s="66"/>
      <c r="J296" s="98"/>
      <c r="K296" s="172"/>
      <c r="L296" s="97"/>
      <c r="M296" s="87"/>
      <c r="N296" s="106"/>
    </row>
    <row r="297" spans="1:19" ht="30.95" customHeight="1" thickBot="1" x14ac:dyDescent="0.3">
      <c r="A297" s="103"/>
      <c r="B297" s="66"/>
      <c r="C297" s="98"/>
      <c r="D297" s="173"/>
      <c r="E297" s="99"/>
      <c r="F297" s="68"/>
      <c r="G297" s="76"/>
      <c r="H297" s="103"/>
      <c r="I297" s="66"/>
      <c r="J297" s="98"/>
      <c r="K297" s="173"/>
      <c r="L297" s="99"/>
      <c r="M297" s="68"/>
      <c r="N297" s="106"/>
    </row>
    <row r="298" spans="1:19" ht="50.1" customHeight="1" thickBot="1" x14ac:dyDescent="0.4">
      <c r="A298" s="103"/>
      <c r="B298" s="137"/>
      <c r="C298" s="135"/>
      <c r="D298" s="136"/>
      <c r="E298" s="137"/>
      <c r="F298" s="135"/>
      <c r="G298" s="76"/>
      <c r="H298" s="103"/>
      <c r="I298" s="137"/>
      <c r="J298" s="135"/>
      <c r="K298" s="136"/>
      <c r="L298" s="137"/>
      <c r="M298" s="135"/>
      <c r="N298" s="106"/>
    </row>
    <row r="299" spans="1:19" ht="30.95" customHeight="1" x14ac:dyDescent="0.25">
      <c r="A299" s="138"/>
      <c r="B299" s="139"/>
      <c r="C299" s="140"/>
      <c r="D299" s="141"/>
      <c r="E299" s="140"/>
      <c r="F299" s="139"/>
      <c r="G299" s="139"/>
      <c r="H299" s="138"/>
      <c r="I299" s="139"/>
      <c r="J299" s="140"/>
      <c r="K299" s="141"/>
      <c r="L299" s="140"/>
      <c r="M299" s="139"/>
      <c r="N299" s="142"/>
    </row>
    <row r="300" spans="1:19" ht="16.5" thickBot="1" x14ac:dyDescent="0.3">
      <c r="A300" s="110"/>
      <c r="B300" s="111"/>
      <c r="C300" s="111"/>
      <c r="D300" s="111"/>
      <c r="E300" s="111"/>
      <c r="F300" s="111"/>
      <c r="G300" s="111"/>
      <c r="H300" s="110"/>
      <c r="I300" s="111"/>
      <c r="J300" s="111"/>
      <c r="K300" s="111"/>
      <c r="L300" s="111"/>
      <c r="M300" s="111"/>
      <c r="N300" s="112"/>
    </row>
    <row r="301" spans="1:19" ht="30" customHeight="1" thickBot="1" x14ac:dyDescent="0.3">
      <c r="A301" s="103"/>
      <c r="B301" s="174" t="str">
        <f>I288</f>
        <v>LXVI - CAMPEONATO</v>
      </c>
      <c r="C301" s="175"/>
      <c r="D301" s="175"/>
      <c r="E301" s="176"/>
      <c r="F301" s="91" t="s">
        <v>119</v>
      </c>
      <c r="G301" s="100"/>
      <c r="H301" s="103"/>
      <c r="I301" s="174" t="str">
        <f>B301</f>
        <v>LXVI - CAMPEONATO</v>
      </c>
      <c r="J301" s="175"/>
      <c r="K301" s="175"/>
      <c r="L301" s="176"/>
      <c r="M301" s="91" t="s">
        <v>119</v>
      </c>
      <c r="N301" s="104"/>
    </row>
    <row r="302" spans="1:19" ht="30" customHeight="1" thickBot="1" x14ac:dyDescent="0.3">
      <c r="A302" s="103"/>
      <c r="B302" s="177"/>
      <c r="C302" s="178"/>
      <c r="D302" s="178"/>
      <c r="E302" s="179"/>
      <c r="F302" s="92">
        <f>M289</f>
        <v>42833</v>
      </c>
      <c r="G302" s="101"/>
      <c r="H302" s="103"/>
      <c r="I302" s="177"/>
      <c r="J302" s="178"/>
      <c r="K302" s="178"/>
      <c r="L302" s="179"/>
      <c r="M302" s="92">
        <f>F302</f>
        <v>42833</v>
      </c>
      <c r="N302" s="105"/>
    </row>
    <row r="303" spans="1:19" ht="27" customHeight="1" thickBot="1" x14ac:dyDescent="0.3">
      <c r="A303" s="103"/>
      <c r="B303" s="109" t="str">
        <f>C303&amp;"º Rodada - "&amp;F303&amp;"º Jogo"</f>
        <v>6º Rodada - 2º Jogo</v>
      </c>
      <c r="C303" s="113">
        <f>IF(K290=Jogos!$AB$333,Sumulas!J290+1,J290)</f>
        <v>6</v>
      </c>
      <c r="D303" s="113">
        <f>IF(K290=Jogos!$AB$333,2,K290+1)</f>
        <v>3</v>
      </c>
      <c r="E303" s="113" t="str">
        <f>C303&amp;"J"&amp;D303</f>
        <v>6J3</v>
      </c>
      <c r="F303" s="145">
        <f>D303-1</f>
        <v>2</v>
      </c>
      <c r="G303" s="101"/>
      <c r="H303" s="103"/>
      <c r="I303" s="109" t="str">
        <f>J303&amp;"º Rodada - "&amp;M303&amp;"º Jogo"</f>
        <v>6º Rodada - 3º Jogo</v>
      </c>
      <c r="J303" s="113">
        <f>IF(D303=Jogos!$AB$333,Sumulas!C303+1,C303)</f>
        <v>6</v>
      </c>
      <c r="K303" s="113">
        <f>IF(D303=Jogos!$AB$333,2,D303+1)</f>
        <v>4</v>
      </c>
      <c r="L303" s="113" t="str">
        <f>J303&amp;"J"&amp;K303</f>
        <v>6J4</v>
      </c>
      <c r="M303" s="145">
        <f>K303-1</f>
        <v>3</v>
      </c>
      <c r="N303" s="105"/>
    </row>
    <row r="304" spans="1:19" ht="30.95" customHeight="1" thickBot="1" x14ac:dyDescent="0.3">
      <c r="A304" s="103"/>
      <c r="B304" s="90" t="str">
        <f>IFERROR(VLOOKUP(VLOOKUP(IF(VLOOKUP(E303,Jogos!$AD$336:$AI$566,6,FALSE)="C",VLOOKUP(E303,Jogos!$AD$336:$AI$566,4,FALSE),VLOOKUP(E303,Jogos!$AD$336:$AI$566,5,FALSE)),Tabelas!$O$9:$P$30,2,FALSE),$Q$2:$S$21,3,FALSE),"")</f>
        <v>França (Shrek)</v>
      </c>
      <c r="C304" s="93"/>
      <c r="D304" s="94" t="s">
        <v>54</v>
      </c>
      <c r="E304" s="93"/>
      <c r="F304" s="68" t="str">
        <f>IFERROR(VLOOKUP(VLOOKUP(IF(VLOOKUP(E303,Jogos!$AD$336:$AI$566,6,FALSE)="F",VLOOKUP(E303,Jogos!$AD$336:$AI$566,4,FALSE),VLOOKUP(E303,Jogos!$AD$336:$AI$566,5,FALSE)),Tabelas!$O$9:$P$30,2,FALSE),$Q$2:$S$21,3,FALSE),"")</f>
        <v>Áustria (Mário)</v>
      </c>
      <c r="G304" s="76"/>
      <c r="H304" s="103"/>
      <c r="I304" s="90" t="str">
        <f>IFERROR(VLOOKUP(VLOOKUP(IF(VLOOKUP(L303,Jogos!$AD$336:$AI$566,6,FALSE)="C",VLOOKUP(L303,Jogos!$AD$336:$AI$566,4,FALSE),VLOOKUP(L303,Jogos!$AD$336:$AI$566,5,FALSE)),Tabelas!$O$9:$P$30,2,FALSE),$Q$2:$S$21,3,FALSE),"")</f>
        <v>Eslovênia (Deyvid)</v>
      </c>
      <c r="J304" s="93"/>
      <c r="K304" s="94" t="s">
        <v>54</v>
      </c>
      <c r="L304" s="93"/>
      <c r="M304" s="68" t="str">
        <f>IFERROR(VLOOKUP(VLOOKUP(IF(VLOOKUP(L303,Jogos!$AD$336:$AI$566,6,FALSE)="F",VLOOKUP(L303,Jogos!$AD$336:$AI$566,4,FALSE),VLOOKUP(L303,Jogos!$AD$336:$AI$566,5,FALSE)),Tabelas!$O$9:$P$30,2,FALSE),$Q$2:$S$21,3,FALSE),"")</f>
        <v>Bélgica (Gustavão)</v>
      </c>
      <c r="N304" s="106"/>
      <c r="Q304">
        <f>Tabelas!P311</f>
        <v>0</v>
      </c>
      <c r="R304">
        <f>Tabelas!Y311</f>
        <v>0</v>
      </c>
      <c r="S304" t="str">
        <f>Q304&amp;" ("&amp;R304&amp;")"</f>
        <v>0 (0)</v>
      </c>
    </row>
    <row r="305" spans="1:19" ht="16.5" thickBot="1" x14ac:dyDescent="0.3">
      <c r="A305" s="103"/>
      <c r="B305" s="89" t="s">
        <v>117</v>
      </c>
      <c r="C305" s="95" t="s">
        <v>118</v>
      </c>
      <c r="D305" s="171" t="s">
        <v>116</v>
      </c>
      <c r="E305" s="95" t="s">
        <v>118</v>
      </c>
      <c r="F305" s="89" t="s">
        <v>117</v>
      </c>
      <c r="G305" s="102"/>
      <c r="H305" s="103"/>
      <c r="I305" s="89" t="s">
        <v>117</v>
      </c>
      <c r="J305" s="95" t="s">
        <v>118</v>
      </c>
      <c r="K305" s="171" t="s">
        <v>116</v>
      </c>
      <c r="L305" s="95" t="s">
        <v>118</v>
      </c>
      <c r="M305" s="89" t="s">
        <v>117</v>
      </c>
      <c r="N305" s="107"/>
    </row>
    <row r="306" spans="1:19" ht="30.95" customHeight="1" thickBot="1" x14ac:dyDescent="0.3">
      <c r="A306" s="103"/>
      <c r="B306" s="88"/>
      <c r="C306" s="96"/>
      <c r="D306" s="172"/>
      <c r="E306" s="97"/>
      <c r="F306" s="87"/>
      <c r="G306" s="76"/>
      <c r="H306" s="103"/>
      <c r="I306" s="88"/>
      <c r="J306" s="96"/>
      <c r="K306" s="172"/>
      <c r="L306" s="97"/>
      <c r="M306" s="87"/>
      <c r="N306" s="106"/>
    </row>
    <row r="307" spans="1:19" ht="30.95" customHeight="1" thickBot="1" x14ac:dyDescent="0.3">
      <c r="A307" s="103"/>
      <c r="B307" s="66"/>
      <c r="C307" s="98"/>
      <c r="D307" s="172"/>
      <c r="E307" s="97"/>
      <c r="F307" s="87"/>
      <c r="G307" s="76"/>
      <c r="H307" s="103"/>
      <c r="I307" s="66"/>
      <c r="J307" s="98"/>
      <c r="K307" s="172"/>
      <c r="L307" s="97"/>
      <c r="M307" s="87"/>
      <c r="N307" s="106"/>
    </row>
    <row r="308" spans="1:19" ht="30.95" customHeight="1" thickBot="1" x14ac:dyDescent="0.3">
      <c r="A308" s="103"/>
      <c r="B308" s="66"/>
      <c r="C308" s="98"/>
      <c r="D308" s="172"/>
      <c r="E308" s="97"/>
      <c r="F308" s="87"/>
      <c r="G308" s="76"/>
      <c r="H308" s="103"/>
      <c r="I308" s="66"/>
      <c r="J308" s="98"/>
      <c r="K308" s="172"/>
      <c r="L308" s="97"/>
      <c r="M308" s="87"/>
      <c r="N308" s="106"/>
    </row>
    <row r="309" spans="1:19" ht="30.95" customHeight="1" thickBot="1" x14ac:dyDescent="0.3">
      <c r="A309" s="103"/>
      <c r="B309" s="66"/>
      <c r="C309" s="98"/>
      <c r="D309" s="172"/>
      <c r="E309" s="97"/>
      <c r="F309" s="87"/>
      <c r="G309" s="76"/>
      <c r="H309" s="103"/>
      <c r="I309" s="66"/>
      <c r="J309" s="98"/>
      <c r="K309" s="172"/>
      <c r="L309" s="97"/>
      <c r="M309" s="87"/>
      <c r="N309" s="106"/>
    </row>
    <row r="310" spans="1:19" ht="30.95" customHeight="1" thickBot="1" x14ac:dyDescent="0.3">
      <c r="A310" s="103"/>
      <c r="B310" s="66"/>
      <c r="C310" s="98"/>
      <c r="D310" s="173"/>
      <c r="E310" s="99"/>
      <c r="F310" s="68"/>
      <c r="G310" s="76"/>
      <c r="H310" s="103"/>
      <c r="I310" s="66"/>
      <c r="J310" s="98"/>
      <c r="K310" s="173"/>
      <c r="L310" s="99"/>
      <c r="M310" s="68"/>
      <c r="N310" s="106"/>
    </row>
    <row r="311" spans="1:19" ht="50.1" customHeight="1" thickBot="1" x14ac:dyDescent="0.4">
      <c r="A311" s="103"/>
      <c r="B311" s="137"/>
      <c r="C311" s="135"/>
      <c r="D311" s="136"/>
      <c r="E311" s="137"/>
      <c r="F311" s="135"/>
      <c r="G311" s="76"/>
      <c r="H311" s="103"/>
      <c r="I311" s="137"/>
      <c r="J311" s="135"/>
      <c r="K311" s="136"/>
      <c r="L311" s="137"/>
      <c r="M311" s="135"/>
      <c r="N311" s="106"/>
    </row>
    <row r="312" spans="1:19" ht="30.95" customHeight="1" x14ac:dyDescent="0.25">
      <c r="A312" s="138"/>
      <c r="B312" s="139"/>
      <c r="C312" s="140"/>
      <c r="D312" s="141"/>
      <c r="E312" s="140"/>
      <c r="F312" s="139"/>
      <c r="G312" s="139"/>
      <c r="H312" s="138"/>
      <c r="I312" s="139"/>
      <c r="J312" s="140"/>
      <c r="K312" s="141"/>
      <c r="L312" s="140"/>
      <c r="M312" s="139"/>
      <c r="N312" s="142"/>
    </row>
    <row r="313" spans="1:19" ht="16.5" thickBot="1" x14ac:dyDescent="0.3">
      <c r="A313" s="110"/>
      <c r="B313" s="111"/>
      <c r="C313" s="111"/>
      <c r="D313" s="111"/>
      <c r="E313" s="111"/>
      <c r="F313" s="111"/>
      <c r="G313" s="111"/>
      <c r="H313" s="110"/>
      <c r="I313" s="111"/>
      <c r="J313" s="111"/>
      <c r="K313" s="111"/>
      <c r="L313" s="111"/>
      <c r="M313" s="111"/>
      <c r="N313" s="112"/>
    </row>
    <row r="314" spans="1:19" ht="30" customHeight="1" thickBot="1" x14ac:dyDescent="0.3">
      <c r="A314" s="103"/>
      <c r="B314" s="174" t="str">
        <f>I301</f>
        <v>LXVI - CAMPEONATO</v>
      </c>
      <c r="C314" s="175"/>
      <c r="D314" s="175"/>
      <c r="E314" s="176"/>
      <c r="F314" s="91" t="s">
        <v>119</v>
      </c>
      <c r="G314" s="100"/>
      <c r="H314" s="103"/>
      <c r="I314" s="174" t="str">
        <f>B314</f>
        <v>LXVI - CAMPEONATO</v>
      </c>
      <c r="J314" s="175"/>
      <c r="K314" s="175"/>
      <c r="L314" s="176"/>
      <c r="M314" s="91" t="s">
        <v>119</v>
      </c>
      <c r="N314" s="104"/>
    </row>
    <row r="315" spans="1:19" ht="30" customHeight="1" thickBot="1" x14ac:dyDescent="0.3">
      <c r="A315" s="103"/>
      <c r="B315" s="177"/>
      <c r="C315" s="178"/>
      <c r="D315" s="178"/>
      <c r="E315" s="179"/>
      <c r="F315" s="92">
        <f>M302</f>
        <v>42833</v>
      </c>
      <c r="G315" s="101"/>
      <c r="H315" s="103"/>
      <c r="I315" s="177"/>
      <c r="J315" s="178"/>
      <c r="K315" s="178"/>
      <c r="L315" s="179"/>
      <c r="M315" s="92">
        <f>F315</f>
        <v>42833</v>
      </c>
      <c r="N315" s="105"/>
    </row>
    <row r="316" spans="1:19" ht="27" customHeight="1" thickBot="1" x14ac:dyDescent="0.3">
      <c r="A316" s="103"/>
      <c r="B316" s="109" t="str">
        <f>C316&amp;"º Rodada - "&amp;F316&amp;"º Jogo"</f>
        <v>6º Rodada - 4º Jogo</v>
      </c>
      <c r="C316" s="113">
        <f>IF(K303=Jogos!$AB$333,Sumulas!J303+1,J303)</f>
        <v>6</v>
      </c>
      <c r="D316" s="113">
        <f>IF(K303=Jogos!$AB$333,2,K303+1)</f>
        <v>5</v>
      </c>
      <c r="E316" s="113" t="str">
        <f>C316&amp;"J"&amp;D316</f>
        <v>6J5</v>
      </c>
      <c r="F316" s="145">
        <f>D316-1</f>
        <v>4</v>
      </c>
      <c r="G316" s="101"/>
      <c r="H316" s="103"/>
      <c r="I316" s="109" t="str">
        <f>J316&amp;"º Rodada - "&amp;M316&amp;"º Jogo"</f>
        <v>6º Rodada - 5º Jogo</v>
      </c>
      <c r="J316" s="113">
        <f>IF(D316=Jogos!$AB$333,Sumulas!C316+1,C316)</f>
        <v>6</v>
      </c>
      <c r="K316" s="113">
        <f>IF(D316=Jogos!$AB$333,2,D316+1)</f>
        <v>6</v>
      </c>
      <c r="L316" s="113" t="str">
        <f>J316&amp;"J"&amp;K316</f>
        <v>6J6</v>
      </c>
      <c r="M316" s="145">
        <f>K316-1</f>
        <v>5</v>
      </c>
      <c r="N316" s="105"/>
    </row>
    <row r="317" spans="1:19" ht="30.95" customHeight="1" thickBot="1" x14ac:dyDescent="0.3">
      <c r="A317" s="103"/>
      <c r="B317" s="90" t="str">
        <f>IFERROR(VLOOKUP(VLOOKUP(IF(VLOOKUP(E316,Jogos!$AD$336:$AI$566,6,FALSE)="C",VLOOKUP(E316,Jogos!$AD$336:$AI$566,4,FALSE),VLOOKUP(E316,Jogos!$AD$336:$AI$566,5,FALSE)),Tabelas!$O$9:$P$30,2,FALSE),$Q$2:$S$21,3,FALSE),"")</f>
        <v>Dinamarca (Michael)</v>
      </c>
      <c r="C317" s="93"/>
      <c r="D317" s="94" t="s">
        <v>54</v>
      </c>
      <c r="E317" s="93"/>
      <c r="F317" s="68" t="str">
        <f>IFERROR(VLOOKUP(VLOOKUP(IF(VLOOKUP(E316,Jogos!$AD$336:$AI$566,6,FALSE)="F",VLOOKUP(E316,Jogos!$AD$336:$AI$566,4,FALSE),VLOOKUP(E316,Jogos!$AD$336:$AI$566,5,FALSE)),Tabelas!$O$9:$P$30,2,FALSE),$Q$2:$S$21,3,FALSE),"")</f>
        <v>Escócia (João)</v>
      </c>
      <c r="G317" s="76"/>
      <c r="H317" s="103"/>
      <c r="I317" s="90" t="str">
        <f>IFERROR(VLOOKUP(VLOOKUP(IF(VLOOKUP(L316,Jogos!$AD$336:$AI$566,6,FALSE)="C",VLOOKUP(L316,Jogos!$AD$336:$AI$566,4,FALSE),VLOOKUP(L316,Jogos!$AD$336:$AI$566,5,FALSE)),Tabelas!$O$9:$P$30,2,FALSE),$Q$2:$S$21,3,FALSE),"")</f>
        <v>Turquia (DieGo)</v>
      </c>
      <c r="J317" s="93"/>
      <c r="K317" s="94" t="s">
        <v>54</v>
      </c>
      <c r="L317" s="93"/>
      <c r="M317" s="68" t="str">
        <f>IFERROR(VLOOKUP(VLOOKUP(IF(VLOOKUP(L316,Jogos!$AD$336:$AI$566,6,FALSE)="F",VLOOKUP(L316,Jogos!$AD$336:$AI$566,4,FALSE),VLOOKUP(L316,Jogos!$AD$336:$AI$566,5,FALSE)),Tabelas!$O$9:$P$30,2,FALSE),$Q$2:$S$21,3,FALSE),"")</f>
        <v>Inglaterra (Tooty)</v>
      </c>
      <c r="N317" s="106"/>
      <c r="Q317">
        <f>Tabelas!P324</f>
        <v>0</v>
      </c>
      <c r="R317">
        <f>Tabelas!Y324</f>
        <v>0</v>
      </c>
      <c r="S317" t="str">
        <f>Q317&amp;" ("&amp;R317&amp;")"</f>
        <v>0 (0)</v>
      </c>
    </row>
    <row r="318" spans="1:19" ht="16.5" thickBot="1" x14ac:dyDescent="0.3">
      <c r="A318" s="103"/>
      <c r="B318" s="89" t="s">
        <v>117</v>
      </c>
      <c r="C318" s="95" t="s">
        <v>118</v>
      </c>
      <c r="D318" s="171" t="s">
        <v>116</v>
      </c>
      <c r="E318" s="95" t="s">
        <v>118</v>
      </c>
      <c r="F318" s="89" t="s">
        <v>117</v>
      </c>
      <c r="G318" s="102"/>
      <c r="H318" s="103"/>
      <c r="I318" s="89" t="s">
        <v>117</v>
      </c>
      <c r="J318" s="95" t="s">
        <v>118</v>
      </c>
      <c r="K318" s="171" t="s">
        <v>116</v>
      </c>
      <c r="L318" s="95" t="s">
        <v>118</v>
      </c>
      <c r="M318" s="89" t="s">
        <v>117</v>
      </c>
      <c r="N318" s="107"/>
    </row>
    <row r="319" spans="1:19" ht="30.95" customHeight="1" thickBot="1" x14ac:dyDescent="0.3">
      <c r="A319" s="103"/>
      <c r="B319" s="88"/>
      <c r="C319" s="96"/>
      <c r="D319" s="172"/>
      <c r="E319" s="97"/>
      <c r="F319" s="87"/>
      <c r="G319" s="76"/>
      <c r="H319" s="103"/>
      <c r="I319" s="88"/>
      <c r="J319" s="96"/>
      <c r="K319" s="172"/>
      <c r="L319" s="97"/>
      <c r="M319" s="87"/>
      <c r="N319" s="106"/>
    </row>
    <row r="320" spans="1:19" ht="30.95" customHeight="1" thickBot="1" x14ac:dyDescent="0.3">
      <c r="A320" s="103"/>
      <c r="B320" s="66"/>
      <c r="C320" s="98"/>
      <c r="D320" s="172"/>
      <c r="E320" s="97"/>
      <c r="F320" s="87"/>
      <c r="G320" s="76"/>
      <c r="H320" s="103"/>
      <c r="I320" s="66"/>
      <c r="J320" s="98"/>
      <c r="K320" s="172"/>
      <c r="L320" s="97"/>
      <c r="M320" s="87"/>
      <c r="N320" s="106"/>
    </row>
    <row r="321" spans="1:19" ht="30.95" customHeight="1" thickBot="1" x14ac:dyDescent="0.3">
      <c r="A321" s="103"/>
      <c r="B321" s="66"/>
      <c r="C321" s="98"/>
      <c r="D321" s="172"/>
      <c r="E321" s="97"/>
      <c r="F321" s="87"/>
      <c r="G321" s="76"/>
      <c r="H321" s="103"/>
      <c r="I321" s="66"/>
      <c r="J321" s="98"/>
      <c r="K321" s="172"/>
      <c r="L321" s="97"/>
      <c r="M321" s="87"/>
      <c r="N321" s="106"/>
    </row>
    <row r="322" spans="1:19" ht="30.95" customHeight="1" thickBot="1" x14ac:dyDescent="0.3">
      <c r="A322" s="103"/>
      <c r="B322" s="66"/>
      <c r="C322" s="98"/>
      <c r="D322" s="172"/>
      <c r="E322" s="97"/>
      <c r="F322" s="87"/>
      <c r="G322" s="76"/>
      <c r="H322" s="103"/>
      <c r="I322" s="66"/>
      <c r="J322" s="98"/>
      <c r="K322" s="172"/>
      <c r="L322" s="97"/>
      <c r="M322" s="87"/>
      <c r="N322" s="106"/>
    </row>
    <row r="323" spans="1:19" ht="30.95" customHeight="1" thickBot="1" x14ac:dyDescent="0.3">
      <c r="A323" s="103"/>
      <c r="B323" s="66"/>
      <c r="C323" s="98"/>
      <c r="D323" s="173"/>
      <c r="E323" s="99"/>
      <c r="F323" s="68"/>
      <c r="G323" s="76"/>
      <c r="H323" s="103"/>
      <c r="I323" s="66"/>
      <c r="J323" s="98"/>
      <c r="K323" s="173"/>
      <c r="L323" s="99"/>
      <c r="M323" s="68"/>
      <c r="N323" s="106"/>
    </row>
    <row r="324" spans="1:19" ht="50.1" customHeight="1" thickBot="1" x14ac:dyDescent="0.4">
      <c r="A324" s="103"/>
      <c r="B324" s="137"/>
      <c r="C324" s="135"/>
      <c r="D324" s="136"/>
      <c r="E324" s="137"/>
      <c r="F324" s="135"/>
      <c r="G324" s="76"/>
      <c r="H324" s="103"/>
      <c r="I324" s="137"/>
      <c r="J324" s="135"/>
      <c r="K324" s="136"/>
      <c r="L324" s="137"/>
      <c r="M324" s="135"/>
      <c r="N324" s="106"/>
    </row>
    <row r="325" spans="1:19" ht="30.95" customHeight="1" x14ac:dyDescent="0.25">
      <c r="A325" s="138"/>
      <c r="B325" s="139"/>
      <c r="C325" s="140"/>
      <c r="D325" s="141"/>
      <c r="E325" s="140"/>
      <c r="F325" s="139"/>
      <c r="G325" s="139"/>
      <c r="H325" s="138"/>
      <c r="I325" s="139"/>
      <c r="J325" s="140"/>
      <c r="K325" s="141"/>
      <c r="L325" s="140"/>
      <c r="M325" s="139"/>
      <c r="N325" s="142"/>
    </row>
    <row r="326" spans="1:19" ht="16.5" thickBot="1" x14ac:dyDescent="0.3">
      <c r="A326" s="110"/>
      <c r="B326" s="111"/>
      <c r="C326" s="111"/>
      <c r="D326" s="111"/>
      <c r="E326" s="111"/>
      <c r="F326" s="111"/>
      <c r="G326" s="111"/>
      <c r="H326" s="110"/>
      <c r="I326" s="111"/>
      <c r="J326" s="111"/>
      <c r="K326" s="111"/>
      <c r="L326" s="111"/>
      <c r="M326" s="111"/>
      <c r="N326" s="112"/>
    </row>
    <row r="327" spans="1:19" ht="30" customHeight="1" thickBot="1" x14ac:dyDescent="0.3">
      <c r="A327" s="103"/>
      <c r="B327" s="174" t="str">
        <f>I314</f>
        <v>LXVI - CAMPEONATO</v>
      </c>
      <c r="C327" s="175"/>
      <c r="D327" s="175"/>
      <c r="E327" s="176"/>
      <c r="F327" s="91" t="s">
        <v>119</v>
      </c>
      <c r="G327" s="100"/>
      <c r="H327" s="103"/>
      <c r="I327" s="174" t="str">
        <f>B327</f>
        <v>LXVI - CAMPEONATO</v>
      </c>
      <c r="J327" s="175"/>
      <c r="K327" s="175"/>
      <c r="L327" s="176"/>
      <c r="M327" s="91" t="s">
        <v>119</v>
      </c>
      <c r="N327" s="104"/>
    </row>
    <row r="328" spans="1:19" ht="30" customHeight="1" thickBot="1" x14ac:dyDescent="0.3">
      <c r="A328" s="103"/>
      <c r="B328" s="177"/>
      <c r="C328" s="178"/>
      <c r="D328" s="178"/>
      <c r="E328" s="179"/>
      <c r="F328" s="92">
        <f>M315</f>
        <v>42833</v>
      </c>
      <c r="G328" s="101"/>
      <c r="H328" s="103"/>
      <c r="I328" s="177"/>
      <c r="J328" s="178"/>
      <c r="K328" s="178"/>
      <c r="L328" s="179"/>
      <c r="M328" s="92">
        <f>F328</f>
        <v>42833</v>
      </c>
      <c r="N328" s="105"/>
    </row>
    <row r="329" spans="1:19" ht="27" customHeight="1" thickBot="1" x14ac:dyDescent="0.3">
      <c r="A329" s="103"/>
      <c r="B329" s="109" t="str">
        <f>C329&amp;"º Rodada - "&amp;F329&amp;"º Jogo"</f>
        <v>6º Rodada - 6º Jogo</v>
      </c>
      <c r="C329" s="113">
        <f>IF(K316=Jogos!$AB$333,Sumulas!J316+1,J316)</f>
        <v>6</v>
      </c>
      <c r="D329" s="113">
        <f>IF(K316=Jogos!$AB$333,2,K316+1)</f>
        <v>7</v>
      </c>
      <c r="E329" s="113" t="str">
        <f>C329&amp;"J"&amp;D329</f>
        <v>6J7</v>
      </c>
      <c r="F329" s="145">
        <f>D329-1</f>
        <v>6</v>
      </c>
      <c r="G329" s="101"/>
      <c r="H329" s="103"/>
      <c r="I329" s="109" t="str">
        <f>J329&amp;"º Rodada - "&amp;M329&amp;"º Jogo"</f>
        <v>6º Rodada - 7º Jogo</v>
      </c>
      <c r="J329" s="113">
        <f>IF(D329=Jogos!$AB$333,Sumulas!C329+1,C329)</f>
        <v>6</v>
      </c>
      <c r="K329" s="113">
        <f>IF(D329=Jogos!$AB$333,2,D329+1)</f>
        <v>8</v>
      </c>
      <c r="L329" s="113" t="str">
        <f>J329&amp;"J"&amp;K329</f>
        <v>6J8</v>
      </c>
      <c r="M329" s="145">
        <f>K329-1</f>
        <v>7</v>
      </c>
      <c r="N329" s="105"/>
    </row>
    <row r="330" spans="1:19" ht="30.95" customHeight="1" thickBot="1" x14ac:dyDescent="0.3">
      <c r="A330" s="103"/>
      <c r="B330" s="90" t="str">
        <f>IFERROR(VLOOKUP(VLOOKUP(IF(VLOOKUP(E329,Jogos!$AD$336:$AI$566,6,FALSE)="C",VLOOKUP(E329,Jogos!$AD$336:$AI$566,4,FALSE),VLOOKUP(E329,Jogos!$AD$336:$AI$566,5,FALSE)),Tabelas!$O$9:$P$30,2,FALSE),$Q$2:$S$21,3,FALSE),"")</f>
        <v>Irlanda (Gru)</v>
      </c>
      <c r="C330" s="93"/>
      <c r="D330" s="94" t="s">
        <v>54</v>
      </c>
      <c r="E330" s="93"/>
      <c r="F330" s="68" t="str">
        <f>IFERROR(VLOOKUP(VLOOKUP(IF(VLOOKUP(E329,Jogos!$AD$336:$AI$566,6,FALSE)="F",VLOOKUP(E329,Jogos!$AD$336:$AI$566,4,FALSE),VLOOKUP(E329,Jogos!$AD$336:$AI$566,5,FALSE)),Tabelas!$O$9:$P$30,2,FALSE),$Q$2:$S$21,3,FALSE),"")</f>
        <v>Suíça (Juninho)</v>
      </c>
      <c r="G330" s="76"/>
      <c r="H330" s="103"/>
      <c r="I330" s="90" t="str">
        <f>IFERROR(VLOOKUP(VLOOKUP(IF(VLOOKUP(L329,Jogos!$AD$336:$AI$566,6,FALSE)="C",VLOOKUP(L329,Jogos!$AD$336:$AI$566,4,FALSE),VLOOKUP(L329,Jogos!$AD$336:$AI$566,5,FALSE)),Tabelas!$O$9:$P$30,2,FALSE),$Q$2:$S$21,3,FALSE),"")</f>
        <v>Itália (Cayera)</v>
      </c>
      <c r="J330" s="93"/>
      <c r="K330" s="94" t="s">
        <v>54</v>
      </c>
      <c r="L330" s="93"/>
      <c r="M330" s="68" t="str">
        <f>IFERROR(VLOOKUP(VLOOKUP(IF(VLOOKUP(L329,Jogos!$AD$336:$AI$566,6,FALSE)="F",VLOOKUP(L329,Jogos!$AD$336:$AI$566,4,FALSE),VLOOKUP(L329,Jogos!$AD$336:$AI$566,5,FALSE)),Tabelas!$O$9:$P$30,2,FALSE),$Q$2:$S$21,3,FALSE),"")</f>
        <v>Suécia (Hugo)</v>
      </c>
      <c r="N330" s="106"/>
      <c r="Q330">
        <f>Tabelas!P337</f>
        <v>0</v>
      </c>
      <c r="R330">
        <f>Tabelas!Y337</f>
        <v>0</v>
      </c>
      <c r="S330" t="str">
        <f>Q330&amp;" ("&amp;R330&amp;")"</f>
        <v>0 (0)</v>
      </c>
    </row>
    <row r="331" spans="1:19" ht="16.5" thickBot="1" x14ac:dyDescent="0.3">
      <c r="A331" s="103"/>
      <c r="B331" s="89" t="s">
        <v>117</v>
      </c>
      <c r="C331" s="95" t="s">
        <v>118</v>
      </c>
      <c r="D331" s="171" t="s">
        <v>116</v>
      </c>
      <c r="E331" s="95" t="s">
        <v>118</v>
      </c>
      <c r="F331" s="89" t="s">
        <v>117</v>
      </c>
      <c r="G331" s="102"/>
      <c r="H331" s="103"/>
      <c r="I331" s="89" t="s">
        <v>117</v>
      </c>
      <c r="J331" s="95" t="s">
        <v>118</v>
      </c>
      <c r="K331" s="171" t="s">
        <v>116</v>
      </c>
      <c r="L331" s="95" t="s">
        <v>118</v>
      </c>
      <c r="M331" s="89" t="s">
        <v>117</v>
      </c>
      <c r="N331" s="107"/>
    </row>
    <row r="332" spans="1:19" ht="30.95" customHeight="1" thickBot="1" x14ac:dyDescent="0.3">
      <c r="A332" s="103"/>
      <c r="B332" s="88"/>
      <c r="C332" s="96"/>
      <c r="D332" s="172"/>
      <c r="E332" s="97"/>
      <c r="F332" s="87"/>
      <c r="G332" s="76"/>
      <c r="H332" s="103"/>
      <c r="I332" s="88"/>
      <c r="J332" s="96"/>
      <c r="K332" s="172"/>
      <c r="L332" s="97"/>
      <c r="M332" s="87"/>
      <c r="N332" s="106"/>
    </row>
    <row r="333" spans="1:19" ht="30.95" customHeight="1" thickBot="1" x14ac:dyDescent="0.3">
      <c r="A333" s="103"/>
      <c r="B333" s="66"/>
      <c r="C333" s="98"/>
      <c r="D333" s="172"/>
      <c r="E333" s="97"/>
      <c r="F333" s="87"/>
      <c r="G333" s="76"/>
      <c r="H333" s="103"/>
      <c r="I333" s="66"/>
      <c r="J333" s="98"/>
      <c r="K333" s="172"/>
      <c r="L333" s="97"/>
      <c r="M333" s="87"/>
      <c r="N333" s="106"/>
    </row>
    <row r="334" spans="1:19" ht="30.95" customHeight="1" thickBot="1" x14ac:dyDescent="0.3">
      <c r="A334" s="103"/>
      <c r="B334" s="66"/>
      <c r="C334" s="98"/>
      <c r="D334" s="172"/>
      <c r="E334" s="97"/>
      <c r="F334" s="87"/>
      <c r="G334" s="76"/>
      <c r="H334" s="103"/>
      <c r="I334" s="66"/>
      <c r="J334" s="98"/>
      <c r="K334" s="172"/>
      <c r="L334" s="97"/>
      <c r="M334" s="87"/>
      <c r="N334" s="106"/>
    </row>
    <row r="335" spans="1:19" ht="30.95" customHeight="1" thickBot="1" x14ac:dyDescent="0.3">
      <c r="A335" s="103"/>
      <c r="B335" s="66"/>
      <c r="C335" s="98"/>
      <c r="D335" s="172"/>
      <c r="E335" s="97"/>
      <c r="F335" s="87"/>
      <c r="G335" s="76"/>
      <c r="H335" s="103"/>
      <c r="I335" s="66"/>
      <c r="J335" s="98"/>
      <c r="K335" s="172"/>
      <c r="L335" s="97"/>
      <c r="M335" s="87"/>
      <c r="N335" s="106"/>
    </row>
    <row r="336" spans="1:19" ht="30.95" customHeight="1" thickBot="1" x14ac:dyDescent="0.3">
      <c r="A336" s="103"/>
      <c r="B336" s="66"/>
      <c r="C336" s="98"/>
      <c r="D336" s="173"/>
      <c r="E336" s="99"/>
      <c r="F336" s="68"/>
      <c r="G336" s="76"/>
      <c r="H336" s="103"/>
      <c r="I336" s="66"/>
      <c r="J336" s="98"/>
      <c r="K336" s="173"/>
      <c r="L336" s="99"/>
      <c r="M336" s="68"/>
      <c r="N336" s="106"/>
    </row>
    <row r="337" spans="1:19" ht="50.1" customHeight="1" thickBot="1" x14ac:dyDescent="0.4">
      <c r="A337" s="103"/>
      <c r="B337" s="137"/>
      <c r="C337" s="135"/>
      <c r="D337" s="136"/>
      <c r="E337" s="137"/>
      <c r="F337" s="135"/>
      <c r="G337" s="76"/>
      <c r="H337" s="103"/>
      <c r="I337" s="137"/>
      <c r="J337" s="135"/>
      <c r="K337" s="136"/>
      <c r="L337" s="137"/>
      <c r="M337" s="135"/>
      <c r="N337" s="106"/>
    </row>
    <row r="338" spans="1:19" ht="30.95" customHeight="1" x14ac:dyDescent="0.25">
      <c r="A338" s="138"/>
      <c r="B338" s="139"/>
      <c r="C338" s="140"/>
      <c r="D338" s="141"/>
      <c r="E338" s="140"/>
      <c r="F338" s="139"/>
      <c r="G338" s="139"/>
      <c r="H338" s="138"/>
      <c r="I338" s="139"/>
      <c r="J338" s="140"/>
      <c r="K338" s="141"/>
      <c r="L338" s="140"/>
      <c r="M338" s="139"/>
      <c r="N338" s="142"/>
    </row>
    <row r="339" spans="1:19" ht="16.5" thickBot="1" x14ac:dyDescent="0.3">
      <c r="A339" s="110"/>
      <c r="B339" s="111"/>
      <c r="C339" s="111"/>
      <c r="D339" s="111"/>
      <c r="E339" s="111"/>
      <c r="F339" s="111"/>
      <c r="G339" s="111"/>
      <c r="H339" s="110"/>
      <c r="I339" s="111"/>
      <c r="J339" s="111"/>
      <c r="K339" s="111"/>
      <c r="L339" s="111"/>
      <c r="M339" s="111"/>
      <c r="N339" s="112"/>
    </row>
    <row r="340" spans="1:19" ht="30" customHeight="1" thickBot="1" x14ac:dyDescent="0.3">
      <c r="A340" s="103"/>
      <c r="B340" s="174" t="str">
        <f>I327</f>
        <v>LXVI - CAMPEONATO</v>
      </c>
      <c r="C340" s="175"/>
      <c r="D340" s="175"/>
      <c r="E340" s="176"/>
      <c r="F340" s="91" t="s">
        <v>119</v>
      </c>
      <c r="G340" s="100"/>
      <c r="H340" s="103"/>
      <c r="I340" s="174" t="str">
        <f>B340</f>
        <v>LXVI - CAMPEONATO</v>
      </c>
      <c r="J340" s="175"/>
      <c r="K340" s="175"/>
      <c r="L340" s="176"/>
      <c r="M340" s="91" t="s">
        <v>119</v>
      </c>
      <c r="N340" s="104"/>
    </row>
    <row r="341" spans="1:19" ht="30" customHeight="1" thickBot="1" x14ac:dyDescent="0.3">
      <c r="A341" s="103"/>
      <c r="B341" s="177"/>
      <c r="C341" s="178"/>
      <c r="D341" s="178"/>
      <c r="E341" s="179"/>
      <c r="F341" s="92">
        <f>M328</f>
        <v>42833</v>
      </c>
      <c r="G341" s="101"/>
      <c r="H341" s="103"/>
      <c r="I341" s="177"/>
      <c r="J341" s="178"/>
      <c r="K341" s="178"/>
      <c r="L341" s="179"/>
      <c r="M341" s="92">
        <f>F341</f>
        <v>42833</v>
      </c>
      <c r="N341" s="105"/>
    </row>
    <row r="342" spans="1:19" ht="27" customHeight="1" thickBot="1" x14ac:dyDescent="0.3">
      <c r="A342" s="103"/>
      <c r="B342" s="109" t="str">
        <f>C342&amp;"º Rodada - "&amp;F342&amp;"º Jogo"</f>
        <v>6º Rodada - 8º Jogo</v>
      </c>
      <c r="C342" s="113">
        <f>IF(K329=Jogos!$AB$333,Sumulas!J329+1,J329)</f>
        <v>6</v>
      </c>
      <c r="D342" s="113">
        <f>IF(K329=Jogos!$AB$333,2,K329+1)</f>
        <v>9</v>
      </c>
      <c r="E342" s="113" t="str">
        <f>C342&amp;"J"&amp;D342</f>
        <v>6J9</v>
      </c>
      <c r="F342" s="145">
        <f>D342-1</f>
        <v>8</v>
      </c>
      <c r="G342" s="101"/>
      <c r="H342" s="103"/>
      <c r="I342" s="109" t="str">
        <f>J342&amp;"º Rodada - "&amp;M342&amp;"º Jogo"</f>
        <v>6º Rodada - 9º Jogo</v>
      </c>
      <c r="J342" s="113">
        <f>IF(D342=Jogos!$AB$333,Sumulas!C342+1,C342)</f>
        <v>6</v>
      </c>
      <c r="K342" s="113">
        <f>IF(D342=Jogos!$AB$333,2,D342+1)</f>
        <v>10</v>
      </c>
      <c r="L342" s="113" t="str">
        <f>J342&amp;"J"&amp;K342</f>
        <v>6J10</v>
      </c>
      <c r="M342" s="145">
        <f>K342-1</f>
        <v>9</v>
      </c>
      <c r="N342" s="105"/>
    </row>
    <row r="343" spans="1:19" ht="30.95" customHeight="1" thickBot="1" x14ac:dyDescent="0.3">
      <c r="A343" s="103"/>
      <c r="B343" s="90" t="str">
        <f>IFERROR(VLOOKUP(VLOOKUP(IF(VLOOKUP(E342,Jogos!$AD$336:$AI$566,6,FALSE)="C",VLOOKUP(E342,Jogos!$AD$336:$AI$566,4,FALSE),VLOOKUP(E342,Jogos!$AD$336:$AI$566,5,FALSE)),Tabelas!$O$9:$P$30,2,FALSE),$Q$2:$S$21,3,FALSE),"")</f>
        <v>Romênia (Piu)</v>
      </c>
      <c r="C343" s="93"/>
      <c r="D343" s="94" t="s">
        <v>54</v>
      </c>
      <c r="E343" s="93"/>
      <c r="F343" s="68" t="str">
        <f>IFERROR(VLOOKUP(VLOOKUP(IF(VLOOKUP(E342,Jogos!$AD$336:$AI$566,6,FALSE)="F",VLOOKUP(E342,Jogos!$AD$336:$AI$566,4,FALSE),VLOOKUP(E342,Jogos!$AD$336:$AI$566,5,FALSE)),Tabelas!$O$9:$P$30,2,FALSE),$Q$2:$S$21,3,FALSE),"")</f>
        <v>Noruega (Hurrante)</v>
      </c>
      <c r="G343" s="76"/>
      <c r="H343" s="103"/>
      <c r="I343" s="90" t="str">
        <f>IFERROR(VLOOKUP(VLOOKUP(IF(VLOOKUP(L342,Jogos!$AD$336:$AI$566,6,FALSE)="C",VLOOKUP(L342,Jogos!$AD$336:$AI$566,4,FALSE),VLOOKUP(L342,Jogos!$AD$336:$AI$566,5,FALSE)),Tabelas!$O$9:$P$30,2,FALSE),$Q$2:$S$21,3,FALSE),"")</f>
        <v>Rep. Tcheca (Ricardinho)</v>
      </c>
      <c r="J343" s="93"/>
      <c r="K343" s="94" t="s">
        <v>54</v>
      </c>
      <c r="L343" s="93"/>
      <c r="M343" s="68" t="str">
        <f>IFERROR(VLOOKUP(VLOOKUP(IF(VLOOKUP(L342,Jogos!$AD$336:$AI$566,6,FALSE)="F",VLOOKUP(L342,Jogos!$AD$336:$AI$566,4,FALSE),VLOOKUP(L342,Jogos!$AD$336:$AI$566,5,FALSE)),Tabelas!$O$9:$P$30,2,FALSE),$Q$2:$S$21,3,FALSE),"")</f>
        <v>País de Gales (Fred)</v>
      </c>
      <c r="N343" s="106"/>
      <c r="Q343">
        <f>Tabelas!P350</f>
        <v>0</v>
      </c>
      <c r="R343">
        <f>Tabelas!Y350</f>
        <v>0</v>
      </c>
      <c r="S343" t="str">
        <f>Q343&amp;" ("&amp;R343&amp;")"</f>
        <v>0 (0)</v>
      </c>
    </row>
    <row r="344" spans="1:19" ht="16.5" thickBot="1" x14ac:dyDescent="0.3">
      <c r="A344" s="103"/>
      <c r="B344" s="89" t="s">
        <v>117</v>
      </c>
      <c r="C344" s="95" t="s">
        <v>118</v>
      </c>
      <c r="D344" s="171" t="s">
        <v>116</v>
      </c>
      <c r="E344" s="95" t="s">
        <v>118</v>
      </c>
      <c r="F344" s="89" t="s">
        <v>117</v>
      </c>
      <c r="G344" s="102"/>
      <c r="H344" s="103"/>
      <c r="I344" s="89" t="s">
        <v>117</v>
      </c>
      <c r="J344" s="95" t="s">
        <v>118</v>
      </c>
      <c r="K344" s="171" t="s">
        <v>116</v>
      </c>
      <c r="L344" s="95" t="s">
        <v>118</v>
      </c>
      <c r="M344" s="89" t="s">
        <v>117</v>
      </c>
      <c r="N344" s="107"/>
    </row>
    <row r="345" spans="1:19" ht="30.95" customHeight="1" thickBot="1" x14ac:dyDescent="0.3">
      <c r="A345" s="103"/>
      <c r="B345" s="88"/>
      <c r="C345" s="96"/>
      <c r="D345" s="172"/>
      <c r="E345" s="97"/>
      <c r="F345" s="87"/>
      <c r="G345" s="76"/>
      <c r="H345" s="103"/>
      <c r="I345" s="88"/>
      <c r="J345" s="96"/>
      <c r="K345" s="172"/>
      <c r="L345" s="97"/>
      <c r="M345" s="87"/>
      <c r="N345" s="106"/>
    </row>
    <row r="346" spans="1:19" ht="30.95" customHeight="1" thickBot="1" x14ac:dyDescent="0.3">
      <c r="A346" s="103"/>
      <c r="B346" s="66"/>
      <c r="C346" s="98"/>
      <c r="D346" s="172"/>
      <c r="E346" s="97"/>
      <c r="F346" s="87"/>
      <c r="G346" s="76"/>
      <c r="H346" s="103"/>
      <c r="I346" s="66"/>
      <c r="J346" s="98"/>
      <c r="K346" s="172"/>
      <c r="L346" s="97"/>
      <c r="M346" s="87"/>
      <c r="N346" s="106"/>
    </row>
    <row r="347" spans="1:19" ht="30.95" customHeight="1" thickBot="1" x14ac:dyDescent="0.3">
      <c r="A347" s="103"/>
      <c r="B347" s="66"/>
      <c r="C347" s="98"/>
      <c r="D347" s="172"/>
      <c r="E347" s="97"/>
      <c r="F347" s="87"/>
      <c r="G347" s="76"/>
      <c r="H347" s="103"/>
      <c r="I347" s="66"/>
      <c r="J347" s="98"/>
      <c r="K347" s="172"/>
      <c r="L347" s="97"/>
      <c r="M347" s="87"/>
      <c r="N347" s="106"/>
    </row>
    <row r="348" spans="1:19" ht="30.95" customHeight="1" thickBot="1" x14ac:dyDescent="0.3">
      <c r="A348" s="103"/>
      <c r="B348" s="66"/>
      <c r="C348" s="98"/>
      <c r="D348" s="172"/>
      <c r="E348" s="97"/>
      <c r="F348" s="87"/>
      <c r="G348" s="76"/>
      <c r="H348" s="103"/>
      <c r="I348" s="66"/>
      <c r="J348" s="98"/>
      <c r="K348" s="172"/>
      <c r="L348" s="97"/>
      <c r="M348" s="87"/>
      <c r="N348" s="106"/>
    </row>
    <row r="349" spans="1:19" ht="30.95" customHeight="1" thickBot="1" x14ac:dyDescent="0.3">
      <c r="A349" s="103"/>
      <c r="B349" s="66"/>
      <c r="C349" s="98"/>
      <c r="D349" s="173"/>
      <c r="E349" s="99"/>
      <c r="F349" s="68"/>
      <c r="G349" s="76"/>
      <c r="H349" s="103"/>
      <c r="I349" s="66"/>
      <c r="J349" s="98"/>
      <c r="K349" s="173"/>
      <c r="L349" s="99"/>
      <c r="M349" s="68"/>
      <c r="N349" s="106"/>
    </row>
    <row r="350" spans="1:19" ht="50.1" customHeight="1" thickBot="1" x14ac:dyDescent="0.4">
      <c r="A350" s="103"/>
      <c r="B350" s="137"/>
      <c r="C350" s="135"/>
      <c r="D350" s="136"/>
      <c r="E350" s="137"/>
      <c r="F350" s="135"/>
      <c r="G350" s="76"/>
      <c r="H350" s="103"/>
      <c r="I350" s="137"/>
      <c r="J350" s="135"/>
      <c r="K350" s="136"/>
      <c r="L350" s="137"/>
      <c r="M350" s="135"/>
      <c r="N350" s="106"/>
    </row>
    <row r="351" spans="1:19" ht="30.95" customHeight="1" x14ac:dyDescent="0.25">
      <c r="A351" s="138"/>
      <c r="B351" s="139"/>
      <c r="C351" s="140"/>
      <c r="D351" s="141"/>
      <c r="E351" s="140"/>
      <c r="F351" s="139"/>
      <c r="G351" s="139"/>
      <c r="H351" s="138"/>
      <c r="I351" s="139"/>
      <c r="J351" s="140"/>
      <c r="K351" s="141"/>
      <c r="L351" s="140"/>
      <c r="M351" s="139"/>
      <c r="N351" s="142"/>
    </row>
    <row r="352" spans="1:19" ht="16.5" thickBot="1" x14ac:dyDescent="0.3">
      <c r="A352" s="110"/>
      <c r="B352" s="111"/>
      <c r="C352" s="111"/>
      <c r="D352" s="111"/>
      <c r="E352" s="111"/>
      <c r="F352" s="111"/>
      <c r="G352" s="111"/>
      <c r="H352" s="110"/>
      <c r="I352" s="111"/>
      <c r="J352" s="111"/>
      <c r="K352" s="111"/>
      <c r="L352" s="111"/>
      <c r="M352" s="111"/>
      <c r="N352" s="112"/>
    </row>
    <row r="353" spans="1:19" ht="30" customHeight="1" thickBot="1" x14ac:dyDescent="0.3">
      <c r="A353" s="103"/>
      <c r="B353" s="174" t="str">
        <f>I340</f>
        <v>LXVI - CAMPEONATO</v>
      </c>
      <c r="C353" s="175"/>
      <c r="D353" s="175"/>
      <c r="E353" s="176"/>
      <c r="F353" s="91" t="s">
        <v>119</v>
      </c>
      <c r="G353" s="100"/>
      <c r="H353" s="103"/>
      <c r="I353" s="174" t="str">
        <f>B353</f>
        <v>LXVI - CAMPEONATO</v>
      </c>
      <c r="J353" s="175"/>
      <c r="K353" s="175"/>
      <c r="L353" s="176"/>
      <c r="M353" s="91" t="s">
        <v>119</v>
      </c>
      <c r="N353" s="104"/>
    </row>
    <row r="354" spans="1:19" ht="30" customHeight="1" thickBot="1" x14ac:dyDescent="0.3">
      <c r="A354" s="103"/>
      <c r="B354" s="177"/>
      <c r="C354" s="178"/>
      <c r="D354" s="178"/>
      <c r="E354" s="179"/>
      <c r="F354" s="92">
        <f>M341</f>
        <v>42833</v>
      </c>
      <c r="G354" s="101"/>
      <c r="H354" s="103"/>
      <c r="I354" s="177"/>
      <c r="J354" s="178"/>
      <c r="K354" s="178"/>
      <c r="L354" s="179"/>
      <c r="M354" s="92">
        <f>F354</f>
        <v>42833</v>
      </c>
      <c r="N354" s="105"/>
    </row>
    <row r="355" spans="1:19" ht="27" customHeight="1" thickBot="1" x14ac:dyDescent="0.3">
      <c r="A355" s="103"/>
      <c r="B355" s="109" t="str">
        <f>C355&amp;"º Rodada - "&amp;F355&amp;"º Jogo"</f>
        <v>7º Rodada - 1º Jogo</v>
      </c>
      <c r="C355" s="113">
        <f>IF(K342=Jogos!$AB$333,Sumulas!J342+1,J342)</f>
        <v>7</v>
      </c>
      <c r="D355" s="113">
        <f>IF(K342=Jogos!$AB$333,2,K342+1)</f>
        <v>2</v>
      </c>
      <c r="E355" s="113" t="str">
        <f>C355&amp;"J"&amp;D355</f>
        <v>7J2</v>
      </c>
      <c r="F355" s="145">
        <f>D355-1</f>
        <v>1</v>
      </c>
      <c r="G355" s="101"/>
      <c r="H355" s="103"/>
      <c r="I355" s="109" t="str">
        <f>J355&amp;"º Rodada - "&amp;M355&amp;"º Jogo"</f>
        <v>7º Rodada - 2º Jogo</v>
      </c>
      <c r="J355" s="113">
        <f>IF(D355=Jogos!$AB$333,Sumulas!C355+1,C355)</f>
        <v>7</v>
      </c>
      <c r="K355" s="113">
        <f>IF(D355=Jogos!$AB$333,2,D355+1)</f>
        <v>3</v>
      </c>
      <c r="L355" s="113" t="str">
        <f>J355&amp;"J"&amp;K355</f>
        <v>7J3</v>
      </c>
      <c r="M355" s="145">
        <f>K355-1</f>
        <v>2</v>
      </c>
      <c r="N355" s="105"/>
    </row>
    <row r="356" spans="1:19" ht="30.95" customHeight="1" thickBot="1" x14ac:dyDescent="0.3">
      <c r="A356" s="103"/>
      <c r="B356" s="90" t="str">
        <f>IFERROR(VLOOKUP(VLOOKUP(IF(VLOOKUP(E355,Jogos!$AD$336:$AI$566,6,FALSE)="C",VLOOKUP(E355,Jogos!$AD$336:$AI$566,4,FALSE),VLOOKUP(E355,Jogos!$AD$336:$AI$566,5,FALSE)),Tabelas!$O$9:$P$30,2,FALSE),$Q$2:$S$21,3,FALSE),"")</f>
        <v>Alemanha (Roger)</v>
      </c>
      <c r="C356" s="93"/>
      <c r="D356" s="94" t="s">
        <v>54</v>
      </c>
      <c r="E356" s="93"/>
      <c r="F356" s="68" t="str">
        <f>IFERROR(VLOOKUP(VLOOKUP(IF(VLOOKUP(E355,Jogos!$AD$336:$AI$566,6,FALSE)="F",VLOOKUP(E355,Jogos!$AD$336:$AI$566,4,FALSE),VLOOKUP(E355,Jogos!$AD$336:$AI$566,5,FALSE)),Tabelas!$O$9:$P$30,2,FALSE),$Q$2:$S$21,3,FALSE),"")</f>
        <v>Eslovênia (Deyvid)</v>
      </c>
      <c r="G356" s="76"/>
      <c r="H356" s="103"/>
      <c r="I356" s="90" t="str">
        <f>IFERROR(VLOOKUP(VLOOKUP(IF(VLOOKUP(L355,Jogos!$AD$336:$AI$566,6,FALSE)="C",VLOOKUP(L355,Jogos!$AD$336:$AI$566,4,FALSE),VLOOKUP(L355,Jogos!$AD$336:$AI$566,5,FALSE)),Tabelas!$O$9:$P$30,2,FALSE),$Q$2:$S$21,3,FALSE),"")</f>
        <v>Escócia (João)</v>
      </c>
      <c r="J356" s="93"/>
      <c r="K356" s="94" t="s">
        <v>54</v>
      </c>
      <c r="L356" s="93"/>
      <c r="M356" s="68" t="str">
        <f>IFERROR(VLOOKUP(VLOOKUP(IF(VLOOKUP(L355,Jogos!$AD$336:$AI$566,6,FALSE)="F",VLOOKUP(L355,Jogos!$AD$336:$AI$566,4,FALSE),VLOOKUP(L355,Jogos!$AD$336:$AI$566,5,FALSE)),Tabelas!$O$9:$P$30,2,FALSE),$Q$2:$S$21,3,FALSE),"")</f>
        <v>Áustria (Mário)</v>
      </c>
      <c r="N356" s="106"/>
      <c r="Q356">
        <f>Tabelas!P363</f>
        <v>0</v>
      </c>
      <c r="R356">
        <f>Tabelas!Y363</f>
        <v>0</v>
      </c>
      <c r="S356" t="str">
        <f>Q356&amp;" ("&amp;R356&amp;")"</f>
        <v>0 (0)</v>
      </c>
    </row>
    <row r="357" spans="1:19" ht="16.5" thickBot="1" x14ac:dyDescent="0.3">
      <c r="A357" s="103"/>
      <c r="B357" s="89" t="s">
        <v>117</v>
      </c>
      <c r="C357" s="95" t="s">
        <v>118</v>
      </c>
      <c r="D357" s="171" t="s">
        <v>116</v>
      </c>
      <c r="E357" s="95" t="s">
        <v>118</v>
      </c>
      <c r="F357" s="89" t="s">
        <v>117</v>
      </c>
      <c r="G357" s="102"/>
      <c r="H357" s="103"/>
      <c r="I357" s="89" t="s">
        <v>117</v>
      </c>
      <c r="J357" s="95" t="s">
        <v>118</v>
      </c>
      <c r="K357" s="171" t="s">
        <v>116</v>
      </c>
      <c r="L357" s="95" t="s">
        <v>118</v>
      </c>
      <c r="M357" s="89" t="s">
        <v>117</v>
      </c>
      <c r="N357" s="107"/>
    </row>
    <row r="358" spans="1:19" ht="30.95" customHeight="1" thickBot="1" x14ac:dyDescent="0.3">
      <c r="A358" s="103"/>
      <c r="B358" s="88"/>
      <c r="C358" s="96"/>
      <c r="D358" s="172"/>
      <c r="E358" s="97"/>
      <c r="F358" s="87"/>
      <c r="G358" s="76"/>
      <c r="H358" s="103"/>
      <c r="I358" s="88"/>
      <c r="J358" s="96"/>
      <c r="K358" s="172"/>
      <c r="L358" s="97"/>
      <c r="M358" s="87"/>
      <c r="N358" s="106"/>
    </row>
    <row r="359" spans="1:19" ht="30.95" customHeight="1" thickBot="1" x14ac:dyDescent="0.3">
      <c r="A359" s="103"/>
      <c r="B359" s="66"/>
      <c r="C359" s="98"/>
      <c r="D359" s="172"/>
      <c r="E359" s="97"/>
      <c r="F359" s="87"/>
      <c r="G359" s="76"/>
      <c r="H359" s="103"/>
      <c r="I359" s="66"/>
      <c r="J359" s="98"/>
      <c r="K359" s="172"/>
      <c r="L359" s="97"/>
      <c r="M359" s="87"/>
      <c r="N359" s="106"/>
    </row>
    <row r="360" spans="1:19" ht="30.95" customHeight="1" thickBot="1" x14ac:dyDescent="0.3">
      <c r="A360" s="103"/>
      <c r="B360" s="66"/>
      <c r="C360" s="98"/>
      <c r="D360" s="172"/>
      <c r="E360" s="97"/>
      <c r="F360" s="87"/>
      <c r="G360" s="76"/>
      <c r="H360" s="103"/>
      <c r="I360" s="66"/>
      <c r="J360" s="98"/>
      <c r="K360" s="172"/>
      <c r="L360" s="97"/>
      <c r="M360" s="87"/>
      <c r="N360" s="106"/>
    </row>
    <row r="361" spans="1:19" ht="30.95" customHeight="1" thickBot="1" x14ac:dyDescent="0.3">
      <c r="A361" s="103"/>
      <c r="B361" s="66"/>
      <c r="C361" s="98"/>
      <c r="D361" s="172"/>
      <c r="E361" s="97"/>
      <c r="F361" s="87"/>
      <c r="G361" s="76"/>
      <c r="H361" s="103"/>
      <c r="I361" s="66"/>
      <c r="J361" s="98"/>
      <c r="K361" s="172"/>
      <c r="L361" s="97"/>
      <c r="M361" s="87"/>
      <c r="N361" s="106"/>
    </row>
    <row r="362" spans="1:19" ht="30.95" customHeight="1" thickBot="1" x14ac:dyDescent="0.3">
      <c r="A362" s="103"/>
      <c r="B362" s="66"/>
      <c r="C362" s="98"/>
      <c r="D362" s="173"/>
      <c r="E362" s="99"/>
      <c r="F362" s="68"/>
      <c r="G362" s="76"/>
      <c r="H362" s="103"/>
      <c r="I362" s="66"/>
      <c r="J362" s="98"/>
      <c r="K362" s="173"/>
      <c r="L362" s="99"/>
      <c r="M362" s="68"/>
      <c r="N362" s="106"/>
    </row>
    <row r="363" spans="1:19" ht="50.1" customHeight="1" thickBot="1" x14ac:dyDescent="0.4">
      <c r="A363" s="103"/>
      <c r="B363" s="137"/>
      <c r="C363" s="135"/>
      <c r="D363" s="136"/>
      <c r="E363" s="137"/>
      <c r="F363" s="135"/>
      <c r="G363" s="76"/>
      <c r="H363" s="103"/>
      <c r="I363" s="137"/>
      <c r="J363" s="135"/>
      <c r="K363" s="136"/>
      <c r="L363" s="137"/>
      <c r="M363" s="135"/>
      <c r="N363" s="106"/>
    </row>
    <row r="364" spans="1:19" ht="30.95" customHeight="1" x14ac:dyDescent="0.25">
      <c r="A364" s="138"/>
      <c r="B364" s="139"/>
      <c r="C364" s="140"/>
      <c r="D364" s="141"/>
      <c r="E364" s="140"/>
      <c r="F364" s="139"/>
      <c r="G364" s="139"/>
      <c r="H364" s="138"/>
      <c r="I364" s="139"/>
      <c r="J364" s="140"/>
      <c r="K364" s="141"/>
      <c r="L364" s="140"/>
      <c r="M364" s="139"/>
      <c r="N364" s="142"/>
    </row>
    <row r="365" spans="1:19" ht="16.5" thickBot="1" x14ac:dyDescent="0.3">
      <c r="A365" s="110"/>
      <c r="B365" s="111"/>
      <c r="C365" s="111"/>
      <c r="D365" s="111"/>
      <c r="E365" s="111"/>
      <c r="F365" s="111"/>
      <c r="G365" s="111"/>
      <c r="H365" s="110"/>
      <c r="I365" s="111"/>
      <c r="J365" s="111"/>
      <c r="K365" s="111"/>
      <c r="L365" s="111"/>
      <c r="M365" s="111"/>
      <c r="N365" s="112"/>
    </row>
    <row r="366" spans="1:19" ht="30" customHeight="1" thickBot="1" x14ac:dyDescent="0.3">
      <c r="A366" s="103"/>
      <c r="B366" s="174" t="str">
        <f>I353</f>
        <v>LXVI - CAMPEONATO</v>
      </c>
      <c r="C366" s="175"/>
      <c r="D366" s="175"/>
      <c r="E366" s="176"/>
      <c r="F366" s="91" t="s">
        <v>119</v>
      </c>
      <c r="G366" s="100"/>
      <c r="H366" s="103"/>
      <c r="I366" s="174" t="str">
        <f>B366</f>
        <v>LXVI - CAMPEONATO</v>
      </c>
      <c r="J366" s="175"/>
      <c r="K366" s="175"/>
      <c r="L366" s="176"/>
      <c r="M366" s="91" t="s">
        <v>119</v>
      </c>
      <c r="N366" s="104"/>
    </row>
    <row r="367" spans="1:19" ht="30" customHeight="1" thickBot="1" x14ac:dyDescent="0.3">
      <c r="A367" s="103"/>
      <c r="B367" s="177"/>
      <c r="C367" s="178"/>
      <c r="D367" s="178"/>
      <c r="E367" s="179"/>
      <c r="F367" s="92">
        <f>M354</f>
        <v>42833</v>
      </c>
      <c r="G367" s="101"/>
      <c r="H367" s="103"/>
      <c r="I367" s="177"/>
      <c r="J367" s="178"/>
      <c r="K367" s="178"/>
      <c r="L367" s="179"/>
      <c r="M367" s="92">
        <f>F367</f>
        <v>42833</v>
      </c>
      <c r="N367" s="105"/>
    </row>
    <row r="368" spans="1:19" ht="27" customHeight="1" thickBot="1" x14ac:dyDescent="0.3">
      <c r="A368" s="103"/>
      <c r="B368" s="109" t="str">
        <f>C368&amp;"º Rodada - "&amp;F368&amp;"º Jogo"</f>
        <v>7º Rodada - 3º Jogo</v>
      </c>
      <c r="C368" s="113">
        <f>IF(K355=Jogos!$AB$333,Sumulas!J355+1,J355)</f>
        <v>7</v>
      </c>
      <c r="D368" s="113">
        <f>IF(K355=Jogos!$AB$333,2,K355+1)</f>
        <v>4</v>
      </c>
      <c r="E368" s="113" t="str">
        <f>C368&amp;"J"&amp;D368</f>
        <v>7J4</v>
      </c>
      <c r="F368" s="145">
        <f>D368-1</f>
        <v>3</v>
      </c>
      <c r="G368" s="101"/>
      <c r="H368" s="103"/>
      <c r="I368" s="109" t="str">
        <f>J368&amp;"º Rodada - "&amp;M368&amp;"º Jogo"</f>
        <v>7º Rodada - 4º Jogo</v>
      </c>
      <c r="J368" s="113">
        <f>IF(D368=Jogos!$AB$333,Sumulas!C368+1,C368)</f>
        <v>7</v>
      </c>
      <c r="K368" s="113">
        <f>IF(D368=Jogos!$AB$333,2,D368+1)</f>
        <v>5</v>
      </c>
      <c r="L368" s="113" t="str">
        <f>J368&amp;"J"&amp;K368</f>
        <v>7J5</v>
      </c>
      <c r="M368" s="145">
        <f>K368-1</f>
        <v>4</v>
      </c>
      <c r="N368" s="105"/>
    </row>
    <row r="369" spans="1:19" ht="30.95" customHeight="1" thickBot="1" x14ac:dyDescent="0.3">
      <c r="A369" s="103"/>
      <c r="B369" s="90" t="str">
        <f>IFERROR(VLOOKUP(VLOOKUP(IF(VLOOKUP(E368,Jogos!$AD$336:$AI$566,6,FALSE)="C",VLOOKUP(E368,Jogos!$AD$336:$AI$566,4,FALSE),VLOOKUP(E368,Jogos!$AD$336:$AI$566,5,FALSE)),Tabelas!$O$9:$P$30,2,FALSE),$Q$2:$S$21,3,FALSE),"")</f>
        <v>Dinamarca (Michael)</v>
      </c>
      <c r="C369" s="93"/>
      <c r="D369" s="94" t="s">
        <v>54</v>
      </c>
      <c r="E369" s="93"/>
      <c r="F369" s="68" t="str">
        <f>IFERROR(VLOOKUP(VLOOKUP(IF(VLOOKUP(E368,Jogos!$AD$336:$AI$566,6,FALSE)="F",VLOOKUP(E368,Jogos!$AD$336:$AI$566,4,FALSE),VLOOKUP(E368,Jogos!$AD$336:$AI$566,5,FALSE)),Tabelas!$O$9:$P$30,2,FALSE),$Q$2:$S$21,3,FALSE),"")</f>
        <v>Bélgica (Gustavão)</v>
      </c>
      <c r="G369" s="76"/>
      <c r="H369" s="103"/>
      <c r="I369" s="90" t="str">
        <f>IFERROR(VLOOKUP(VLOOKUP(IF(VLOOKUP(L368,Jogos!$AD$336:$AI$566,6,FALSE)="C",VLOOKUP(L368,Jogos!$AD$336:$AI$566,4,FALSE),VLOOKUP(L368,Jogos!$AD$336:$AI$566,5,FALSE)),Tabelas!$O$9:$P$30,2,FALSE),$Q$2:$S$21,3,FALSE),"")</f>
        <v>França (Shrek)</v>
      </c>
      <c r="J369" s="93"/>
      <c r="K369" s="94" t="s">
        <v>54</v>
      </c>
      <c r="L369" s="93"/>
      <c r="M369" s="68" t="str">
        <f>IFERROR(VLOOKUP(VLOOKUP(IF(VLOOKUP(L368,Jogos!$AD$336:$AI$566,6,FALSE)="F",VLOOKUP(L368,Jogos!$AD$336:$AI$566,4,FALSE),VLOOKUP(L368,Jogos!$AD$336:$AI$566,5,FALSE)),Tabelas!$O$9:$P$30,2,FALSE),$Q$2:$S$21,3,FALSE),"")</f>
        <v>Turquia (DieGo)</v>
      </c>
      <c r="N369" s="106"/>
      <c r="Q369">
        <f>Tabelas!P376</f>
        <v>0</v>
      </c>
      <c r="R369">
        <f>Tabelas!Y376</f>
        <v>0</v>
      </c>
      <c r="S369" t="str">
        <f>Q369&amp;" ("&amp;R369&amp;")"</f>
        <v>0 (0)</v>
      </c>
    </row>
    <row r="370" spans="1:19" ht="16.5" thickBot="1" x14ac:dyDescent="0.3">
      <c r="A370" s="103"/>
      <c r="B370" s="89" t="s">
        <v>117</v>
      </c>
      <c r="C370" s="95" t="s">
        <v>118</v>
      </c>
      <c r="D370" s="171" t="s">
        <v>116</v>
      </c>
      <c r="E370" s="95" t="s">
        <v>118</v>
      </c>
      <c r="F370" s="89" t="s">
        <v>117</v>
      </c>
      <c r="G370" s="102"/>
      <c r="H370" s="103"/>
      <c r="I370" s="89" t="s">
        <v>117</v>
      </c>
      <c r="J370" s="95" t="s">
        <v>118</v>
      </c>
      <c r="K370" s="171" t="s">
        <v>116</v>
      </c>
      <c r="L370" s="95" t="s">
        <v>118</v>
      </c>
      <c r="M370" s="89" t="s">
        <v>117</v>
      </c>
      <c r="N370" s="107"/>
    </row>
    <row r="371" spans="1:19" ht="30.95" customHeight="1" thickBot="1" x14ac:dyDescent="0.3">
      <c r="A371" s="103"/>
      <c r="B371" s="88"/>
      <c r="C371" s="96"/>
      <c r="D371" s="172"/>
      <c r="E371" s="97"/>
      <c r="F371" s="87"/>
      <c r="G371" s="76"/>
      <c r="H371" s="103"/>
      <c r="I371" s="88"/>
      <c r="J371" s="96"/>
      <c r="K371" s="172"/>
      <c r="L371" s="97"/>
      <c r="M371" s="87"/>
      <c r="N371" s="106"/>
    </row>
    <row r="372" spans="1:19" ht="30.95" customHeight="1" thickBot="1" x14ac:dyDescent="0.3">
      <c r="A372" s="103"/>
      <c r="B372" s="66"/>
      <c r="C372" s="98"/>
      <c r="D372" s="172"/>
      <c r="E372" s="97"/>
      <c r="F372" s="87"/>
      <c r="G372" s="76"/>
      <c r="H372" s="103"/>
      <c r="I372" s="66"/>
      <c r="J372" s="98"/>
      <c r="K372" s="172"/>
      <c r="L372" s="97"/>
      <c r="M372" s="87"/>
      <c r="N372" s="106"/>
    </row>
    <row r="373" spans="1:19" ht="30.95" customHeight="1" thickBot="1" x14ac:dyDescent="0.3">
      <c r="A373" s="103"/>
      <c r="B373" s="66"/>
      <c r="C373" s="98"/>
      <c r="D373" s="172"/>
      <c r="E373" s="97"/>
      <c r="F373" s="87"/>
      <c r="G373" s="76"/>
      <c r="H373" s="103"/>
      <c r="I373" s="66"/>
      <c r="J373" s="98"/>
      <c r="K373" s="172"/>
      <c r="L373" s="97"/>
      <c r="M373" s="87"/>
      <c r="N373" s="106"/>
    </row>
    <row r="374" spans="1:19" ht="30.95" customHeight="1" thickBot="1" x14ac:dyDescent="0.3">
      <c r="A374" s="103"/>
      <c r="B374" s="66"/>
      <c r="C374" s="98"/>
      <c r="D374" s="172"/>
      <c r="E374" s="97"/>
      <c r="F374" s="87"/>
      <c r="G374" s="76"/>
      <c r="H374" s="103"/>
      <c r="I374" s="66"/>
      <c r="J374" s="98"/>
      <c r="K374" s="172"/>
      <c r="L374" s="97"/>
      <c r="M374" s="87"/>
      <c r="N374" s="106"/>
    </row>
    <row r="375" spans="1:19" ht="30.95" customHeight="1" thickBot="1" x14ac:dyDescent="0.3">
      <c r="A375" s="103"/>
      <c r="B375" s="66"/>
      <c r="C375" s="98"/>
      <c r="D375" s="173"/>
      <c r="E375" s="99"/>
      <c r="F375" s="68"/>
      <c r="G375" s="76"/>
      <c r="H375" s="103"/>
      <c r="I375" s="66"/>
      <c r="J375" s="98"/>
      <c r="K375" s="173"/>
      <c r="L375" s="99"/>
      <c r="M375" s="68"/>
      <c r="N375" s="106"/>
    </row>
    <row r="376" spans="1:19" ht="50.1" customHeight="1" thickBot="1" x14ac:dyDescent="0.4">
      <c r="A376" s="103"/>
      <c r="B376" s="137"/>
      <c r="C376" s="135"/>
      <c r="D376" s="136"/>
      <c r="E376" s="137"/>
      <c r="F376" s="135"/>
      <c r="G376" s="76"/>
      <c r="H376" s="103"/>
      <c r="I376" s="137"/>
      <c r="J376" s="135"/>
      <c r="K376" s="136"/>
      <c r="L376" s="137"/>
      <c r="M376" s="135"/>
      <c r="N376" s="106"/>
    </row>
    <row r="377" spans="1:19" ht="30.95" customHeight="1" x14ac:dyDescent="0.25">
      <c r="A377" s="138"/>
      <c r="B377" s="139"/>
      <c r="C377" s="140"/>
      <c r="D377" s="141"/>
      <c r="E377" s="140"/>
      <c r="F377" s="139"/>
      <c r="G377" s="139"/>
      <c r="H377" s="138"/>
      <c r="I377" s="139"/>
      <c r="J377" s="140"/>
      <c r="K377" s="141"/>
      <c r="L377" s="140"/>
      <c r="M377" s="139"/>
      <c r="N377" s="142"/>
    </row>
    <row r="378" spans="1:19" ht="16.5" thickBot="1" x14ac:dyDescent="0.3">
      <c r="A378" s="110"/>
      <c r="B378" s="111"/>
      <c r="C378" s="111"/>
      <c r="D378" s="111"/>
      <c r="E378" s="111"/>
      <c r="F378" s="111"/>
      <c r="G378" s="111"/>
      <c r="H378" s="110"/>
      <c r="I378" s="111"/>
      <c r="J378" s="111"/>
      <c r="K378" s="111"/>
      <c r="L378" s="111"/>
      <c r="M378" s="111"/>
      <c r="N378" s="112"/>
    </row>
    <row r="379" spans="1:19" ht="30" customHeight="1" thickBot="1" x14ac:dyDescent="0.3">
      <c r="A379" s="103"/>
      <c r="B379" s="174" t="str">
        <f>I366</f>
        <v>LXVI - CAMPEONATO</v>
      </c>
      <c r="C379" s="175"/>
      <c r="D379" s="175"/>
      <c r="E379" s="176"/>
      <c r="F379" s="91" t="s">
        <v>119</v>
      </c>
      <c r="G379" s="100"/>
      <c r="H379" s="103"/>
      <c r="I379" s="174" t="str">
        <f>B379</f>
        <v>LXVI - CAMPEONATO</v>
      </c>
      <c r="J379" s="175"/>
      <c r="K379" s="175"/>
      <c r="L379" s="176"/>
      <c r="M379" s="91" t="s">
        <v>119</v>
      </c>
      <c r="N379" s="104"/>
    </row>
    <row r="380" spans="1:19" ht="30" customHeight="1" thickBot="1" x14ac:dyDescent="0.3">
      <c r="A380" s="103"/>
      <c r="B380" s="177"/>
      <c r="C380" s="178"/>
      <c r="D380" s="178"/>
      <c r="E380" s="179"/>
      <c r="F380" s="92">
        <f>M367</f>
        <v>42833</v>
      </c>
      <c r="G380" s="101"/>
      <c r="H380" s="103"/>
      <c r="I380" s="177"/>
      <c r="J380" s="178"/>
      <c r="K380" s="178"/>
      <c r="L380" s="179"/>
      <c r="M380" s="92">
        <f>F380</f>
        <v>42833</v>
      </c>
      <c r="N380" s="105"/>
    </row>
    <row r="381" spans="1:19" ht="27" customHeight="1" thickBot="1" x14ac:dyDescent="0.3">
      <c r="A381" s="103"/>
      <c r="B381" s="109" t="str">
        <f>C381&amp;"º Rodada - "&amp;F381&amp;"º Jogo"</f>
        <v>7º Rodada - 5º Jogo</v>
      </c>
      <c r="C381" s="113">
        <f>IF(K368=Jogos!$AB$333,Sumulas!J368+1,J368)</f>
        <v>7</v>
      </c>
      <c r="D381" s="113">
        <f>IF(K368=Jogos!$AB$333,2,K368+1)</f>
        <v>6</v>
      </c>
      <c r="E381" s="113" t="str">
        <f>C381&amp;"J"&amp;D381</f>
        <v>7J6</v>
      </c>
      <c r="F381" s="145">
        <f>D381-1</f>
        <v>5</v>
      </c>
      <c r="G381" s="101"/>
      <c r="H381" s="103"/>
      <c r="I381" s="109" t="str">
        <f>J381&amp;"º Rodada - "&amp;M381&amp;"º Jogo"</f>
        <v>7º Rodada - 6º Jogo</v>
      </c>
      <c r="J381" s="113">
        <f>IF(D381=Jogos!$AB$333,Sumulas!C381+1,C381)</f>
        <v>7</v>
      </c>
      <c r="K381" s="113">
        <f>IF(D381=Jogos!$AB$333,2,D381+1)</f>
        <v>7</v>
      </c>
      <c r="L381" s="113" t="str">
        <f>J381&amp;"J"&amp;K381</f>
        <v>7J7</v>
      </c>
      <c r="M381" s="145">
        <f>K381-1</f>
        <v>6</v>
      </c>
      <c r="N381" s="105"/>
    </row>
    <row r="382" spans="1:19" ht="30.95" customHeight="1" thickBot="1" x14ac:dyDescent="0.3">
      <c r="A382" s="103"/>
      <c r="B382" s="90" t="str">
        <f>IFERROR(VLOOKUP(VLOOKUP(IF(VLOOKUP(E381,Jogos!$AD$336:$AI$566,6,FALSE)="C",VLOOKUP(E381,Jogos!$AD$336:$AI$566,4,FALSE),VLOOKUP(E381,Jogos!$AD$336:$AI$566,5,FALSE)),Tabelas!$O$9:$P$30,2,FALSE),$Q$2:$S$21,3,FALSE),"")</f>
        <v>Suíça (Juninho)</v>
      </c>
      <c r="C382" s="93"/>
      <c r="D382" s="94" t="s">
        <v>54</v>
      </c>
      <c r="E382" s="93"/>
      <c r="F382" s="68" t="str">
        <f>IFERROR(VLOOKUP(VLOOKUP(IF(VLOOKUP(E381,Jogos!$AD$336:$AI$566,6,FALSE)="F",VLOOKUP(E381,Jogos!$AD$336:$AI$566,4,FALSE),VLOOKUP(E381,Jogos!$AD$336:$AI$566,5,FALSE)),Tabelas!$O$9:$P$30,2,FALSE),$Q$2:$S$21,3,FALSE),"")</f>
        <v>Holanda (Junior)</v>
      </c>
      <c r="G382" s="76"/>
      <c r="H382" s="103"/>
      <c r="I382" s="90" t="str">
        <f>IFERROR(VLOOKUP(VLOOKUP(IF(VLOOKUP(L381,Jogos!$AD$336:$AI$566,6,FALSE)="C",VLOOKUP(L381,Jogos!$AD$336:$AI$566,4,FALSE),VLOOKUP(L381,Jogos!$AD$336:$AI$566,5,FALSE)),Tabelas!$O$9:$P$30,2,FALSE),$Q$2:$S$21,3,FALSE),"")</f>
        <v>Suécia (Hugo)</v>
      </c>
      <c r="J382" s="93"/>
      <c r="K382" s="94" t="s">
        <v>54</v>
      </c>
      <c r="L382" s="93"/>
      <c r="M382" s="68" t="str">
        <f>IFERROR(VLOOKUP(VLOOKUP(IF(VLOOKUP(L381,Jogos!$AD$336:$AI$566,6,FALSE)="F",VLOOKUP(L381,Jogos!$AD$336:$AI$566,4,FALSE),VLOOKUP(L381,Jogos!$AD$336:$AI$566,5,FALSE)),Tabelas!$O$9:$P$30,2,FALSE),$Q$2:$S$21,3,FALSE),"")</f>
        <v>Inglaterra (Tooty)</v>
      </c>
      <c r="N382" s="106"/>
      <c r="Q382">
        <f>Tabelas!P389</f>
        <v>0</v>
      </c>
      <c r="R382">
        <f>Tabelas!Y389</f>
        <v>0</v>
      </c>
      <c r="S382" t="str">
        <f>Q382&amp;" ("&amp;R382&amp;")"</f>
        <v>0 (0)</v>
      </c>
    </row>
    <row r="383" spans="1:19" ht="16.5" thickBot="1" x14ac:dyDescent="0.3">
      <c r="A383" s="103"/>
      <c r="B383" s="89" t="s">
        <v>117</v>
      </c>
      <c r="C383" s="95" t="s">
        <v>118</v>
      </c>
      <c r="D383" s="171" t="s">
        <v>116</v>
      </c>
      <c r="E383" s="95" t="s">
        <v>118</v>
      </c>
      <c r="F383" s="89" t="s">
        <v>117</v>
      </c>
      <c r="G383" s="102"/>
      <c r="H383" s="103"/>
      <c r="I383" s="89" t="s">
        <v>117</v>
      </c>
      <c r="J383" s="95" t="s">
        <v>118</v>
      </c>
      <c r="K383" s="171" t="s">
        <v>116</v>
      </c>
      <c r="L383" s="95" t="s">
        <v>118</v>
      </c>
      <c r="M383" s="89" t="s">
        <v>117</v>
      </c>
      <c r="N383" s="107"/>
    </row>
    <row r="384" spans="1:19" ht="30.95" customHeight="1" thickBot="1" x14ac:dyDescent="0.3">
      <c r="A384" s="103"/>
      <c r="B384" s="88"/>
      <c r="C384" s="96"/>
      <c r="D384" s="172"/>
      <c r="E384" s="97"/>
      <c r="F384" s="87"/>
      <c r="G384" s="76"/>
      <c r="H384" s="103"/>
      <c r="I384" s="88"/>
      <c r="J384" s="96"/>
      <c r="K384" s="172"/>
      <c r="L384" s="97"/>
      <c r="M384" s="87"/>
      <c r="N384" s="106"/>
    </row>
    <row r="385" spans="1:19" ht="30.95" customHeight="1" thickBot="1" x14ac:dyDescent="0.3">
      <c r="A385" s="103"/>
      <c r="B385" s="66"/>
      <c r="C385" s="98"/>
      <c r="D385" s="172"/>
      <c r="E385" s="97"/>
      <c r="F385" s="87"/>
      <c r="G385" s="76"/>
      <c r="H385" s="103"/>
      <c r="I385" s="66"/>
      <c r="J385" s="98"/>
      <c r="K385" s="172"/>
      <c r="L385" s="97"/>
      <c r="M385" s="87"/>
      <c r="N385" s="106"/>
    </row>
    <row r="386" spans="1:19" ht="30.95" customHeight="1" thickBot="1" x14ac:dyDescent="0.3">
      <c r="A386" s="103"/>
      <c r="B386" s="66"/>
      <c r="C386" s="98"/>
      <c r="D386" s="172"/>
      <c r="E386" s="97"/>
      <c r="F386" s="87"/>
      <c r="G386" s="76"/>
      <c r="H386" s="103"/>
      <c r="I386" s="66"/>
      <c r="J386" s="98"/>
      <c r="K386" s="172"/>
      <c r="L386" s="97"/>
      <c r="M386" s="87"/>
      <c r="N386" s="106"/>
    </row>
    <row r="387" spans="1:19" ht="30.95" customHeight="1" thickBot="1" x14ac:dyDescent="0.3">
      <c r="A387" s="103"/>
      <c r="B387" s="66"/>
      <c r="C387" s="98"/>
      <c r="D387" s="172"/>
      <c r="E387" s="97"/>
      <c r="F387" s="87"/>
      <c r="G387" s="76"/>
      <c r="H387" s="103"/>
      <c r="I387" s="66"/>
      <c r="J387" s="98"/>
      <c r="K387" s="172"/>
      <c r="L387" s="97"/>
      <c r="M387" s="87"/>
      <c r="N387" s="106"/>
    </row>
    <row r="388" spans="1:19" ht="30.95" customHeight="1" thickBot="1" x14ac:dyDescent="0.3">
      <c r="A388" s="103"/>
      <c r="B388" s="66"/>
      <c r="C388" s="98"/>
      <c r="D388" s="173"/>
      <c r="E388" s="99"/>
      <c r="F388" s="68"/>
      <c r="G388" s="76"/>
      <c r="H388" s="103"/>
      <c r="I388" s="66"/>
      <c r="J388" s="98"/>
      <c r="K388" s="173"/>
      <c r="L388" s="99"/>
      <c r="M388" s="68"/>
      <c r="N388" s="106"/>
    </row>
    <row r="389" spans="1:19" ht="50.1" customHeight="1" thickBot="1" x14ac:dyDescent="0.4">
      <c r="A389" s="103"/>
      <c r="B389" s="137"/>
      <c r="C389" s="135"/>
      <c r="D389" s="136"/>
      <c r="E389" s="137"/>
      <c r="F389" s="135"/>
      <c r="G389" s="76"/>
      <c r="H389" s="103"/>
      <c r="I389" s="137"/>
      <c r="J389" s="135"/>
      <c r="K389" s="136"/>
      <c r="L389" s="137"/>
      <c r="M389" s="135"/>
      <c r="N389" s="106"/>
    </row>
    <row r="390" spans="1:19" ht="30.95" customHeight="1" x14ac:dyDescent="0.25">
      <c r="A390" s="138"/>
      <c r="B390" s="139"/>
      <c r="C390" s="140"/>
      <c r="D390" s="141"/>
      <c r="E390" s="140"/>
      <c r="F390" s="139"/>
      <c r="G390" s="139"/>
      <c r="H390" s="138"/>
      <c r="I390" s="139"/>
      <c r="J390" s="140"/>
      <c r="K390" s="141"/>
      <c r="L390" s="140"/>
      <c r="M390" s="139"/>
      <c r="N390" s="142"/>
    </row>
    <row r="391" spans="1:19" ht="16.5" thickBot="1" x14ac:dyDescent="0.3">
      <c r="A391" s="110"/>
      <c r="B391" s="111"/>
      <c r="C391" s="111"/>
      <c r="D391" s="111"/>
      <c r="E391" s="111"/>
      <c r="F391" s="111"/>
      <c r="G391" s="111"/>
      <c r="H391" s="110"/>
      <c r="I391" s="111"/>
      <c r="J391" s="111"/>
      <c r="K391" s="111"/>
      <c r="L391" s="111"/>
      <c r="M391" s="111"/>
      <c r="N391" s="112"/>
    </row>
    <row r="392" spans="1:19" ht="30" customHeight="1" thickBot="1" x14ac:dyDescent="0.3">
      <c r="A392" s="103"/>
      <c r="B392" s="174" t="str">
        <f>I379</f>
        <v>LXVI - CAMPEONATO</v>
      </c>
      <c r="C392" s="175"/>
      <c r="D392" s="175"/>
      <c r="E392" s="176"/>
      <c r="F392" s="91" t="s">
        <v>119</v>
      </c>
      <c r="G392" s="100"/>
      <c r="H392" s="103"/>
      <c r="I392" s="174" t="str">
        <f>B392</f>
        <v>LXVI - CAMPEONATO</v>
      </c>
      <c r="J392" s="175"/>
      <c r="K392" s="175"/>
      <c r="L392" s="176"/>
      <c r="M392" s="91" t="s">
        <v>119</v>
      </c>
      <c r="N392" s="104"/>
    </row>
    <row r="393" spans="1:19" ht="30" customHeight="1" thickBot="1" x14ac:dyDescent="0.3">
      <c r="A393" s="103"/>
      <c r="B393" s="177"/>
      <c r="C393" s="178"/>
      <c r="D393" s="178"/>
      <c r="E393" s="179"/>
      <c r="F393" s="92">
        <f>M380</f>
        <v>42833</v>
      </c>
      <c r="G393" s="101"/>
      <c r="H393" s="103"/>
      <c r="I393" s="177"/>
      <c r="J393" s="178"/>
      <c r="K393" s="178"/>
      <c r="L393" s="179"/>
      <c r="M393" s="92">
        <f>F393</f>
        <v>42833</v>
      </c>
      <c r="N393" s="105"/>
    </row>
    <row r="394" spans="1:19" ht="27" customHeight="1" thickBot="1" x14ac:dyDescent="0.3">
      <c r="A394" s="103"/>
      <c r="B394" s="109" t="str">
        <f>C394&amp;"º Rodada - "&amp;F394&amp;"º Jogo"</f>
        <v>7º Rodada - 7º Jogo</v>
      </c>
      <c r="C394" s="113">
        <f>IF(K381=Jogos!$AB$333,Sumulas!J381+1,J381)</f>
        <v>7</v>
      </c>
      <c r="D394" s="113">
        <f>IF(K381=Jogos!$AB$333,2,K381+1)</f>
        <v>8</v>
      </c>
      <c r="E394" s="113" t="str">
        <f>C394&amp;"J"&amp;D394</f>
        <v>7J8</v>
      </c>
      <c r="F394" s="145">
        <f>D394-1</f>
        <v>7</v>
      </c>
      <c r="G394" s="101"/>
      <c r="H394" s="103"/>
      <c r="I394" s="109" t="str">
        <f>J394&amp;"º Rodada - "&amp;M394&amp;"º Jogo"</f>
        <v>7º Rodada - 8º Jogo</v>
      </c>
      <c r="J394" s="113">
        <f>IF(D394=Jogos!$AB$333,Sumulas!C394+1,C394)</f>
        <v>7</v>
      </c>
      <c r="K394" s="113">
        <f>IF(D394=Jogos!$AB$333,2,D394+1)</f>
        <v>9</v>
      </c>
      <c r="L394" s="113" t="str">
        <f>J394&amp;"J"&amp;K394</f>
        <v>7J9</v>
      </c>
      <c r="M394" s="145">
        <f>K394-1</f>
        <v>8</v>
      </c>
      <c r="N394" s="105"/>
    </row>
    <row r="395" spans="1:19" ht="30.95" customHeight="1" thickBot="1" x14ac:dyDescent="0.3">
      <c r="A395" s="103"/>
      <c r="B395" s="90" t="str">
        <f>IFERROR(VLOOKUP(VLOOKUP(IF(VLOOKUP(E394,Jogos!$AD$336:$AI$566,6,FALSE)="C",VLOOKUP(E394,Jogos!$AD$336:$AI$566,4,FALSE),VLOOKUP(E394,Jogos!$AD$336:$AI$566,5,FALSE)),Tabelas!$O$9:$P$30,2,FALSE),$Q$2:$S$21,3,FALSE),"")</f>
        <v>Irlanda (Gru)</v>
      </c>
      <c r="C395" s="93"/>
      <c r="D395" s="94" t="s">
        <v>54</v>
      </c>
      <c r="E395" s="93"/>
      <c r="F395" s="68" t="str">
        <f>IFERROR(VLOOKUP(VLOOKUP(IF(VLOOKUP(E394,Jogos!$AD$336:$AI$566,6,FALSE)="F",VLOOKUP(E394,Jogos!$AD$336:$AI$566,4,FALSE),VLOOKUP(E394,Jogos!$AD$336:$AI$566,5,FALSE)),Tabelas!$O$9:$P$30,2,FALSE),$Q$2:$S$21,3,FALSE),"")</f>
        <v>Romênia (Piu)</v>
      </c>
      <c r="G395" s="76"/>
      <c r="H395" s="103"/>
      <c r="I395" s="90" t="str">
        <f>IFERROR(VLOOKUP(VLOOKUP(IF(VLOOKUP(L394,Jogos!$AD$336:$AI$566,6,FALSE)="C",VLOOKUP(L394,Jogos!$AD$336:$AI$566,4,FALSE),VLOOKUP(L394,Jogos!$AD$336:$AI$566,5,FALSE)),Tabelas!$O$9:$P$30,2,FALSE),$Q$2:$S$21,3,FALSE),"")</f>
        <v>Itália (Cayera)</v>
      </c>
      <c r="J395" s="93"/>
      <c r="K395" s="94" t="s">
        <v>54</v>
      </c>
      <c r="L395" s="93"/>
      <c r="M395" s="68" t="str">
        <f>IFERROR(VLOOKUP(VLOOKUP(IF(VLOOKUP(L394,Jogos!$AD$336:$AI$566,6,FALSE)="F",VLOOKUP(L394,Jogos!$AD$336:$AI$566,4,FALSE),VLOOKUP(L394,Jogos!$AD$336:$AI$566,5,FALSE)),Tabelas!$O$9:$P$30,2,FALSE),$Q$2:$S$21,3,FALSE),"")</f>
        <v>Rep. Tcheca (Ricardinho)</v>
      </c>
      <c r="N395" s="106"/>
      <c r="Q395">
        <f>Tabelas!P402</f>
        <v>0</v>
      </c>
      <c r="R395">
        <f>Tabelas!Y402</f>
        <v>0</v>
      </c>
      <c r="S395" t="str">
        <f>Q395&amp;" ("&amp;R395&amp;")"</f>
        <v>0 (0)</v>
      </c>
    </row>
    <row r="396" spans="1:19" ht="16.5" thickBot="1" x14ac:dyDescent="0.3">
      <c r="A396" s="103"/>
      <c r="B396" s="89" t="s">
        <v>117</v>
      </c>
      <c r="C396" s="95" t="s">
        <v>118</v>
      </c>
      <c r="D396" s="171" t="s">
        <v>116</v>
      </c>
      <c r="E396" s="95" t="s">
        <v>118</v>
      </c>
      <c r="F396" s="89" t="s">
        <v>117</v>
      </c>
      <c r="G396" s="102"/>
      <c r="H396" s="103"/>
      <c r="I396" s="89" t="s">
        <v>117</v>
      </c>
      <c r="J396" s="95" t="s">
        <v>118</v>
      </c>
      <c r="K396" s="171" t="s">
        <v>116</v>
      </c>
      <c r="L396" s="95" t="s">
        <v>118</v>
      </c>
      <c r="M396" s="89" t="s">
        <v>117</v>
      </c>
      <c r="N396" s="107"/>
    </row>
    <row r="397" spans="1:19" ht="30.95" customHeight="1" thickBot="1" x14ac:dyDescent="0.3">
      <c r="A397" s="103"/>
      <c r="B397" s="88"/>
      <c r="C397" s="96"/>
      <c r="D397" s="172"/>
      <c r="E397" s="97"/>
      <c r="F397" s="87"/>
      <c r="G397" s="76"/>
      <c r="H397" s="103"/>
      <c r="I397" s="88"/>
      <c r="J397" s="96"/>
      <c r="K397" s="172"/>
      <c r="L397" s="97"/>
      <c r="M397" s="87"/>
      <c r="N397" s="106"/>
    </row>
    <row r="398" spans="1:19" ht="30.95" customHeight="1" thickBot="1" x14ac:dyDescent="0.3">
      <c r="A398" s="103"/>
      <c r="B398" s="66"/>
      <c r="C398" s="98"/>
      <c r="D398" s="172"/>
      <c r="E398" s="97"/>
      <c r="F398" s="87"/>
      <c r="G398" s="76"/>
      <c r="H398" s="103"/>
      <c r="I398" s="66"/>
      <c r="J398" s="98"/>
      <c r="K398" s="172"/>
      <c r="L398" s="97"/>
      <c r="M398" s="87"/>
      <c r="N398" s="106"/>
    </row>
    <row r="399" spans="1:19" ht="30.95" customHeight="1" thickBot="1" x14ac:dyDescent="0.3">
      <c r="A399" s="103"/>
      <c r="B399" s="66"/>
      <c r="C399" s="98"/>
      <c r="D399" s="172"/>
      <c r="E399" s="97"/>
      <c r="F399" s="87"/>
      <c r="G399" s="76"/>
      <c r="H399" s="103"/>
      <c r="I399" s="66"/>
      <c r="J399" s="98"/>
      <c r="K399" s="172"/>
      <c r="L399" s="97"/>
      <c r="M399" s="87"/>
      <c r="N399" s="106"/>
    </row>
    <row r="400" spans="1:19" ht="30.95" customHeight="1" thickBot="1" x14ac:dyDescent="0.3">
      <c r="A400" s="103"/>
      <c r="B400" s="66"/>
      <c r="C400" s="98"/>
      <c r="D400" s="172"/>
      <c r="E400" s="97"/>
      <c r="F400" s="87"/>
      <c r="G400" s="76"/>
      <c r="H400" s="103"/>
      <c r="I400" s="66"/>
      <c r="J400" s="98"/>
      <c r="K400" s="172"/>
      <c r="L400" s="97"/>
      <c r="M400" s="87"/>
      <c r="N400" s="106"/>
    </row>
    <row r="401" spans="1:19" ht="30.95" customHeight="1" thickBot="1" x14ac:dyDescent="0.3">
      <c r="A401" s="103"/>
      <c r="B401" s="66"/>
      <c r="C401" s="98"/>
      <c r="D401" s="173"/>
      <c r="E401" s="99"/>
      <c r="F401" s="68"/>
      <c r="G401" s="76"/>
      <c r="H401" s="103"/>
      <c r="I401" s="66"/>
      <c r="J401" s="98"/>
      <c r="K401" s="173"/>
      <c r="L401" s="99"/>
      <c r="M401" s="68"/>
      <c r="N401" s="106"/>
    </row>
    <row r="402" spans="1:19" ht="50.1" customHeight="1" thickBot="1" x14ac:dyDescent="0.4">
      <c r="A402" s="103"/>
      <c r="B402" s="137"/>
      <c r="C402" s="135"/>
      <c r="D402" s="136"/>
      <c r="E402" s="137"/>
      <c r="F402" s="135"/>
      <c r="G402" s="76"/>
      <c r="H402" s="103"/>
      <c r="I402" s="137"/>
      <c r="J402" s="135"/>
      <c r="K402" s="136"/>
      <c r="L402" s="137"/>
      <c r="M402" s="135"/>
      <c r="N402" s="106"/>
    </row>
    <row r="403" spans="1:19" ht="30.95" customHeight="1" x14ac:dyDescent="0.25">
      <c r="A403" s="138"/>
      <c r="B403" s="139"/>
      <c r="C403" s="140"/>
      <c r="D403" s="141"/>
      <c r="E403" s="140"/>
      <c r="F403" s="139"/>
      <c r="G403" s="139"/>
      <c r="H403" s="138"/>
      <c r="I403" s="139"/>
      <c r="J403" s="140"/>
      <c r="K403" s="141"/>
      <c r="L403" s="140"/>
      <c r="M403" s="139"/>
      <c r="N403" s="142"/>
    </row>
    <row r="404" spans="1:19" ht="16.5" thickBot="1" x14ac:dyDescent="0.3">
      <c r="A404" s="110"/>
      <c r="B404" s="111"/>
      <c r="C404" s="111"/>
      <c r="D404" s="111"/>
      <c r="E404" s="111"/>
      <c r="F404" s="111"/>
      <c r="G404" s="111"/>
      <c r="H404" s="110"/>
      <c r="I404" s="111"/>
      <c r="J404" s="111"/>
      <c r="K404" s="111"/>
      <c r="L404" s="111"/>
      <c r="M404" s="111"/>
      <c r="N404" s="112"/>
    </row>
    <row r="405" spans="1:19" ht="30" customHeight="1" thickBot="1" x14ac:dyDescent="0.3">
      <c r="A405" s="103"/>
      <c r="B405" s="174" t="str">
        <f>I392</f>
        <v>LXVI - CAMPEONATO</v>
      </c>
      <c r="C405" s="175"/>
      <c r="D405" s="175"/>
      <c r="E405" s="176"/>
      <c r="F405" s="91" t="s">
        <v>119</v>
      </c>
      <c r="G405" s="100"/>
      <c r="H405" s="103"/>
      <c r="I405" s="174" t="str">
        <f>B405</f>
        <v>LXVI - CAMPEONATO</v>
      </c>
      <c r="J405" s="175"/>
      <c r="K405" s="175"/>
      <c r="L405" s="176"/>
      <c r="M405" s="91" t="s">
        <v>119</v>
      </c>
      <c r="N405" s="104"/>
    </row>
    <row r="406" spans="1:19" ht="30" customHeight="1" thickBot="1" x14ac:dyDescent="0.3">
      <c r="A406" s="103"/>
      <c r="B406" s="177"/>
      <c r="C406" s="178"/>
      <c r="D406" s="178"/>
      <c r="E406" s="179"/>
      <c r="F406" s="92">
        <f>M393</f>
        <v>42833</v>
      </c>
      <c r="G406" s="101"/>
      <c r="H406" s="103"/>
      <c r="I406" s="177"/>
      <c r="J406" s="178"/>
      <c r="K406" s="178"/>
      <c r="L406" s="179"/>
      <c r="M406" s="92">
        <f>F406</f>
        <v>42833</v>
      </c>
      <c r="N406" s="105"/>
    </row>
    <row r="407" spans="1:19" ht="27" customHeight="1" thickBot="1" x14ac:dyDescent="0.3">
      <c r="A407" s="103"/>
      <c r="B407" s="109" t="str">
        <f>C407&amp;"º Rodada - "&amp;F407&amp;"º Jogo"</f>
        <v>7º Rodada - 9º Jogo</v>
      </c>
      <c r="C407" s="113">
        <f>IF(K394=Jogos!$AB$333,Sumulas!J394+1,J394)</f>
        <v>7</v>
      </c>
      <c r="D407" s="113">
        <f>IF(K394=Jogos!$AB$333,2,K394+1)</f>
        <v>10</v>
      </c>
      <c r="E407" s="113" t="str">
        <f>C407&amp;"J"&amp;D407</f>
        <v>7J10</v>
      </c>
      <c r="F407" s="145">
        <f>D407-1</f>
        <v>9</v>
      </c>
      <c r="G407" s="101"/>
      <c r="H407" s="103"/>
      <c r="I407" s="109" t="str">
        <f>J407&amp;"º Rodada - "&amp;M407&amp;"º Jogo"</f>
        <v>8º Rodada - 1º Jogo</v>
      </c>
      <c r="J407" s="113">
        <f>IF(D407=Jogos!$AB$333,Sumulas!C407+1,C407)</f>
        <v>8</v>
      </c>
      <c r="K407" s="113">
        <f>IF(D407=Jogos!$AB$333,2,D407+1)</f>
        <v>2</v>
      </c>
      <c r="L407" s="113" t="str">
        <f>J407&amp;"J"&amp;K407</f>
        <v>8J2</v>
      </c>
      <c r="M407" s="145">
        <f>K407-1</f>
        <v>1</v>
      </c>
      <c r="N407" s="105"/>
    </row>
    <row r="408" spans="1:19" ht="30.95" customHeight="1" thickBot="1" x14ac:dyDescent="0.3">
      <c r="A408" s="103"/>
      <c r="B408" s="90" t="str">
        <f>IFERROR(VLOOKUP(VLOOKUP(IF(VLOOKUP(E407,Jogos!$AD$336:$AI$566,6,FALSE)="C",VLOOKUP(E407,Jogos!$AD$336:$AI$566,4,FALSE),VLOOKUP(E407,Jogos!$AD$336:$AI$566,5,FALSE)),Tabelas!$O$9:$P$30,2,FALSE),$Q$2:$S$21,3,FALSE),"")</f>
        <v>Polônia (Deh)</v>
      </c>
      <c r="C408" s="93"/>
      <c r="D408" s="94" t="s">
        <v>54</v>
      </c>
      <c r="E408" s="93"/>
      <c r="F408" s="68" t="str">
        <f>IFERROR(VLOOKUP(VLOOKUP(IF(VLOOKUP(E407,Jogos!$AD$336:$AI$566,6,FALSE)="F",VLOOKUP(E407,Jogos!$AD$336:$AI$566,4,FALSE),VLOOKUP(E407,Jogos!$AD$336:$AI$566,5,FALSE)),Tabelas!$O$9:$P$30,2,FALSE),$Q$2:$S$21,3,FALSE),"")</f>
        <v>Noruega (Hurrante)</v>
      </c>
      <c r="G408" s="76"/>
      <c r="H408" s="103"/>
      <c r="I408" s="90" t="str">
        <f>IFERROR(VLOOKUP(VLOOKUP(IF(VLOOKUP(L407,Jogos!$AD$336:$AI$566,6,FALSE)="C",VLOOKUP(L407,Jogos!$AD$336:$AI$566,4,FALSE),VLOOKUP(L407,Jogos!$AD$336:$AI$566,5,FALSE)),Tabelas!$O$9:$P$30,2,FALSE),$Q$2:$S$21,3,FALSE),"")</f>
        <v>Alemanha (Roger)</v>
      </c>
      <c r="J408" s="93"/>
      <c r="K408" s="94" t="s">
        <v>54</v>
      </c>
      <c r="L408" s="93"/>
      <c r="M408" s="68" t="str">
        <f>IFERROR(VLOOKUP(VLOOKUP(IF(VLOOKUP(L407,Jogos!$AD$336:$AI$566,6,FALSE)="F",VLOOKUP(L407,Jogos!$AD$336:$AI$566,4,FALSE),VLOOKUP(L407,Jogos!$AD$336:$AI$566,5,FALSE)),Tabelas!$O$9:$P$30,2,FALSE),$Q$2:$S$21,3,FALSE),"")</f>
        <v>Dinamarca (Michael)</v>
      </c>
      <c r="N408" s="106"/>
      <c r="Q408">
        <f>Tabelas!P415</f>
        <v>0</v>
      </c>
      <c r="R408">
        <f>Tabelas!Y415</f>
        <v>0</v>
      </c>
      <c r="S408" t="str">
        <f>Q408&amp;" ("&amp;R408&amp;")"</f>
        <v>0 (0)</v>
      </c>
    </row>
    <row r="409" spans="1:19" ht="16.5" thickBot="1" x14ac:dyDescent="0.3">
      <c r="A409" s="103"/>
      <c r="B409" s="89" t="s">
        <v>117</v>
      </c>
      <c r="C409" s="95" t="s">
        <v>118</v>
      </c>
      <c r="D409" s="171" t="s">
        <v>116</v>
      </c>
      <c r="E409" s="95" t="s">
        <v>118</v>
      </c>
      <c r="F409" s="89" t="s">
        <v>117</v>
      </c>
      <c r="G409" s="102"/>
      <c r="H409" s="103"/>
      <c r="I409" s="89" t="s">
        <v>117</v>
      </c>
      <c r="J409" s="95" t="s">
        <v>118</v>
      </c>
      <c r="K409" s="171" t="s">
        <v>116</v>
      </c>
      <c r="L409" s="95" t="s">
        <v>118</v>
      </c>
      <c r="M409" s="89" t="s">
        <v>117</v>
      </c>
      <c r="N409" s="107"/>
    </row>
    <row r="410" spans="1:19" ht="30.95" customHeight="1" thickBot="1" x14ac:dyDescent="0.3">
      <c r="A410" s="103"/>
      <c r="B410" s="88"/>
      <c r="C410" s="96"/>
      <c r="D410" s="172"/>
      <c r="E410" s="97"/>
      <c r="F410" s="87"/>
      <c r="G410" s="76"/>
      <c r="H410" s="103"/>
      <c r="I410" s="88"/>
      <c r="J410" s="96"/>
      <c r="K410" s="172"/>
      <c r="L410" s="97"/>
      <c r="M410" s="87"/>
      <c r="N410" s="106"/>
    </row>
    <row r="411" spans="1:19" ht="30.95" customHeight="1" thickBot="1" x14ac:dyDescent="0.3">
      <c r="A411" s="103"/>
      <c r="B411" s="66"/>
      <c r="C411" s="98"/>
      <c r="D411" s="172"/>
      <c r="E411" s="97"/>
      <c r="F411" s="87"/>
      <c r="G411" s="76"/>
      <c r="H411" s="103"/>
      <c r="I411" s="66"/>
      <c r="J411" s="98"/>
      <c r="K411" s="172"/>
      <c r="L411" s="97"/>
      <c r="M411" s="87"/>
      <c r="N411" s="106"/>
    </row>
    <row r="412" spans="1:19" ht="30.95" customHeight="1" thickBot="1" x14ac:dyDescent="0.3">
      <c r="A412" s="103"/>
      <c r="B412" s="66"/>
      <c r="C412" s="98"/>
      <c r="D412" s="172"/>
      <c r="E412" s="97"/>
      <c r="F412" s="87"/>
      <c r="G412" s="76"/>
      <c r="H412" s="103"/>
      <c r="I412" s="66"/>
      <c r="J412" s="98"/>
      <c r="K412" s="172"/>
      <c r="L412" s="97"/>
      <c r="M412" s="87"/>
      <c r="N412" s="106"/>
    </row>
    <row r="413" spans="1:19" ht="30.95" customHeight="1" thickBot="1" x14ac:dyDescent="0.3">
      <c r="A413" s="103"/>
      <c r="B413" s="66"/>
      <c r="C413" s="98"/>
      <c r="D413" s="172"/>
      <c r="E413" s="97"/>
      <c r="F413" s="87"/>
      <c r="G413" s="76"/>
      <c r="H413" s="103"/>
      <c r="I413" s="66"/>
      <c r="J413" s="98"/>
      <c r="K413" s="172"/>
      <c r="L413" s="97"/>
      <c r="M413" s="87"/>
      <c r="N413" s="106"/>
    </row>
    <row r="414" spans="1:19" ht="30.95" customHeight="1" thickBot="1" x14ac:dyDescent="0.3">
      <c r="A414" s="103"/>
      <c r="B414" s="66"/>
      <c r="C414" s="98"/>
      <c r="D414" s="173"/>
      <c r="E414" s="99"/>
      <c r="F414" s="68"/>
      <c r="G414" s="76"/>
      <c r="H414" s="103"/>
      <c r="I414" s="66"/>
      <c r="J414" s="98"/>
      <c r="K414" s="173"/>
      <c r="L414" s="99"/>
      <c r="M414" s="68"/>
      <c r="N414" s="106"/>
    </row>
    <row r="415" spans="1:19" ht="50.1" customHeight="1" thickBot="1" x14ac:dyDescent="0.4">
      <c r="A415" s="103"/>
      <c r="B415" s="137"/>
      <c r="C415" s="135"/>
      <c r="D415" s="136"/>
      <c r="E415" s="137"/>
      <c r="F415" s="135"/>
      <c r="G415" s="76"/>
      <c r="H415" s="103"/>
      <c r="I415" s="137"/>
      <c r="J415" s="135"/>
      <c r="K415" s="136"/>
      <c r="L415" s="137"/>
      <c r="M415" s="135"/>
      <c r="N415" s="106"/>
    </row>
    <row r="416" spans="1:19" ht="30.95" customHeight="1" x14ac:dyDescent="0.25">
      <c r="A416" s="138"/>
      <c r="B416" s="139"/>
      <c r="C416" s="140"/>
      <c r="D416" s="141"/>
      <c r="E416" s="140"/>
      <c r="F416" s="139"/>
      <c r="G416" s="139"/>
      <c r="H416" s="138"/>
      <c r="I416" s="139"/>
      <c r="J416" s="140"/>
      <c r="K416" s="141"/>
      <c r="L416" s="140"/>
      <c r="M416" s="139"/>
      <c r="N416" s="142"/>
    </row>
    <row r="417" spans="1:19" ht="16.5" thickBot="1" x14ac:dyDescent="0.3">
      <c r="A417" s="110"/>
      <c r="B417" s="111"/>
      <c r="C417" s="111"/>
      <c r="D417" s="111"/>
      <c r="E417" s="111"/>
      <c r="F417" s="111"/>
      <c r="G417" s="111"/>
      <c r="H417" s="110"/>
      <c r="I417" s="111"/>
      <c r="J417" s="111"/>
      <c r="K417" s="111"/>
      <c r="L417" s="111"/>
      <c r="M417" s="111"/>
      <c r="N417" s="112"/>
    </row>
    <row r="418" spans="1:19" ht="30" customHeight="1" thickBot="1" x14ac:dyDescent="0.3">
      <c r="A418" s="103"/>
      <c r="B418" s="174" t="str">
        <f>I405</f>
        <v>LXVI - CAMPEONATO</v>
      </c>
      <c r="C418" s="175"/>
      <c r="D418" s="175"/>
      <c r="E418" s="176"/>
      <c r="F418" s="91" t="s">
        <v>119</v>
      </c>
      <c r="G418" s="100"/>
      <c r="H418" s="103"/>
      <c r="I418" s="174" t="str">
        <f>B418</f>
        <v>LXVI - CAMPEONATO</v>
      </c>
      <c r="J418" s="175"/>
      <c r="K418" s="175"/>
      <c r="L418" s="176"/>
      <c r="M418" s="91" t="s">
        <v>119</v>
      </c>
      <c r="N418" s="104"/>
    </row>
    <row r="419" spans="1:19" ht="30" customHeight="1" thickBot="1" x14ac:dyDescent="0.3">
      <c r="A419" s="103"/>
      <c r="B419" s="177"/>
      <c r="C419" s="178"/>
      <c r="D419" s="178"/>
      <c r="E419" s="179"/>
      <c r="F419" s="92">
        <f>M406</f>
        <v>42833</v>
      </c>
      <c r="G419" s="101"/>
      <c r="H419" s="103"/>
      <c r="I419" s="177"/>
      <c r="J419" s="178"/>
      <c r="K419" s="178"/>
      <c r="L419" s="179"/>
      <c r="M419" s="92">
        <f>F419</f>
        <v>42833</v>
      </c>
      <c r="N419" s="105"/>
    </row>
    <row r="420" spans="1:19" ht="27" customHeight="1" thickBot="1" x14ac:dyDescent="0.3">
      <c r="A420" s="103"/>
      <c r="B420" s="109" t="str">
        <f>C420&amp;"º Rodada - "&amp;F420&amp;"º Jogo"</f>
        <v>8º Rodada - 2º Jogo</v>
      </c>
      <c r="C420" s="113">
        <f>IF(K407=Jogos!$AB$333,Sumulas!J407+1,J407)</f>
        <v>8</v>
      </c>
      <c r="D420" s="113">
        <f>IF(K407=Jogos!$AB$333,2,K407+1)</f>
        <v>3</v>
      </c>
      <c r="E420" s="113" t="str">
        <f>C420&amp;"J"&amp;D420</f>
        <v>8J3</v>
      </c>
      <c r="F420" s="145">
        <f>D420-1</f>
        <v>2</v>
      </c>
      <c r="G420" s="101"/>
      <c r="H420" s="103"/>
      <c r="I420" s="109" t="str">
        <f>J420&amp;"º Rodada - "&amp;M420&amp;"º Jogo"</f>
        <v>8º Rodada - 3º Jogo</v>
      </c>
      <c r="J420" s="113">
        <f>IF(D420=Jogos!$AB$333,Sumulas!C420+1,C420)</f>
        <v>8</v>
      </c>
      <c r="K420" s="113">
        <f>IF(D420=Jogos!$AB$333,2,D420+1)</f>
        <v>4</v>
      </c>
      <c r="L420" s="113" t="str">
        <f>J420&amp;"J"&amp;K420</f>
        <v>8J4</v>
      </c>
      <c r="M420" s="145">
        <f>K420-1</f>
        <v>3</v>
      </c>
      <c r="N420" s="105"/>
    </row>
    <row r="421" spans="1:19" ht="30.95" customHeight="1" thickBot="1" x14ac:dyDescent="0.3">
      <c r="A421" s="103"/>
      <c r="B421" s="90" t="str">
        <f>IFERROR(VLOOKUP(VLOOKUP(IF(VLOOKUP(E420,Jogos!$AD$336:$AI$566,6,FALSE)="C",VLOOKUP(E420,Jogos!$AD$336:$AI$566,4,FALSE),VLOOKUP(E420,Jogos!$AD$336:$AI$566,5,FALSE)),Tabelas!$O$9:$P$30,2,FALSE),$Q$2:$S$21,3,FALSE),"")</f>
        <v>Bélgica (Gustavão)</v>
      </c>
      <c r="C421" s="93"/>
      <c r="D421" s="94" t="s">
        <v>54</v>
      </c>
      <c r="E421" s="93"/>
      <c r="F421" s="68" t="str">
        <f>IFERROR(VLOOKUP(VLOOKUP(IF(VLOOKUP(E420,Jogos!$AD$336:$AI$566,6,FALSE)="F",VLOOKUP(E420,Jogos!$AD$336:$AI$566,4,FALSE),VLOOKUP(E420,Jogos!$AD$336:$AI$566,5,FALSE)),Tabelas!$O$9:$P$30,2,FALSE),$Q$2:$S$21,3,FALSE),"")</f>
        <v>Áustria (Mário)</v>
      </c>
      <c r="G421" s="76"/>
      <c r="H421" s="103"/>
      <c r="I421" s="90" t="str">
        <f>IFERROR(VLOOKUP(VLOOKUP(IF(VLOOKUP(L420,Jogos!$AD$336:$AI$566,6,FALSE)="C",VLOOKUP(L420,Jogos!$AD$336:$AI$566,4,FALSE),VLOOKUP(L420,Jogos!$AD$336:$AI$566,5,FALSE)),Tabelas!$O$9:$P$30,2,FALSE),$Q$2:$S$21,3,FALSE),"")</f>
        <v>Turquia (DieGo)</v>
      </c>
      <c r="J421" s="93"/>
      <c r="K421" s="94" t="s">
        <v>54</v>
      </c>
      <c r="L421" s="93"/>
      <c r="M421" s="68" t="str">
        <f>IFERROR(VLOOKUP(VLOOKUP(IF(VLOOKUP(L420,Jogos!$AD$336:$AI$566,6,FALSE)="F",VLOOKUP(L420,Jogos!$AD$336:$AI$566,4,FALSE),VLOOKUP(L420,Jogos!$AD$336:$AI$566,5,FALSE)),Tabelas!$O$9:$P$30,2,FALSE),$Q$2:$S$21,3,FALSE),"")</f>
        <v>Escócia (João)</v>
      </c>
      <c r="N421" s="106"/>
      <c r="Q421">
        <f>Tabelas!P428</f>
        <v>0</v>
      </c>
      <c r="R421">
        <f>Tabelas!Y428</f>
        <v>0</v>
      </c>
      <c r="S421" t="str">
        <f>Q421&amp;" ("&amp;R421&amp;")"</f>
        <v>0 (0)</v>
      </c>
    </row>
    <row r="422" spans="1:19" ht="16.5" thickBot="1" x14ac:dyDescent="0.3">
      <c r="A422" s="103"/>
      <c r="B422" s="89" t="s">
        <v>117</v>
      </c>
      <c r="C422" s="95" t="s">
        <v>118</v>
      </c>
      <c r="D422" s="171" t="s">
        <v>116</v>
      </c>
      <c r="E422" s="95" t="s">
        <v>118</v>
      </c>
      <c r="F422" s="89" t="s">
        <v>117</v>
      </c>
      <c r="G422" s="102"/>
      <c r="H422" s="103"/>
      <c r="I422" s="89" t="s">
        <v>117</v>
      </c>
      <c r="J422" s="95" t="s">
        <v>118</v>
      </c>
      <c r="K422" s="171" t="s">
        <v>116</v>
      </c>
      <c r="L422" s="95" t="s">
        <v>118</v>
      </c>
      <c r="M422" s="89" t="s">
        <v>117</v>
      </c>
      <c r="N422" s="107"/>
    </row>
    <row r="423" spans="1:19" ht="30.95" customHeight="1" thickBot="1" x14ac:dyDescent="0.3">
      <c r="A423" s="103"/>
      <c r="B423" s="88"/>
      <c r="C423" s="96"/>
      <c r="D423" s="172"/>
      <c r="E423" s="97"/>
      <c r="F423" s="87"/>
      <c r="G423" s="76"/>
      <c r="H423" s="103"/>
      <c r="I423" s="88"/>
      <c r="J423" s="96"/>
      <c r="K423" s="172"/>
      <c r="L423" s="97"/>
      <c r="M423" s="87"/>
      <c r="N423" s="106"/>
    </row>
    <row r="424" spans="1:19" ht="30.95" customHeight="1" thickBot="1" x14ac:dyDescent="0.3">
      <c r="A424" s="103"/>
      <c r="B424" s="66"/>
      <c r="C424" s="98"/>
      <c r="D424" s="172"/>
      <c r="E424" s="97"/>
      <c r="F424" s="87"/>
      <c r="G424" s="76"/>
      <c r="H424" s="103"/>
      <c r="I424" s="66"/>
      <c r="J424" s="98"/>
      <c r="K424" s="172"/>
      <c r="L424" s="97"/>
      <c r="M424" s="87"/>
      <c r="N424" s="106"/>
    </row>
    <row r="425" spans="1:19" ht="30.95" customHeight="1" thickBot="1" x14ac:dyDescent="0.3">
      <c r="A425" s="103"/>
      <c r="B425" s="66"/>
      <c r="C425" s="98"/>
      <c r="D425" s="172"/>
      <c r="E425" s="97"/>
      <c r="F425" s="87"/>
      <c r="G425" s="76"/>
      <c r="H425" s="103"/>
      <c r="I425" s="66"/>
      <c r="J425" s="98"/>
      <c r="K425" s="172"/>
      <c r="L425" s="97"/>
      <c r="M425" s="87"/>
      <c r="N425" s="106"/>
    </row>
    <row r="426" spans="1:19" ht="30.95" customHeight="1" thickBot="1" x14ac:dyDescent="0.3">
      <c r="A426" s="103"/>
      <c r="B426" s="66"/>
      <c r="C426" s="98"/>
      <c r="D426" s="172"/>
      <c r="E426" s="97"/>
      <c r="F426" s="87"/>
      <c r="G426" s="76"/>
      <c r="H426" s="103"/>
      <c r="I426" s="66"/>
      <c r="J426" s="98"/>
      <c r="K426" s="172"/>
      <c r="L426" s="97"/>
      <c r="M426" s="87"/>
      <c r="N426" s="106"/>
    </row>
    <row r="427" spans="1:19" ht="30.95" customHeight="1" thickBot="1" x14ac:dyDescent="0.3">
      <c r="A427" s="103"/>
      <c r="B427" s="66"/>
      <c r="C427" s="98"/>
      <c r="D427" s="173"/>
      <c r="E427" s="99"/>
      <c r="F427" s="68"/>
      <c r="G427" s="76"/>
      <c r="H427" s="103"/>
      <c r="I427" s="66"/>
      <c r="J427" s="98"/>
      <c r="K427" s="173"/>
      <c r="L427" s="99"/>
      <c r="M427" s="68"/>
      <c r="N427" s="106"/>
    </row>
    <row r="428" spans="1:19" ht="50.1" customHeight="1" thickBot="1" x14ac:dyDescent="0.4">
      <c r="A428" s="103"/>
      <c r="B428" s="137"/>
      <c r="C428" s="135"/>
      <c r="D428" s="136"/>
      <c r="E428" s="137"/>
      <c r="F428" s="135"/>
      <c r="G428" s="76"/>
      <c r="H428" s="103"/>
      <c r="I428" s="137"/>
      <c r="J428" s="135"/>
      <c r="K428" s="136"/>
      <c r="L428" s="137"/>
      <c r="M428" s="135"/>
      <c r="N428" s="106"/>
    </row>
    <row r="429" spans="1:19" ht="30.95" customHeight="1" x14ac:dyDescent="0.25">
      <c r="A429" s="138"/>
      <c r="B429" s="139"/>
      <c r="C429" s="140"/>
      <c r="D429" s="141"/>
      <c r="E429" s="140"/>
      <c r="F429" s="139"/>
      <c r="G429" s="139"/>
      <c r="H429" s="138"/>
      <c r="I429" s="139"/>
      <c r="J429" s="140"/>
      <c r="K429" s="141"/>
      <c r="L429" s="140"/>
      <c r="M429" s="139"/>
      <c r="N429" s="142"/>
    </row>
    <row r="430" spans="1:19" ht="16.5" thickBot="1" x14ac:dyDescent="0.3">
      <c r="A430" s="110"/>
      <c r="B430" s="111"/>
      <c r="C430" s="111"/>
      <c r="D430" s="111"/>
      <c r="E430" s="111"/>
      <c r="F430" s="111"/>
      <c r="G430" s="111"/>
      <c r="H430" s="110"/>
      <c r="I430" s="111"/>
      <c r="J430" s="111"/>
      <c r="K430" s="111"/>
      <c r="L430" s="111"/>
      <c r="M430" s="111"/>
      <c r="N430" s="112"/>
    </row>
    <row r="431" spans="1:19" ht="30" customHeight="1" thickBot="1" x14ac:dyDescent="0.3">
      <c r="A431" s="103"/>
      <c r="B431" s="174" t="str">
        <f>I418</f>
        <v>LXVI - CAMPEONATO</v>
      </c>
      <c r="C431" s="175"/>
      <c r="D431" s="175"/>
      <c r="E431" s="176"/>
      <c r="F431" s="91" t="s">
        <v>119</v>
      </c>
      <c r="G431" s="100"/>
      <c r="H431" s="103"/>
      <c r="I431" s="174" t="str">
        <f>B431</f>
        <v>LXVI - CAMPEONATO</v>
      </c>
      <c r="J431" s="175"/>
      <c r="K431" s="175"/>
      <c r="L431" s="176"/>
      <c r="M431" s="91" t="s">
        <v>119</v>
      </c>
      <c r="N431" s="104"/>
    </row>
    <row r="432" spans="1:19" ht="30" customHeight="1" thickBot="1" x14ac:dyDescent="0.3">
      <c r="A432" s="103"/>
      <c r="B432" s="177"/>
      <c r="C432" s="178"/>
      <c r="D432" s="178"/>
      <c r="E432" s="179"/>
      <c r="F432" s="92">
        <f>M419</f>
        <v>42833</v>
      </c>
      <c r="G432" s="101"/>
      <c r="H432" s="103"/>
      <c r="I432" s="177"/>
      <c r="J432" s="178"/>
      <c r="K432" s="178"/>
      <c r="L432" s="179"/>
      <c r="M432" s="92">
        <f>F432</f>
        <v>42833</v>
      </c>
      <c r="N432" s="105"/>
    </row>
    <row r="433" spans="1:19" ht="27" customHeight="1" thickBot="1" x14ac:dyDescent="0.3">
      <c r="A433" s="103"/>
      <c r="B433" s="109" t="str">
        <f>C433&amp;"º Rodada - "&amp;F433&amp;"º Jogo"</f>
        <v>8º Rodada - 4º Jogo</v>
      </c>
      <c r="C433" s="113">
        <f>IF(K420=Jogos!$AB$333,Sumulas!J420+1,J420)</f>
        <v>8</v>
      </c>
      <c r="D433" s="113">
        <f>IF(K420=Jogos!$AB$333,2,K420+1)</f>
        <v>5</v>
      </c>
      <c r="E433" s="113" t="str">
        <f>C433&amp;"J"&amp;D433</f>
        <v>8J5</v>
      </c>
      <c r="F433" s="145">
        <f>D433-1</f>
        <v>4</v>
      </c>
      <c r="G433" s="101"/>
      <c r="H433" s="103"/>
      <c r="I433" s="109" t="str">
        <f>J433&amp;"º Rodada - "&amp;M433&amp;"º Jogo"</f>
        <v>8º Rodada - 5º Jogo</v>
      </c>
      <c r="J433" s="113">
        <f>IF(D433=Jogos!$AB$333,Sumulas!C433+1,C433)</f>
        <v>8</v>
      </c>
      <c r="K433" s="113">
        <f>IF(D433=Jogos!$AB$333,2,D433+1)</f>
        <v>6</v>
      </c>
      <c r="L433" s="113" t="str">
        <f>J433&amp;"J"&amp;K433</f>
        <v>8J6</v>
      </c>
      <c r="M433" s="145">
        <f>K433-1</f>
        <v>5</v>
      </c>
      <c r="N433" s="105"/>
    </row>
    <row r="434" spans="1:19" ht="30.95" customHeight="1" thickBot="1" x14ac:dyDescent="0.3">
      <c r="A434" s="103"/>
      <c r="B434" s="90" t="str">
        <f>IFERROR(VLOOKUP(VLOOKUP(IF(VLOOKUP(E433,Jogos!$AD$336:$AI$566,6,FALSE)="C",VLOOKUP(E433,Jogos!$AD$336:$AI$566,4,FALSE),VLOOKUP(E433,Jogos!$AD$336:$AI$566,5,FALSE)),Tabelas!$O$9:$P$30,2,FALSE),$Q$2:$S$21,3,FALSE),"")</f>
        <v>Eslovênia (Deyvid)</v>
      </c>
      <c r="C434" s="93"/>
      <c r="D434" s="94" t="s">
        <v>54</v>
      </c>
      <c r="E434" s="93"/>
      <c r="F434" s="68" t="str">
        <f>IFERROR(VLOOKUP(VLOOKUP(IF(VLOOKUP(E433,Jogos!$AD$336:$AI$566,6,FALSE)="F",VLOOKUP(E433,Jogos!$AD$336:$AI$566,4,FALSE),VLOOKUP(E433,Jogos!$AD$336:$AI$566,5,FALSE)),Tabelas!$O$9:$P$30,2,FALSE),$Q$2:$S$21,3,FALSE),"")</f>
        <v>Suíça (Juninho)</v>
      </c>
      <c r="G434" s="76"/>
      <c r="H434" s="103"/>
      <c r="I434" s="90" t="str">
        <f>IFERROR(VLOOKUP(VLOOKUP(IF(VLOOKUP(L433,Jogos!$AD$336:$AI$566,6,FALSE)="C",VLOOKUP(L433,Jogos!$AD$336:$AI$566,4,FALSE),VLOOKUP(L433,Jogos!$AD$336:$AI$566,5,FALSE)),Tabelas!$O$9:$P$30,2,FALSE),$Q$2:$S$21,3,FALSE),"")</f>
        <v>França (Shrek)</v>
      </c>
      <c r="J434" s="93"/>
      <c r="K434" s="94" t="s">
        <v>54</v>
      </c>
      <c r="L434" s="93"/>
      <c r="M434" s="68" t="str">
        <f>IFERROR(VLOOKUP(VLOOKUP(IF(VLOOKUP(L433,Jogos!$AD$336:$AI$566,6,FALSE)="F",VLOOKUP(L433,Jogos!$AD$336:$AI$566,4,FALSE),VLOOKUP(L433,Jogos!$AD$336:$AI$566,5,FALSE)),Tabelas!$O$9:$P$30,2,FALSE),$Q$2:$S$21,3,FALSE),"")</f>
        <v>Suécia (Hugo)</v>
      </c>
      <c r="N434" s="106"/>
      <c r="Q434">
        <f>Tabelas!P441</f>
        <v>0</v>
      </c>
      <c r="R434">
        <f>Tabelas!Y441</f>
        <v>0</v>
      </c>
      <c r="S434" t="str">
        <f>Q434&amp;" ("&amp;R434&amp;")"</f>
        <v>0 (0)</v>
      </c>
    </row>
    <row r="435" spans="1:19" ht="16.5" thickBot="1" x14ac:dyDescent="0.3">
      <c r="A435" s="103"/>
      <c r="B435" s="89" t="s">
        <v>117</v>
      </c>
      <c r="C435" s="95" t="s">
        <v>118</v>
      </c>
      <c r="D435" s="171" t="s">
        <v>116</v>
      </c>
      <c r="E435" s="95" t="s">
        <v>118</v>
      </c>
      <c r="F435" s="89" t="s">
        <v>117</v>
      </c>
      <c r="G435" s="102"/>
      <c r="H435" s="103"/>
      <c r="I435" s="89" t="s">
        <v>117</v>
      </c>
      <c r="J435" s="95" t="s">
        <v>118</v>
      </c>
      <c r="K435" s="171" t="s">
        <v>116</v>
      </c>
      <c r="L435" s="95" t="s">
        <v>118</v>
      </c>
      <c r="M435" s="89" t="s">
        <v>117</v>
      </c>
      <c r="N435" s="107"/>
    </row>
    <row r="436" spans="1:19" ht="30.95" customHeight="1" thickBot="1" x14ac:dyDescent="0.3">
      <c r="A436" s="103"/>
      <c r="B436" s="88"/>
      <c r="C436" s="96"/>
      <c r="D436" s="172"/>
      <c r="E436" s="97"/>
      <c r="F436" s="87"/>
      <c r="G436" s="76"/>
      <c r="H436" s="103"/>
      <c r="I436" s="88"/>
      <c r="J436" s="96"/>
      <c r="K436" s="172"/>
      <c r="L436" s="97"/>
      <c r="M436" s="87"/>
      <c r="N436" s="106"/>
    </row>
    <row r="437" spans="1:19" ht="30.95" customHeight="1" thickBot="1" x14ac:dyDescent="0.3">
      <c r="A437" s="103"/>
      <c r="B437" s="66"/>
      <c r="C437" s="98"/>
      <c r="D437" s="172"/>
      <c r="E437" s="97"/>
      <c r="F437" s="87"/>
      <c r="G437" s="76"/>
      <c r="H437" s="103"/>
      <c r="I437" s="66"/>
      <c r="J437" s="98"/>
      <c r="K437" s="172"/>
      <c r="L437" s="97"/>
      <c r="M437" s="87"/>
      <c r="N437" s="106"/>
    </row>
    <row r="438" spans="1:19" ht="30.95" customHeight="1" thickBot="1" x14ac:dyDescent="0.3">
      <c r="A438" s="103"/>
      <c r="B438" s="66"/>
      <c r="C438" s="98"/>
      <c r="D438" s="172"/>
      <c r="E438" s="97"/>
      <c r="F438" s="87"/>
      <c r="G438" s="76"/>
      <c r="H438" s="103"/>
      <c r="I438" s="66"/>
      <c r="J438" s="98"/>
      <c r="K438" s="172"/>
      <c r="L438" s="97"/>
      <c r="M438" s="87"/>
      <c r="N438" s="106"/>
    </row>
    <row r="439" spans="1:19" ht="30.95" customHeight="1" thickBot="1" x14ac:dyDescent="0.3">
      <c r="A439" s="103"/>
      <c r="B439" s="66"/>
      <c r="C439" s="98"/>
      <c r="D439" s="172"/>
      <c r="E439" s="97"/>
      <c r="F439" s="87"/>
      <c r="G439" s="76"/>
      <c r="H439" s="103"/>
      <c r="I439" s="66"/>
      <c r="J439" s="98"/>
      <c r="K439" s="172"/>
      <c r="L439" s="97"/>
      <c r="M439" s="87"/>
      <c r="N439" s="106"/>
    </row>
    <row r="440" spans="1:19" ht="30.95" customHeight="1" thickBot="1" x14ac:dyDescent="0.3">
      <c r="A440" s="103"/>
      <c r="B440" s="66"/>
      <c r="C440" s="98"/>
      <c r="D440" s="173"/>
      <c r="E440" s="99"/>
      <c r="F440" s="68"/>
      <c r="G440" s="76"/>
      <c r="H440" s="103"/>
      <c r="I440" s="66"/>
      <c r="J440" s="98"/>
      <c r="K440" s="173"/>
      <c r="L440" s="99"/>
      <c r="M440" s="68"/>
      <c r="N440" s="106"/>
    </row>
    <row r="441" spans="1:19" ht="50.1" customHeight="1" thickBot="1" x14ac:dyDescent="0.4">
      <c r="A441" s="103"/>
      <c r="B441" s="137"/>
      <c r="C441" s="135"/>
      <c r="D441" s="136"/>
      <c r="E441" s="137"/>
      <c r="F441" s="135"/>
      <c r="G441" s="76"/>
      <c r="H441" s="103"/>
      <c r="I441" s="137"/>
      <c r="J441" s="135"/>
      <c r="K441" s="136"/>
      <c r="L441" s="137"/>
      <c r="M441" s="135"/>
      <c r="N441" s="106"/>
    </row>
    <row r="442" spans="1:19" ht="30.95" customHeight="1" x14ac:dyDescent="0.25">
      <c r="A442" s="138"/>
      <c r="B442" s="139"/>
      <c r="C442" s="140"/>
      <c r="D442" s="141"/>
      <c r="E442" s="140"/>
      <c r="F442" s="139"/>
      <c r="G442" s="139"/>
      <c r="H442" s="138"/>
      <c r="I442" s="139"/>
      <c r="J442" s="140"/>
      <c r="K442" s="141"/>
      <c r="L442" s="140"/>
      <c r="M442" s="139"/>
      <c r="N442" s="142"/>
    </row>
    <row r="443" spans="1:19" ht="16.5" thickBot="1" x14ac:dyDescent="0.3">
      <c r="A443" s="110"/>
      <c r="B443" s="111"/>
      <c r="C443" s="111"/>
      <c r="D443" s="111"/>
      <c r="E443" s="111"/>
      <c r="F443" s="111"/>
      <c r="G443" s="111"/>
      <c r="H443" s="110"/>
      <c r="I443" s="111"/>
      <c r="J443" s="111"/>
      <c r="K443" s="111"/>
      <c r="L443" s="111"/>
      <c r="M443" s="111"/>
      <c r="N443" s="112"/>
    </row>
    <row r="444" spans="1:19" ht="30" customHeight="1" thickBot="1" x14ac:dyDescent="0.3">
      <c r="A444" s="103"/>
      <c r="B444" s="174" t="str">
        <f>I431</f>
        <v>LXVI - CAMPEONATO</v>
      </c>
      <c r="C444" s="175"/>
      <c r="D444" s="175"/>
      <c r="E444" s="176"/>
      <c r="F444" s="91" t="s">
        <v>119</v>
      </c>
      <c r="G444" s="100"/>
      <c r="H444" s="103"/>
      <c r="I444" s="174" t="str">
        <f>B444</f>
        <v>LXVI - CAMPEONATO</v>
      </c>
      <c r="J444" s="175"/>
      <c r="K444" s="175"/>
      <c r="L444" s="176"/>
      <c r="M444" s="91" t="s">
        <v>119</v>
      </c>
      <c r="N444" s="104"/>
    </row>
    <row r="445" spans="1:19" ht="30" customHeight="1" thickBot="1" x14ac:dyDescent="0.3">
      <c r="A445" s="103"/>
      <c r="B445" s="177"/>
      <c r="C445" s="178"/>
      <c r="D445" s="178"/>
      <c r="E445" s="179"/>
      <c r="F445" s="92">
        <f>M432</f>
        <v>42833</v>
      </c>
      <c r="G445" s="101"/>
      <c r="H445" s="103"/>
      <c r="I445" s="177"/>
      <c r="J445" s="178"/>
      <c r="K445" s="178"/>
      <c r="L445" s="179"/>
      <c r="M445" s="92">
        <f>F445</f>
        <v>42833</v>
      </c>
      <c r="N445" s="105"/>
    </row>
    <row r="446" spans="1:19" ht="27" customHeight="1" thickBot="1" x14ac:dyDescent="0.3">
      <c r="A446" s="103"/>
      <c r="B446" s="109" t="str">
        <f>C446&amp;"º Rodada - "&amp;F446&amp;"º Jogo"</f>
        <v>8º Rodada - 6º Jogo</v>
      </c>
      <c r="C446" s="113">
        <f>IF(K433=Jogos!$AB$333,Sumulas!J433+1,J433)</f>
        <v>8</v>
      </c>
      <c r="D446" s="113">
        <f>IF(K433=Jogos!$AB$333,2,K433+1)</f>
        <v>7</v>
      </c>
      <c r="E446" s="113" t="str">
        <f>C446&amp;"J"&amp;D446</f>
        <v>8J7</v>
      </c>
      <c r="F446" s="145">
        <f>D446-1</f>
        <v>6</v>
      </c>
      <c r="G446" s="101"/>
      <c r="H446" s="103"/>
      <c r="I446" s="109" t="str">
        <f>J446&amp;"º Rodada - "&amp;M446&amp;"º Jogo"</f>
        <v>8º Rodada - 7º Jogo</v>
      </c>
      <c r="J446" s="113">
        <f>IF(D446=Jogos!$AB$333,Sumulas!C446+1,C446)</f>
        <v>8</v>
      </c>
      <c r="K446" s="113">
        <f>IF(D446=Jogos!$AB$333,2,D446+1)</f>
        <v>8</v>
      </c>
      <c r="L446" s="113" t="str">
        <f>J446&amp;"J"&amp;K446</f>
        <v>8J8</v>
      </c>
      <c r="M446" s="145">
        <f>K446-1</f>
        <v>7</v>
      </c>
      <c r="N446" s="105"/>
    </row>
    <row r="447" spans="1:19" ht="30.95" customHeight="1" thickBot="1" x14ac:dyDescent="0.3">
      <c r="A447" s="103"/>
      <c r="B447" s="90" t="str">
        <f>IFERROR(VLOOKUP(VLOOKUP(IF(VLOOKUP(E446,Jogos!$AD$336:$AI$566,6,FALSE)="C",VLOOKUP(E446,Jogos!$AD$336:$AI$566,4,FALSE),VLOOKUP(E446,Jogos!$AD$336:$AI$566,5,FALSE)),Tabelas!$O$9:$P$30,2,FALSE),$Q$2:$S$21,3,FALSE),"")</f>
        <v>Romênia (Piu)</v>
      </c>
      <c r="C447" s="93"/>
      <c r="D447" s="94" t="s">
        <v>54</v>
      </c>
      <c r="E447" s="93"/>
      <c r="F447" s="68" t="str">
        <f>IFERROR(VLOOKUP(VLOOKUP(IF(VLOOKUP(E446,Jogos!$AD$336:$AI$566,6,FALSE)="F",VLOOKUP(E446,Jogos!$AD$336:$AI$566,4,FALSE),VLOOKUP(E446,Jogos!$AD$336:$AI$566,5,FALSE)),Tabelas!$O$9:$P$30,2,FALSE),$Q$2:$S$21,3,FALSE),"")</f>
        <v>Holanda (Junior)</v>
      </c>
      <c r="G447" s="76"/>
      <c r="H447" s="103"/>
      <c r="I447" s="90" t="str">
        <f>IFERROR(VLOOKUP(VLOOKUP(IF(VLOOKUP(L446,Jogos!$AD$336:$AI$566,6,FALSE)="C",VLOOKUP(L446,Jogos!$AD$336:$AI$566,4,FALSE),VLOOKUP(L446,Jogos!$AD$336:$AI$566,5,FALSE)),Tabelas!$O$9:$P$30,2,FALSE),$Q$2:$S$21,3,FALSE),"")</f>
        <v>Rep. Tcheca (Ricardinho)</v>
      </c>
      <c r="J447" s="93"/>
      <c r="K447" s="94" t="s">
        <v>54</v>
      </c>
      <c r="L447" s="93"/>
      <c r="M447" s="68" t="str">
        <f>IFERROR(VLOOKUP(VLOOKUP(IF(VLOOKUP(L446,Jogos!$AD$336:$AI$566,6,FALSE)="F",VLOOKUP(L446,Jogos!$AD$336:$AI$566,4,FALSE),VLOOKUP(L446,Jogos!$AD$336:$AI$566,5,FALSE)),Tabelas!$O$9:$P$30,2,FALSE),$Q$2:$S$21,3,FALSE),"")</f>
        <v>Inglaterra (Tooty)</v>
      </c>
      <c r="N447" s="106"/>
      <c r="Q447">
        <f>Tabelas!P454</f>
        <v>0</v>
      </c>
      <c r="R447">
        <f>Tabelas!Y454</f>
        <v>0</v>
      </c>
      <c r="S447" t="str">
        <f>Q447&amp;" ("&amp;R447&amp;")"</f>
        <v>0 (0)</v>
      </c>
    </row>
    <row r="448" spans="1:19" ht="16.5" thickBot="1" x14ac:dyDescent="0.3">
      <c r="A448" s="103"/>
      <c r="B448" s="89" t="s">
        <v>117</v>
      </c>
      <c r="C448" s="95" t="s">
        <v>118</v>
      </c>
      <c r="D448" s="171" t="s">
        <v>116</v>
      </c>
      <c r="E448" s="95" t="s">
        <v>118</v>
      </c>
      <c r="F448" s="89" t="s">
        <v>117</v>
      </c>
      <c r="G448" s="102"/>
      <c r="H448" s="103"/>
      <c r="I448" s="89" t="s">
        <v>117</v>
      </c>
      <c r="J448" s="95" t="s">
        <v>118</v>
      </c>
      <c r="K448" s="171" t="s">
        <v>116</v>
      </c>
      <c r="L448" s="95" t="s">
        <v>118</v>
      </c>
      <c r="M448" s="89" t="s">
        <v>117</v>
      </c>
      <c r="N448" s="107"/>
    </row>
    <row r="449" spans="1:19" ht="30.95" customHeight="1" thickBot="1" x14ac:dyDescent="0.3">
      <c r="A449" s="103"/>
      <c r="B449" s="88"/>
      <c r="C449" s="96"/>
      <c r="D449" s="172"/>
      <c r="E449" s="97"/>
      <c r="F449" s="87"/>
      <c r="G449" s="76"/>
      <c r="H449" s="103"/>
      <c r="I449" s="88"/>
      <c r="J449" s="96"/>
      <c r="K449" s="172"/>
      <c r="L449" s="97"/>
      <c r="M449" s="87"/>
      <c r="N449" s="106"/>
    </row>
    <row r="450" spans="1:19" ht="30.95" customHeight="1" thickBot="1" x14ac:dyDescent="0.3">
      <c r="A450" s="103"/>
      <c r="B450" s="66"/>
      <c r="C450" s="98"/>
      <c r="D450" s="172"/>
      <c r="E450" s="97"/>
      <c r="F450" s="87"/>
      <c r="G450" s="76"/>
      <c r="H450" s="103"/>
      <c r="I450" s="66"/>
      <c r="J450" s="98"/>
      <c r="K450" s="172"/>
      <c r="L450" s="97"/>
      <c r="M450" s="87"/>
      <c r="N450" s="106"/>
    </row>
    <row r="451" spans="1:19" ht="30.95" customHeight="1" thickBot="1" x14ac:dyDescent="0.3">
      <c r="A451" s="103"/>
      <c r="B451" s="66"/>
      <c r="C451" s="98"/>
      <c r="D451" s="172"/>
      <c r="E451" s="97"/>
      <c r="F451" s="87"/>
      <c r="G451" s="76"/>
      <c r="H451" s="103"/>
      <c r="I451" s="66"/>
      <c r="J451" s="98"/>
      <c r="K451" s="172"/>
      <c r="L451" s="97"/>
      <c r="M451" s="87"/>
      <c r="N451" s="106"/>
    </row>
    <row r="452" spans="1:19" ht="30.95" customHeight="1" thickBot="1" x14ac:dyDescent="0.3">
      <c r="A452" s="103"/>
      <c r="B452" s="66"/>
      <c r="C452" s="98"/>
      <c r="D452" s="172"/>
      <c r="E452" s="97"/>
      <c r="F452" s="87"/>
      <c r="G452" s="76"/>
      <c r="H452" s="103"/>
      <c r="I452" s="66"/>
      <c r="J452" s="98"/>
      <c r="K452" s="172"/>
      <c r="L452" s="97"/>
      <c r="M452" s="87"/>
      <c r="N452" s="106"/>
    </row>
    <row r="453" spans="1:19" ht="30.95" customHeight="1" thickBot="1" x14ac:dyDescent="0.3">
      <c r="A453" s="103"/>
      <c r="B453" s="66"/>
      <c r="C453" s="98"/>
      <c r="D453" s="173"/>
      <c r="E453" s="99"/>
      <c r="F453" s="68"/>
      <c r="G453" s="76"/>
      <c r="H453" s="103"/>
      <c r="I453" s="66"/>
      <c r="J453" s="98"/>
      <c r="K453" s="173"/>
      <c r="L453" s="99"/>
      <c r="M453" s="68"/>
      <c r="N453" s="106"/>
    </row>
    <row r="454" spans="1:19" ht="50.1" customHeight="1" thickBot="1" x14ac:dyDescent="0.4">
      <c r="A454" s="103"/>
      <c r="B454" s="137"/>
      <c r="C454" s="135"/>
      <c r="D454" s="136"/>
      <c r="E454" s="137"/>
      <c r="F454" s="135"/>
      <c r="G454" s="76"/>
      <c r="H454" s="103"/>
      <c r="I454" s="137"/>
      <c r="J454" s="135"/>
      <c r="K454" s="136"/>
      <c r="L454" s="137"/>
      <c r="M454" s="135"/>
      <c r="N454" s="106"/>
    </row>
    <row r="455" spans="1:19" ht="30.95" customHeight="1" x14ac:dyDescent="0.25">
      <c r="A455" s="138"/>
      <c r="B455" s="139"/>
      <c r="C455" s="140"/>
      <c r="D455" s="141"/>
      <c r="E455" s="140"/>
      <c r="F455" s="139"/>
      <c r="G455" s="139"/>
      <c r="H455" s="138"/>
      <c r="I455" s="139"/>
      <c r="J455" s="140"/>
      <c r="K455" s="141"/>
      <c r="L455" s="140"/>
      <c r="M455" s="139"/>
      <c r="N455" s="142"/>
    </row>
    <row r="456" spans="1:19" ht="16.5" thickBot="1" x14ac:dyDescent="0.3">
      <c r="A456" s="110"/>
      <c r="B456" s="111"/>
      <c r="C456" s="111"/>
      <c r="D456" s="111"/>
      <c r="E456" s="111"/>
      <c r="F456" s="111"/>
      <c r="G456" s="111"/>
      <c r="H456" s="110"/>
      <c r="I456" s="111"/>
      <c r="J456" s="111"/>
      <c r="K456" s="111"/>
      <c r="L456" s="111"/>
      <c r="M456" s="111"/>
      <c r="N456" s="112"/>
    </row>
    <row r="457" spans="1:19" ht="30" customHeight="1" thickBot="1" x14ac:dyDescent="0.3">
      <c r="A457" s="103"/>
      <c r="B457" s="174" t="str">
        <f>I444</f>
        <v>LXVI - CAMPEONATO</v>
      </c>
      <c r="C457" s="175"/>
      <c r="D457" s="175"/>
      <c r="E457" s="176"/>
      <c r="F457" s="91" t="s">
        <v>119</v>
      </c>
      <c r="G457" s="100"/>
      <c r="H457" s="103"/>
      <c r="I457" s="174" t="str">
        <f>B457</f>
        <v>LXVI - CAMPEONATO</v>
      </c>
      <c r="J457" s="175"/>
      <c r="K457" s="175"/>
      <c r="L457" s="176"/>
      <c r="M457" s="91" t="s">
        <v>119</v>
      </c>
      <c r="N457" s="104"/>
    </row>
    <row r="458" spans="1:19" ht="30" customHeight="1" thickBot="1" x14ac:dyDescent="0.3">
      <c r="A458" s="103"/>
      <c r="B458" s="177"/>
      <c r="C458" s="178"/>
      <c r="D458" s="178"/>
      <c r="E458" s="179"/>
      <c r="F458" s="92">
        <f>M445</f>
        <v>42833</v>
      </c>
      <c r="G458" s="101"/>
      <c r="H458" s="103"/>
      <c r="I458" s="177"/>
      <c r="J458" s="178"/>
      <c r="K458" s="178"/>
      <c r="L458" s="179"/>
      <c r="M458" s="92">
        <f>F458</f>
        <v>42833</v>
      </c>
      <c r="N458" s="105"/>
    </row>
    <row r="459" spans="1:19" ht="27" customHeight="1" thickBot="1" x14ac:dyDescent="0.3">
      <c r="A459" s="103"/>
      <c r="B459" s="109" t="str">
        <f>C459&amp;"º Rodada - "&amp;F459&amp;"º Jogo"</f>
        <v>8º Rodada - 8º Jogo</v>
      </c>
      <c r="C459" s="113">
        <f>IF(K446=Jogos!$AB$333,Sumulas!J446+1,J446)</f>
        <v>8</v>
      </c>
      <c r="D459" s="113">
        <f>IF(K446=Jogos!$AB$333,2,K446+1)</f>
        <v>9</v>
      </c>
      <c r="E459" s="113" t="str">
        <f>C459&amp;"J"&amp;D459</f>
        <v>8J9</v>
      </c>
      <c r="F459" s="145">
        <f>D459-1</f>
        <v>8</v>
      </c>
      <c r="G459" s="101"/>
      <c r="H459" s="103"/>
      <c r="I459" s="109" t="str">
        <f>J459&amp;"º Rodada - "&amp;M459&amp;"º Jogo"</f>
        <v>8º Rodada - 9º Jogo</v>
      </c>
      <c r="J459" s="113">
        <f>IF(D459=Jogos!$AB$333,Sumulas!C459+1,C459)</f>
        <v>8</v>
      </c>
      <c r="K459" s="113">
        <f>IF(D459=Jogos!$AB$333,2,D459+1)</f>
        <v>10</v>
      </c>
      <c r="L459" s="113" t="str">
        <f>J459&amp;"J"&amp;K459</f>
        <v>8J10</v>
      </c>
      <c r="M459" s="145">
        <f>K459-1</f>
        <v>9</v>
      </c>
      <c r="N459" s="105"/>
    </row>
    <row r="460" spans="1:19" ht="30.95" customHeight="1" thickBot="1" x14ac:dyDescent="0.3">
      <c r="A460" s="103"/>
      <c r="B460" s="90" t="str">
        <f>IFERROR(VLOOKUP(VLOOKUP(IF(VLOOKUP(E459,Jogos!$AD$336:$AI$566,6,FALSE)="C",VLOOKUP(E459,Jogos!$AD$336:$AI$566,4,FALSE),VLOOKUP(E459,Jogos!$AD$336:$AI$566,5,FALSE)),Tabelas!$O$9:$P$30,2,FALSE),$Q$2:$S$21,3,FALSE),"")</f>
        <v>Irlanda (Gru)</v>
      </c>
      <c r="C460" s="93"/>
      <c r="D460" s="94" t="s">
        <v>54</v>
      </c>
      <c r="E460" s="93"/>
      <c r="F460" s="68" t="str">
        <f>IFERROR(VLOOKUP(VLOOKUP(IF(VLOOKUP(E459,Jogos!$AD$336:$AI$566,6,FALSE)="F",VLOOKUP(E459,Jogos!$AD$336:$AI$566,4,FALSE),VLOOKUP(E459,Jogos!$AD$336:$AI$566,5,FALSE)),Tabelas!$O$9:$P$30,2,FALSE),$Q$2:$S$21,3,FALSE),"")</f>
        <v>Polônia (Deh)</v>
      </c>
      <c r="G460" s="76"/>
      <c r="H460" s="103"/>
      <c r="I460" s="90" t="str">
        <f>IFERROR(VLOOKUP(VLOOKUP(IF(VLOOKUP(L459,Jogos!$AD$336:$AI$566,6,FALSE)="C",VLOOKUP(L459,Jogos!$AD$336:$AI$566,4,FALSE),VLOOKUP(L459,Jogos!$AD$336:$AI$566,5,FALSE)),Tabelas!$O$9:$P$30,2,FALSE),$Q$2:$S$21,3,FALSE),"")</f>
        <v>Itália (Cayera)</v>
      </c>
      <c r="J460" s="93"/>
      <c r="K460" s="94" t="s">
        <v>54</v>
      </c>
      <c r="L460" s="93"/>
      <c r="M460" s="68" t="str">
        <f>IFERROR(VLOOKUP(VLOOKUP(IF(VLOOKUP(L459,Jogos!$AD$336:$AI$566,6,FALSE)="F",VLOOKUP(L459,Jogos!$AD$336:$AI$566,4,FALSE),VLOOKUP(L459,Jogos!$AD$336:$AI$566,5,FALSE)),Tabelas!$O$9:$P$30,2,FALSE),$Q$2:$S$21,3,FALSE),"")</f>
        <v>País de Gales (Fred)</v>
      </c>
      <c r="N460" s="106"/>
      <c r="Q460">
        <f>Tabelas!P467</f>
        <v>0</v>
      </c>
      <c r="R460">
        <f>Tabelas!Y467</f>
        <v>0</v>
      </c>
      <c r="S460" t="str">
        <f>Q460&amp;" ("&amp;R460&amp;")"</f>
        <v>0 (0)</v>
      </c>
    </row>
    <row r="461" spans="1:19" ht="16.5" thickBot="1" x14ac:dyDescent="0.3">
      <c r="A461" s="103"/>
      <c r="B461" s="89" t="s">
        <v>117</v>
      </c>
      <c r="C461" s="95" t="s">
        <v>118</v>
      </c>
      <c r="D461" s="171" t="s">
        <v>116</v>
      </c>
      <c r="E461" s="95" t="s">
        <v>118</v>
      </c>
      <c r="F461" s="89" t="s">
        <v>117</v>
      </c>
      <c r="G461" s="102"/>
      <c r="H461" s="103"/>
      <c r="I461" s="89" t="s">
        <v>117</v>
      </c>
      <c r="J461" s="95" t="s">
        <v>118</v>
      </c>
      <c r="K461" s="171" t="s">
        <v>116</v>
      </c>
      <c r="L461" s="95" t="s">
        <v>118</v>
      </c>
      <c r="M461" s="89" t="s">
        <v>117</v>
      </c>
      <c r="N461" s="107"/>
    </row>
    <row r="462" spans="1:19" ht="30.95" customHeight="1" thickBot="1" x14ac:dyDescent="0.3">
      <c r="A462" s="103"/>
      <c r="B462" s="88"/>
      <c r="C462" s="96"/>
      <c r="D462" s="172"/>
      <c r="E462" s="97"/>
      <c r="F462" s="87"/>
      <c r="G462" s="76"/>
      <c r="H462" s="103"/>
      <c r="I462" s="88"/>
      <c r="J462" s="96"/>
      <c r="K462" s="172"/>
      <c r="L462" s="97"/>
      <c r="M462" s="87"/>
      <c r="N462" s="106"/>
    </row>
    <row r="463" spans="1:19" ht="30.95" customHeight="1" thickBot="1" x14ac:dyDescent="0.3">
      <c r="A463" s="103"/>
      <c r="B463" s="66"/>
      <c r="C463" s="98"/>
      <c r="D463" s="172"/>
      <c r="E463" s="97"/>
      <c r="F463" s="87"/>
      <c r="G463" s="76"/>
      <c r="H463" s="103"/>
      <c r="I463" s="66"/>
      <c r="J463" s="98"/>
      <c r="K463" s="172"/>
      <c r="L463" s="97"/>
      <c r="M463" s="87"/>
      <c r="N463" s="106"/>
    </row>
    <row r="464" spans="1:19" ht="30.95" customHeight="1" thickBot="1" x14ac:dyDescent="0.3">
      <c r="A464" s="103"/>
      <c r="B464" s="66"/>
      <c r="C464" s="98"/>
      <c r="D464" s="172"/>
      <c r="E464" s="97"/>
      <c r="F464" s="87"/>
      <c r="G464" s="76"/>
      <c r="H464" s="103"/>
      <c r="I464" s="66"/>
      <c r="J464" s="98"/>
      <c r="K464" s="172"/>
      <c r="L464" s="97"/>
      <c r="M464" s="87"/>
      <c r="N464" s="106"/>
    </row>
    <row r="465" spans="1:19" ht="30.95" customHeight="1" thickBot="1" x14ac:dyDescent="0.3">
      <c r="A465" s="103"/>
      <c r="B465" s="66"/>
      <c r="C465" s="98"/>
      <c r="D465" s="172"/>
      <c r="E465" s="97"/>
      <c r="F465" s="87"/>
      <c r="G465" s="76"/>
      <c r="H465" s="103"/>
      <c r="I465" s="66"/>
      <c r="J465" s="98"/>
      <c r="K465" s="172"/>
      <c r="L465" s="97"/>
      <c r="M465" s="87"/>
      <c r="N465" s="106"/>
    </row>
    <row r="466" spans="1:19" ht="30.95" customHeight="1" thickBot="1" x14ac:dyDescent="0.3">
      <c r="A466" s="103"/>
      <c r="B466" s="66"/>
      <c r="C466" s="98"/>
      <c r="D466" s="173"/>
      <c r="E466" s="99"/>
      <c r="F466" s="68"/>
      <c r="G466" s="76"/>
      <c r="H466" s="103"/>
      <c r="I466" s="66"/>
      <c r="J466" s="98"/>
      <c r="K466" s="173"/>
      <c r="L466" s="99"/>
      <c r="M466" s="68"/>
      <c r="N466" s="106"/>
    </row>
    <row r="467" spans="1:19" ht="50.1" customHeight="1" thickBot="1" x14ac:dyDescent="0.4">
      <c r="A467" s="103"/>
      <c r="B467" s="137"/>
      <c r="C467" s="135"/>
      <c r="D467" s="136"/>
      <c r="E467" s="137"/>
      <c r="F467" s="135"/>
      <c r="G467" s="76"/>
      <c r="H467" s="103"/>
      <c r="I467" s="137"/>
      <c r="J467" s="135"/>
      <c r="K467" s="136"/>
      <c r="L467" s="137"/>
      <c r="M467" s="135"/>
      <c r="N467" s="106"/>
    </row>
    <row r="468" spans="1:19" ht="30.95" customHeight="1" x14ac:dyDescent="0.25">
      <c r="A468" s="138"/>
      <c r="B468" s="139"/>
      <c r="C468" s="140"/>
      <c r="D468" s="141"/>
      <c r="E468" s="140"/>
      <c r="F468" s="139"/>
      <c r="G468" s="139"/>
      <c r="H468" s="138"/>
      <c r="I468" s="139"/>
      <c r="J468" s="140"/>
      <c r="K468" s="141"/>
      <c r="L468" s="140"/>
      <c r="M468" s="139"/>
      <c r="N468" s="142"/>
    </row>
    <row r="469" spans="1:19" ht="16.5" thickBot="1" x14ac:dyDescent="0.3">
      <c r="A469" s="110"/>
      <c r="B469" s="111"/>
      <c r="C469" s="111"/>
      <c r="D469" s="111"/>
      <c r="E469" s="111"/>
      <c r="F469" s="111"/>
      <c r="G469" s="111"/>
      <c r="H469" s="110"/>
      <c r="I469" s="111"/>
      <c r="J469" s="111"/>
      <c r="K469" s="111"/>
      <c r="L469" s="111"/>
      <c r="M469" s="111"/>
      <c r="N469" s="112"/>
    </row>
    <row r="470" spans="1:19" ht="30" customHeight="1" thickBot="1" x14ac:dyDescent="0.3">
      <c r="A470" s="103"/>
      <c r="B470" s="174" t="str">
        <f>I457</f>
        <v>LXVI - CAMPEONATO</v>
      </c>
      <c r="C470" s="175"/>
      <c r="D470" s="175"/>
      <c r="E470" s="176"/>
      <c r="F470" s="91" t="s">
        <v>119</v>
      </c>
      <c r="G470" s="100"/>
      <c r="H470" s="103"/>
      <c r="I470" s="174" t="str">
        <f>B470</f>
        <v>LXVI - CAMPEONATO</v>
      </c>
      <c r="J470" s="175"/>
      <c r="K470" s="175"/>
      <c r="L470" s="176"/>
      <c r="M470" s="91" t="s">
        <v>119</v>
      </c>
      <c r="N470" s="104"/>
    </row>
    <row r="471" spans="1:19" ht="30" customHeight="1" thickBot="1" x14ac:dyDescent="0.3">
      <c r="A471" s="103"/>
      <c r="B471" s="177"/>
      <c r="C471" s="178"/>
      <c r="D471" s="178"/>
      <c r="E471" s="179"/>
      <c r="F471" s="92">
        <f>M458</f>
        <v>42833</v>
      </c>
      <c r="G471" s="101"/>
      <c r="H471" s="103"/>
      <c r="I471" s="177"/>
      <c r="J471" s="178"/>
      <c r="K471" s="178"/>
      <c r="L471" s="179"/>
      <c r="M471" s="92">
        <f>F471</f>
        <v>42833</v>
      </c>
      <c r="N471" s="105"/>
    </row>
    <row r="472" spans="1:19" ht="27" customHeight="1" thickBot="1" x14ac:dyDescent="0.3">
      <c r="A472" s="103"/>
      <c r="B472" s="109" t="str">
        <f>C472&amp;"º Rodada - "&amp;F472&amp;"º Jogo"</f>
        <v>9º Rodada - 1º Jogo</v>
      </c>
      <c r="C472" s="113">
        <f>IF(K459=Jogos!$AB$333,Sumulas!J459+1,J459)</f>
        <v>9</v>
      </c>
      <c r="D472" s="113">
        <f>IF(K459=Jogos!$AB$333,2,K459+1)</f>
        <v>2</v>
      </c>
      <c r="E472" s="113" t="str">
        <f>C472&amp;"J"&amp;D472</f>
        <v>9J2</v>
      </c>
      <c r="F472" s="145">
        <f>D472-1</f>
        <v>1</v>
      </c>
      <c r="G472" s="101"/>
      <c r="H472" s="103"/>
      <c r="I472" s="109" t="str">
        <f>J472&amp;"º Rodada - "&amp;M472&amp;"º Jogo"</f>
        <v>9º Rodada - 2º Jogo</v>
      </c>
      <c r="J472" s="113">
        <f>IF(D472=Jogos!$AB$333,Sumulas!C472+1,C472)</f>
        <v>9</v>
      </c>
      <c r="K472" s="113">
        <f>IF(D472=Jogos!$AB$333,2,D472+1)</f>
        <v>3</v>
      </c>
      <c r="L472" s="113" t="str">
        <f>J472&amp;"J"&amp;K472</f>
        <v>9J3</v>
      </c>
      <c r="M472" s="145">
        <f>K472-1</f>
        <v>2</v>
      </c>
      <c r="N472" s="105"/>
    </row>
    <row r="473" spans="1:19" ht="30.95" customHeight="1" thickBot="1" x14ac:dyDescent="0.3">
      <c r="A473" s="103"/>
      <c r="B473" s="90" t="str">
        <f>IFERROR(VLOOKUP(VLOOKUP(IF(VLOOKUP(E472,Jogos!$AD$336:$AI$566,6,FALSE)="C",VLOOKUP(E472,Jogos!$AD$336:$AI$566,4,FALSE),VLOOKUP(E472,Jogos!$AD$336:$AI$566,5,FALSE)),Tabelas!$O$9:$P$30,2,FALSE),$Q$2:$S$21,3,FALSE),"")</f>
        <v>Alemanha (Roger)</v>
      </c>
      <c r="C473" s="93"/>
      <c r="D473" s="94" t="s">
        <v>54</v>
      </c>
      <c r="E473" s="93"/>
      <c r="F473" s="68" t="str">
        <f>IFERROR(VLOOKUP(VLOOKUP(IF(VLOOKUP(E472,Jogos!$AD$336:$AI$566,6,FALSE)="F",VLOOKUP(E472,Jogos!$AD$336:$AI$566,4,FALSE),VLOOKUP(E472,Jogos!$AD$336:$AI$566,5,FALSE)),Tabelas!$O$9:$P$30,2,FALSE),$Q$2:$S$21,3,FALSE),"")</f>
        <v>Áustria (Mário)</v>
      </c>
      <c r="G473" s="76"/>
      <c r="H473" s="103"/>
      <c r="I473" s="90" t="str">
        <f>IFERROR(VLOOKUP(VLOOKUP(IF(VLOOKUP(L472,Jogos!$AD$336:$AI$566,6,FALSE)="C",VLOOKUP(L472,Jogos!$AD$336:$AI$566,4,FALSE),VLOOKUP(L472,Jogos!$AD$336:$AI$566,5,FALSE)),Tabelas!$O$9:$P$30,2,FALSE),$Q$2:$S$21,3,FALSE),"")</f>
        <v>Bélgica (Gustavão)</v>
      </c>
      <c r="J473" s="93"/>
      <c r="K473" s="94" t="s">
        <v>54</v>
      </c>
      <c r="L473" s="93"/>
      <c r="M473" s="68" t="str">
        <f>IFERROR(VLOOKUP(VLOOKUP(IF(VLOOKUP(L472,Jogos!$AD$336:$AI$566,6,FALSE)="F",VLOOKUP(L472,Jogos!$AD$336:$AI$566,4,FALSE),VLOOKUP(L472,Jogos!$AD$336:$AI$566,5,FALSE)),Tabelas!$O$9:$P$30,2,FALSE),$Q$2:$S$21,3,FALSE),"")</f>
        <v>Turquia (DieGo)</v>
      </c>
      <c r="N473" s="106"/>
      <c r="Q473">
        <f>Tabelas!P480</f>
        <v>0</v>
      </c>
      <c r="R473">
        <f>Tabelas!Y480</f>
        <v>0</v>
      </c>
      <c r="S473" t="str">
        <f>Q473&amp;" ("&amp;R473&amp;")"</f>
        <v>0 (0)</v>
      </c>
    </row>
    <row r="474" spans="1:19" ht="16.5" thickBot="1" x14ac:dyDescent="0.3">
      <c r="A474" s="103"/>
      <c r="B474" s="89" t="s">
        <v>117</v>
      </c>
      <c r="C474" s="95" t="s">
        <v>118</v>
      </c>
      <c r="D474" s="171" t="s">
        <v>116</v>
      </c>
      <c r="E474" s="95" t="s">
        <v>118</v>
      </c>
      <c r="F474" s="89" t="s">
        <v>117</v>
      </c>
      <c r="G474" s="102"/>
      <c r="H474" s="103"/>
      <c r="I474" s="89" t="s">
        <v>117</v>
      </c>
      <c r="J474" s="95" t="s">
        <v>118</v>
      </c>
      <c r="K474" s="171" t="s">
        <v>116</v>
      </c>
      <c r="L474" s="95" t="s">
        <v>118</v>
      </c>
      <c r="M474" s="89" t="s">
        <v>117</v>
      </c>
      <c r="N474" s="107"/>
    </row>
    <row r="475" spans="1:19" ht="30.95" customHeight="1" thickBot="1" x14ac:dyDescent="0.3">
      <c r="A475" s="103"/>
      <c r="B475" s="88"/>
      <c r="C475" s="96"/>
      <c r="D475" s="172"/>
      <c r="E475" s="97"/>
      <c r="F475" s="87"/>
      <c r="G475" s="76"/>
      <c r="H475" s="103"/>
      <c r="I475" s="88"/>
      <c r="J475" s="96"/>
      <c r="K475" s="172"/>
      <c r="L475" s="97"/>
      <c r="M475" s="87"/>
      <c r="N475" s="106"/>
    </row>
    <row r="476" spans="1:19" ht="30.95" customHeight="1" thickBot="1" x14ac:dyDescent="0.3">
      <c r="A476" s="103"/>
      <c r="B476" s="66"/>
      <c r="C476" s="98"/>
      <c r="D476" s="172"/>
      <c r="E476" s="97"/>
      <c r="F476" s="87"/>
      <c r="G476" s="76"/>
      <c r="H476" s="103"/>
      <c r="I476" s="66"/>
      <c r="J476" s="98"/>
      <c r="K476" s="172"/>
      <c r="L476" s="97"/>
      <c r="M476" s="87"/>
      <c r="N476" s="106"/>
    </row>
    <row r="477" spans="1:19" ht="30.95" customHeight="1" thickBot="1" x14ac:dyDescent="0.3">
      <c r="A477" s="103"/>
      <c r="B477" s="66"/>
      <c r="C477" s="98"/>
      <c r="D477" s="172"/>
      <c r="E477" s="97"/>
      <c r="F477" s="87"/>
      <c r="G477" s="76"/>
      <c r="H477" s="103"/>
      <c r="I477" s="66"/>
      <c r="J477" s="98"/>
      <c r="K477" s="172"/>
      <c r="L477" s="97"/>
      <c r="M477" s="87"/>
      <c r="N477" s="106"/>
    </row>
    <row r="478" spans="1:19" ht="30.95" customHeight="1" thickBot="1" x14ac:dyDescent="0.3">
      <c r="A478" s="103"/>
      <c r="B478" s="66"/>
      <c r="C478" s="98"/>
      <c r="D478" s="172"/>
      <c r="E478" s="97"/>
      <c r="F478" s="87"/>
      <c r="G478" s="76"/>
      <c r="H478" s="103"/>
      <c r="I478" s="66"/>
      <c r="J478" s="98"/>
      <c r="K478" s="172"/>
      <c r="L478" s="97"/>
      <c r="M478" s="87"/>
      <c r="N478" s="106"/>
    </row>
    <row r="479" spans="1:19" ht="30.95" customHeight="1" thickBot="1" x14ac:dyDescent="0.3">
      <c r="A479" s="103"/>
      <c r="B479" s="66"/>
      <c r="C479" s="98"/>
      <c r="D479" s="173"/>
      <c r="E479" s="99"/>
      <c r="F479" s="68"/>
      <c r="G479" s="76"/>
      <c r="H479" s="103"/>
      <c r="I479" s="66"/>
      <c r="J479" s="98"/>
      <c r="K479" s="173"/>
      <c r="L479" s="99"/>
      <c r="M479" s="68"/>
      <c r="N479" s="106"/>
    </row>
    <row r="480" spans="1:19" ht="50.1" customHeight="1" thickBot="1" x14ac:dyDescent="0.4">
      <c r="A480" s="103"/>
      <c r="B480" s="137"/>
      <c r="C480" s="135"/>
      <c r="D480" s="136"/>
      <c r="E480" s="137"/>
      <c r="F480" s="135"/>
      <c r="G480" s="76"/>
      <c r="H480" s="103"/>
      <c r="I480" s="137"/>
      <c r="J480" s="135"/>
      <c r="K480" s="136"/>
      <c r="L480" s="137"/>
      <c r="M480" s="135"/>
      <c r="N480" s="106"/>
    </row>
    <row r="481" spans="1:19" ht="30.95" customHeight="1" x14ac:dyDescent="0.25">
      <c r="A481" s="138"/>
      <c r="B481" s="139"/>
      <c r="C481" s="140"/>
      <c r="D481" s="141"/>
      <c r="E481" s="140"/>
      <c r="F481" s="139"/>
      <c r="G481" s="139"/>
      <c r="H481" s="138"/>
      <c r="I481" s="139"/>
      <c r="J481" s="140"/>
      <c r="K481" s="141"/>
      <c r="L481" s="140"/>
      <c r="M481" s="139"/>
      <c r="N481" s="142"/>
    </row>
    <row r="482" spans="1:19" ht="16.5" thickBot="1" x14ac:dyDescent="0.3">
      <c r="A482" s="110"/>
      <c r="B482" s="111"/>
      <c r="C482" s="111"/>
      <c r="D482" s="111"/>
      <c r="E482" s="111"/>
      <c r="F482" s="111"/>
      <c r="G482" s="111"/>
      <c r="H482" s="110"/>
      <c r="I482" s="111"/>
      <c r="J482" s="111"/>
      <c r="K482" s="111"/>
      <c r="L482" s="111"/>
      <c r="M482" s="111"/>
      <c r="N482" s="112"/>
    </row>
    <row r="483" spans="1:19" ht="30" customHeight="1" thickBot="1" x14ac:dyDescent="0.3">
      <c r="A483" s="103"/>
      <c r="B483" s="174" t="str">
        <f>I470</f>
        <v>LXVI - CAMPEONATO</v>
      </c>
      <c r="C483" s="175"/>
      <c r="D483" s="175"/>
      <c r="E483" s="176"/>
      <c r="F483" s="91" t="s">
        <v>119</v>
      </c>
      <c r="G483" s="100"/>
      <c r="H483" s="103"/>
      <c r="I483" s="174" t="str">
        <f>B483</f>
        <v>LXVI - CAMPEONATO</v>
      </c>
      <c r="J483" s="175"/>
      <c r="K483" s="175"/>
      <c r="L483" s="176"/>
      <c r="M483" s="91" t="s">
        <v>119</v>
      </c>
      <c r="N483" s="104"/>
    </row>
    <row r="484" spans="1:19" ht="30" customHeight="1" thickBot="1" x14ac:dyDescent="0.3">
      <c r="A484" s="103"/>
      <c r="B484" s="177"/>
      <c r="C484" s="178"/>
      <c r="D484" s="178"/>
      <c r="E484" s="179"/>
      <c r="F484" s="92">
        <f>M471</f>
        <v>42833</v>
      </c>
      <c r="G484" s="101"/>
      <c r="H484" s="103"/>
      <c r="I484" s="177"/>
      <c r="J484" s="178"/>
      <c r="K484" s="178"/>
      <c r="L484" s="179"/>
      <c r="M484" s="92">
        <f>F484</f>
        <v>42833</v>
      </c>
      <c r="N484" s="105"/>
    </row>
    <row r="485" spans="1:19" ht="27" customHeight="1" thickBot="1" x14ac:dyDescent="0.3">
      <c r="A485" s="103"/>
      <c r="B485" s="109" t="str">
        <f>C485&amp;"º Rodada - "&amp;F485&amp;"º Jogo"</f>
        <v>9º Rodada - 3º Jogo</v>
      </c>
      <c r="C485" s="113">
        <f>IF(K472=Jogos!$AB$333,Sumulas!J472+1,J472)</f>
        <v>9</v>
      </c>
      <c r="D485" s="113">
        <f>IF(K472=Jogos!$AB$333,2,K472+1)</f>
        <v>4</v>
      </c>
      <c r="E485" s="113" t="str">
        <f>C485&amp;"J"&amp;D485</f>
        <v>9J4</v>
      </c>
      <c r="F485" s="145">
        <f>D485-1</f>
        <v>3</v>
      </c>
      <c r="G485" s="101"/>
      <c r="H485" s="103"/>
      <c r="I485" s="109" t="str">
        <f>J485&amp;"º Rodada - "&amp;M485&amp;"º Jogo"</f>
        <v>9º Rodada - 4º Jogo</v>
      </c>
      <c r="J485" s="113">
        <f>IF(D485=Jogos!$AB$333,Sumulas!C485+1,C485)</f>
        <v>9</v>
      </c>
      <c r="K485" s="113">
        <f>IF(D485=Jogos!$AB$333,2,D485+1)</f>
        <v>5</v>
      </c>
      <c r="L485" s="113" t="str">
        <f>J485&amp;"J"&amp;K485</f>
        <v>9J5</v>
      </c>
      <c r="M485" s="145">
        <f>K485-1</f>
        <v>4</v>
      </c>
      <c r="N485" s="105"/>
    </row>
    <row r="486" spans="1:19" ht="30.95" customHeight="1" thickBot="1" x14ac:dyDescent="0.3">
      <c r="A486" s="103"/>
      <c r="B486" s="90" t="str">
        <f>IFERROR(VLOOKUP(VLOOKUP(IF(VLOOKUP(E485,Jogos!$AD$336:$AI$566,6,FALSE)="C",VLOOKUP(E485,Jogos!$AD$336:$AI$566,4,FALSE),VLOOKUP(E485,Jogos!$AD$336:$AI$566,5,FALSE)),Tabelas!$O$9:$P$30,2,FALSE),$Q$2:$S$21,3,FALSE),"")</f>
        <v>Suíça (Juninho)</v>
      </c>
      <c r="C486" s="93"/>
      <c r="D486" s="94" t="s">
        <v>54</v>
      </c>
      <c r="E486" s="93"/>
      <c r="F486" s="68" t="str">
        <f>IFERROR(VLOOKUP(VLOOKUP(IF(VLOOKUP(E485,Jogos!$AD$336:$AI$566,6,FALSE)="F",VLOOKUP(E485,Jogos!$AD$336:$AI$566,4,FALSE),VLOOKUP(E485,Jogos!$AD$336:$AI$566,5,FALSE)),Tabelas!$O$9:$P$30,2,FALSE),$Q$2:$S$21,3,FALSE),"")</f>
        <v>Dinamarca (Michael)</v>
      </c>
      <c r="G486" s="76"/>
      <c r="H486" s="103"/>
      <c r="I486" s="90" t="str">
        <f>IFERROR(VLOOKUP(VLOOKUP(IF(VLOOKUP(L485,Jogos!$AD$336:$AI$566,6,FALSE)="C",VLOOKUP(L485,Jogos!$AD$336:$AI$566,4,FALSE),VLOOKUP(L485,Jogos!$AD$336:$AI$566,5,FALSE)),Tabelas!$O$9:$P$30,2,FALSE),$Q$2:$S$21,3,FALSE),"")</f>
        <v>Suécia (Hugo)</v>
      </c>
      <c r="J486" s="93"/>
      <c r="K486" s="94" t="s">
        <v>54</v>
      </c>
      <c r="L486" s="93"/>
      <c r="M486" s="68" t="str">
        <f>IFERROR(VLOOKUP(VLOOKUP(IF(VLOOKUP(L485,Jogos!$AD$336:$AI$566,6,FALSE)="F",VLOOKUP(L485,Jogos!$AD$336:$AI$566,4,FALSE),VLOOKUP(L485,Jogos!$AD$336:$AI$566,5,FALSE)),Tabelas!$O$9:$P$30,2,FALSE),$Q$2:$S$21,3,FALSE),"")</f>
        <v>Escócia (João)</v>
      </c>
      <c r="N486" s="106"/>
      <c r="Q486">
        <f>Tabelas!P493</f>
        <v>0</v>
      </c>
      <c r="R486">
        <f>Tabelas!Y493</f>
        <v>0</v>
      </c>
      <c r="S486" t="str">
        <f>Q486&amp;" ("&amp;R486&amp;")"</f>
        <v>0 (0)</v>
      </c>
    </row>
    <row r="487" spans="1:19" ht="16.5" thickBot="1" x14ac:dyDescent="0.3">
      <c r="A487" s="103"/>
      <c r="B487" s="89" t="s">
        <v>117</v>
      </c>
      <c r="C487" s="95" t="s">
        <v>118</v>
      </c>
      <c r="D487" s="171" t="s">
        <v>116</v>
      </c>
      <c r="E487" s="95" t="s">
        <v>118</v>
      </c>
      <c r="F487" s="89" t="s">
        <v>117</v>
      </c>
      <c r="G487" s="102"/>
      <c r="H487" s="103"/>
      <c r="I487" s="89" t="s">
        <v>117</v>
      </c>
      <c r="J487" s="95" t="s">
        <v>118</v>
      </c>
      <c r="K487" s="171" t="s">
        <v>116</v>
      </c>
      <c r="L487" s="95" t="s">
        <v>118</v>
      </c>
      <c r="M487" s="89" t="s">
        <v>117</v>
      </c>
      <c r="N487" s="107"/>
    </row>
    <row r="488" spans="1:19" ht="30.95" customHeight="1" thickBot="1" x14ac:dyDescent="0.3">
      <c r="A488" s="103"/>
      <c r="B488" s="88"/>
      <c r="C488" s="96"/>
      <c r="D488" s="172"/>
      <c r="E488" s="97"/>
      <c r="F488" s="87"/>
      <c r="G488" s="76"/>
      <c r="H488" s="103"/>
      <c r="I488" s="88"/>
      <c r="J488" s="96"/>
      <c r="K488" s="172"/>
      <c r="L488" s="97"/>
      <c r="M488" s="87"/>
      <c r="N488" s="106"/>
    </row>
    <row r="489" spans="1:19" ht="30.95" customHeight="1" thickBot="1" x14ac:dyDescent="0.3">
      <c r="A489" s="103"/>
      <c r="B489" s="66"/>
      <c r="C489" s="98"/>
      <c r="D489" s="172"/>
      <c r="E489" s="97"/>
      <c r="F489" s="87"/>
      <c r="G489" s="76"/>
      <c r="H489" s="103"/>
      <c r="I489" s="66"/>
      <c r="J489" s="98"/>
      <c r="K489" s="172"/>
      <c r="L489" s="97"/>
      <c r="M489" s="87"/>
      <c r="N489" s="106"/>
    </row>
    <row r="490" spans="1:19" ht="30.95" customHeight="1" thickBot="1" x14ac:dyDescent="0.3">
      <c r="A490" s="103"/>
      <c r="B490" s="66"/>
      <c r="C490" s="98"/>
      <c r="D490" s="172"/>
      <c r="E490" s="97"/>
      <c r="F490" s="87"/>
      <c r="G490" s="76"/>
      <c r="H490" s="103"/>
      <c r="I490" s="66"/>
      <c r="J490" s="98"/>
      <c r="K490" s="172"/>
      <c r="L490" s="97"/>
      <c r="M490" s="87"/>
      <c r="N490" s="106"/>
    </row>
    <row r="491" spans="1:19" ht="30.95" customHeight="1" thickBot="1" x14ac:dyDescent="0.3">
      <c r="A491" s="103"/>
      <c r="B491" s="66"/>
      <c r="C491" s="98"/>
      <c r="D491" s="172"/>
      <c r="E491" s="97"/>
      <c r="F491" s="87"/>
      <c r="G491" s="76"/>
      <c r="H491" s="103"/>
      <c r="I491" s="66"/>
      <c r="J491" s="98"/>
      <c r="K491" s="172"/>
      <c r="L491" s="97"/>
      <c r="M491" s="87"/>
      <c r="N491" s="106"/>
    </row>
    <row r="492" spans="1:19" ht="30.95" customHeight="1" thickBot="1" x14ac:dyDescent="0.3">
      <c r="A492" s="103"/>
      <c r="B492" s="66"/>
      <c r="C492" s="98"/>
      <c r="D492" s="173"/>
      <c r="E492" s="99"/>
      <c r="F492" s="68"/>
      <c r="G492" s="76"/>
      <c r="H492" s="103"/>
      <c r="I492" s="66"/>
      <c r="J492" s="98"/>
      <c r="K492" s="173"/>
      <c r="L492" s="99"/>
      <c r="M492" s="68"/>
      <c r="N492" s="106"/>
    </row>
    <row r="493" spans="1:19" ht="50.1" customHeight="1" thickBot="1" x14ac:dyDescent="0.4">
      <c r="A493" s="103"/>
      <c r="B493" s="137"/>
      <c r="C493" s="135"/>
      <c r="D493" s="136"/>
      <c r="E493" s="137"/>
      <c r="F493" s="135"/>
      <c r="G493" s="76"/>
      <c r="H493" s="103"/>
      <c r="I493" s="137"/>
      <c r="J493" s="135"/>
      <c r="K493" s="136"/>
      <c r="L493" s="137"/>
      <c r="M493" s="135"/>
      <c r="N493" s="106"/>
    </row>
    <row r="494" spans="1:19" ht="30.95" customHeight="1" x14ac:dyDescent="0.25">
      <c r="A494" s="138"/>
      <c r="B494" s="139"/>
      <c r="C494" s="140"/>
      <c r="D494" s="141"/>
      <c r="E494" s="140"/>
      <c r="F494" s="139"/>
      <c r="G494" s="139"/>
      <c r="H494" s="138"/>
      <c r="I494" s="139"/>
      <c r="J494" s="140"/>
      <c r="K494" s="141"/>
      <c r="L494" s="140"/>
      <c r="M494" s="139"/>
      <c r="N494" s="142"/>
    </row>
    <row r="495" spans="1:19" ht="16.5" thickBot="1" x14ac:dyDescent="0.3">
      <c r="A495" s="110"/>
      <c r="B495" s="111"/>
      <c r="C495" s="111"/>
      <c r="D495" s="111"/>
      <c r="E495" s="111"/>
      <c r="F495" s="111"/>
      <c r="G495" s="111"/>
      <c r="H495" s="110"/>
      <c r="I495" s="111"/>
      <c r="J495" s="111"/>
      <c r="K495" s="111"/>
      <c r="L495" s="111"/>
      <c r="M495" s="111"/>
      <c r="N495" s="112"/>
    </row>
    <row r="496" spans="1:19" ht="30" customHeight="1" thickBot="1" x14ac:dyDescent="0.3">
      <c r="A496" s="103"/>
      <c r="B496" s="174" t="str">
        <f>I483</f>
        <v>LXVI - CAMPEONATO</v>
      </c>
      <c r="C496" s="175"/>
      <c r="D496" s="175"/>
      <c r="E496" s="176"/>
      <c r="F496" s="91" t="s">
        <v>119</v>
      </c>
      <c r="G496" s="100"/>
      <c r="H496" s="103"/>
      <c r="I496" s="174" t="str">
        <f>B496</f>
        <v>LXVI - CAMPEONATO</v>
      </c>
      <c r="J496" s="175"/>
      <c r="K496" s="175"/>
      <c r="L496" s="176"/>
      <c r="M496" s="91" t="s">
        <v>119</v>
      </c>
      <c r="N496" s="104"/>
    </row>
    <row r="497" spans="1:19" ht="30" customHeight="1" thickBot="1" x14ac:dyDescent="0.3">
      <c r="A497" s="103"/>
      <c r="B497" s="177"/>
      <c r="C497" s="178"/>
      <c r="D497" s="178"/>
      <c r="E497" s="179"/>
      <c r="F497" s="92">
        <f>M484</f>
        <v>42833</v>
      </c>
      <c r="G497" s="101"/>
      <c r="H497" s="103"/>
      <c r="I497" s="177"/>
      <c r="J497" s="178"/>
      <c r="K497" s="178"/>
      <c r="L497" s="179"/>
      <c r="M497" s="92">
        <f>F497</f>
        <v>42833</v>
      </c>
      <c r="N497" s="105"/>
    </row>
    <row r="498" spans="1:19" ht="27" customHeight="1" thickBot="1" x14ac:dyDescent="0.3">
      <c r="A498" s="103"/>
      <c r="B498" s="109" t="str">
        <f>C498&amp;"º Rodada - "&amp;F498&amp;"º Jogo"</f>
        <v>9º Rodada - 5º Jogo</v>
      </c>
      <c r="C498" s="113">
        <f>IF(K485=Jogos!$AB$333,Sumulas!J485+1,J485)</f>
        <v>9</v>
      </c>
      <c r="D498" s="113">
        <f>IF(K485=Jogos!$AB$333,2,K485+1)</f>
        <v>6</v>
      </c>
      <c r="E498" s="113" t="str">
        <f>C498&amp;"J"&amp;D498</f>
        <v>9J6</v>
      </c>
      <c r="F498" s="145">
        <f>D498-1</f>
        <v>5</v>
      </c>
      <c r="G498" s="101"/>
      <c r="H498" s="103"/>
      <c r="I498" s="109" t="str">
        <f>J498&amp;"º Rodada - "&amp;M498&amp;"º Jogo"</f>
        <v>9º Rodada - 6º Jogo</v>
      </c>
      <c r="J498" s="113">
        <f>IF(D498=Jogos!$AB$333,Sumulas!C498+1,C498)</f>
        <v>9</v>
      </c>
      <c r="K498" s="113">
        <f>IF(D498=Jogos!$AB$333,2,D498+1)</f>
        <v>7</v>
      </c>
      <c r="L498" s="113" t="str">
        <f>J498&amp;"J"&amp;K498</f>
        <v>9J7</v>
      </c>
      <c r="M498" s="145">
        <f>K498-1</f>
        <v>6</v>
      </c>
      <c r="N498" s="105"/>
    </row>
    <row r="499" spans="1:19" ht="30.95" customHeight="1" thickBot="1" x14ac:dyDescent="0.3">
      <c r="A499" s="103"/>
      <c r="B499" s="90" t="str">
        <f>IFERROR(VLOOKUP(VLOOKUP(IF(VLOOKUP(E498,Jogos!$AD$336:$AI$566,6,FALSE)="C",VLOOKUP(E498,Jogos!$AD$336:$AI$566,4,FALSE),VLOOKUP(E498,Jogos!$AD$336:$AI$566,5,FALSE)),Tabelas!$O$9:$P$30,2,FALSE),$Q$2:$S$21,3,FALSE),"")</f>
        <v>Eslovênia (Deyvid)</v>
      </c>
      <c r="C499" s="93"/>
      <c r="D499" s="94" t="s">
        <v>54</v>
      </c>
      <c r="E499" s="93"/>
      <c r="F499" s="68" t="str">
        <f>IFERROR(VLOOKUP(VLOOKUP(IF(VLOOKUP(E498,Jogos!$AD$336:$AI$566,6,FALSE)="F",VLOOKUP(E498,Jogos!$AD$336:$AI$566,4,FALSE),VLOOKUP(E498,Jogos!$AD$336:$AI$566,5,FALSE)),Tabelas!$O$9:$P$30,2,FALSE),$Q$2:$S$21,3,FALSE),"")</f>
        <v>Romênia (Piu)</v>
      </c>
      <c r="G499" s="76"/>
      <c r="H499" s="103"/>
      <c r="I499" s="90" t="str">
        <f>IFERROR(VLOOKUP(VLOOKUP(IF(VLOOKUP(L498,Jogos!$AD$336:$AI$566,6,FALSE)="C",VLOOKUP(L498,Jogos!$AD$336:$AI$566,4,FALSE),VLOOKUP(L498,Jogos!$AD$336:$AI$566,5,FALSE)),Tabelas!$O$9:$P$30,2,FALSE),$Q$2:$S$21,3,FALSE),"")</f>
        <v>França (Shrek)</v>
      </c>
      <c r="J499" s="93"/>
      <c r="K499" s="94" t="s">
        <v>54</v>
      </c>
      <c r="L499" s="93"/>
      <c r="M499" s="68" t="str">
        <f>IFERROR(VLOOKUP(VLOOKUP(IF(VLOOKUP(L498,Jogos!$AD$336:$AI$566,6,FALSE)="F",VLOOKUP(L498,Jogos!$AD$336:$AI$566,4,FALSE),VLOOKUP(L498,Jogos!$AD$336:$AI$566,5,FALSE)),Tabelas!$O$9:$P$30,2,FALSE),$Q$2:$S$21,3,FALSE),"")</f>
        <v>Rep. Tcheca (Ricardinho)</v>
      </c>
      <c r="N499" s="106"/>
      <c r="Q499">
        <f>Tabelas!P506</f>
        <v>0</v>
      </c>
      <c r="R499">
        <f>Tabelas!Y506</f>
        <v>0</v>
      </c>
      <c r="S499" t="str">
        <f>Q499&amp;" ("&amp;R499&amp;")"</f>
        <v>0 (0)</v>
      </c>
    </row>
    <row r="500" spans="1:19" ht="16.5" thickBot="1" x14ac:dyDescent="0.3">
      <c r="A500" s="103"/>
      <c r="B500" s="89" t="s">
        <v>117</v>
      </c>
      <c r="C500" s="95" t="s">
        <v>118</v>
      </c>
      <c r="D500" s="171" t="s">
        <v>116</v>
      </c>
      <c r="E500" s="95" t="s">
        <v>118</v>
      </c>
      <c r="F500" s="89" t="s">
        <v>117</v>
      </c>
      <c r="G500" s="102"/>
      <c r="H500" s="103"/>
      <c r="I500" s="89" t="s">
        <v>117</v>
      </c>
      <c r="J500" s="95" t="s">
        <v>118</v>
      </c>
      <c r="K500" s="171" t="s">
        <v>116</v>
      </c>
      <c r="L500" s="95" t="s">
        <v>118</v>
      </c>
      <c r="M500" s="89" t="s">
        <v>117</v>
      </c>
      <c r="N500" s="107"/>
    </row>
    <row r="501" spans="1:19" ht="30.95" customHeight="1" thickBot="1" x14ac:dyDescent="0.3">
      <c r="A501" s="103"/>
      <c r="B501" s="88"/>
      <c r="C501" s="96"/>
      <c r="D501" s="172"/>
      <c r="E501" s="97"/>
      <c r="F501" s="87"/>
      <c r="G501" s="76"/>
      <c r="H501" s="103"/>
      <c r="I501" s="88"/>
      <c r="J501" s="96"/>
      <c r="K501" s="172"/>
      <c r="L501" s="97"/>
      <c r="M501" s="87"/>
      <c r="N501" s="106"/>
    </row>
    <row r="502" spans="1:19" ht="30.95" customHeight="1" thickBot="1" x14ac:dyDescent="0.3">
      <c r="A502" s="103"/>
      <c r="B502" s="66"/>
      <c r="C502" s="98"/>
      <c r="D502" s="172"/>
      <c r="E502" s="97"/>
      <c r="F502" s="87"/>
      <c r="G502" s="76"/>
      <c r="H502" s="103"/>
      <c r="I502" s="66"/>
      <c r="J502" s="98"/>
      <c r="K502" s="172"/>
      <c r="L502" s="97"/>
      <c r="M502" s="87"/>
      <c r="N502" s="106"/>
    </row>
    <row r="503" spans="1:19" ht="30.95" customHeight="1" thickBot="1" x14ac:dyDescent="0.3">
      <c r="A503" s="103"/>
      <c r="B503" s="66"/>
      <c r="C503" s="98"/>
      <c r="D503" s="172"/>
      <c r="E503" s="97"/>
      <c r="F503" s="87"/>
      <c r="G503" s="76"/>
      <c r="H503" s="103"/>
      <c r="I503" s="66"/>
      <c r="J503" s="98"/>
      <c r="K503" s="172"/>
      <c r="L503" s="97"/>
      <c r="M503" s="87"/>
      <c r="N503" s="106"/>
    </row>
    <row r="504" spans="1:19" ht="30.95" customHeight="1" thickBot="1" x14ac:dyDescent="0.3">
      <c r="A504" s="103"/>
      <c r="B504" s="66"/>
      <c r="C504" s="98"/>
      <c r="D504" s="172"/>
      <c r="E504" s="97"/>
      <c r="F504" s="87"/>
      <c r="G504" s="76"/>
      <c r="H504" s="103"/>
      <c r="I504" s="66"/>
      <c r="J504" s="98"/>
      <c r="K504" s="172"/>
      <c r="L504" s="97"/>
      <c r="M504" s="87"/>
      <c r="N504" s="106"/>
    </row>
    <row r="505" spans="1:19" ht="30.95" customHeight="1" thickBot="1" x14ac:dyDescent="0.3">
      <c r="A505" s="103"/>
      <c r="B505" s="66"/>
      <c r="C505" s="98"/>
      <c r="D505" s="173"/>
      <c r="E505" s="99"/>
      <c r="F505" s="68"/>
      <c r="G505" s="76"/>
      <c r="H505" s="103"/>
      <c r="I505" s="66"/>
      <c r="J505" s="98"/>
      <c r="K505" s="173"/>
      <c r="L505" s="99"/>
      <c r="M505" s="68"/>
      <c r="N505" s="106"/>
    </row>
    <row r="506" spans="1:19" ht="50.1" customHeight="1" thickBot="1" x14ac:dyDescent="0.4">
      <c r="A506" s="103"/>
      <c r="B506" s="137"/>
      <c r="C506" s="135"/>
      <c r="D506" s="136"/>
      <c r="E506" s="137"/>
      <c r="F506" s="135"/>
      <c r="G506" s="76"/>
      <c r="H506" s="103"/>
      <c r="I506" s="137"/>
      <c r="J506" s="135"/>
      <c r="K506" s="136"/>
      <c r="L506" s="137"/>
      <c r="M506" s="135"/>
      <c r="N506" s="106"/>
    </row>
    <row r="507" spans="1:19" ht="30.95" customHeight="1" x14ac:dyDescent="0.25">
      <c r="A507" s="138"/>
      <c r="B507" s="139"/>
      <c r="C507" s="140"/>
      <c r="D507" s="141"/>
      <c r="E507" s="140"/>
      <c r="F507" s="139"/>
      <c r="G507" s="139"/>
      <c r="H507" s="138"/>
      <c r="I507" s="139"/>
      <c r="J507" s="140"/>
      <c r="K507" s="141"/>
      <c r="L507" s="140"/>
      <c r="M507" s="139"/>
      <c r="N507" s="142"/>
    </row>
    <row r="508" spans="1:19" ht="16.5" thickBot="1" x14ac:dyDescent="0.3">
      <c r="A508" s="110"/>
      <c r="B508" s="111"/>
      <c r="C508" s="111"/>
      <c r="D508" s="111"/>
      <c r="E508" s="111"/>
      <c r="F508" s="111"/>
      <c r="G508" s="111"/>
      <c r="H508" s="110"/>
      <c r="I508" s="111"/>
      <c r="J508" s="111"/>
      <c r="K508" s="111"/>
      <c r="L508" s="111"/>
      <c r="M508" s="111"/>
      <c r="N508" s="112"/>
    </row>
    <row r="509" spans="1:19" ht="30" customHeight="1" thickBot="1" x14ac:dyDescent="0.3">
      <c r="A509" s="103"/>
      <c r="B509" s="174" t="str">
        <f>I496</f>
        <v>LXVI - CAMPEONATO</v>
      </c>
      <c r="C509" s="175"/>
      <c r="D509" s="175"/>
      <c r="E509" s="176"/>
      <c r="F509" s="91" t="s">
        <v>119</v>
      </c>
      <c r="G509" s="100"/>
      <c r="H509" s="103"/>
      <c r="I509" s="174" t="str">
        <f>B509</f>
        <v>LXVI - CAMPEONATO</v>
      </c>
      <c r="J509" s="175"/>
      <c r="K509" s="175"/>
      <c r="L509" s="176"/>
      <c r="M509" s="91" t="s">
        <v>119</v>
      </c>
      <c r="N509" s="104"/>
    </row>
    <row r="510" spans="1:19" ht="30" customHeight="1" thickBot="1" x14ac:dyDescent="0.3">
      <c r="A510" s="103"/>
      <c r="B510" s="177"/>
      <c r="C510" s="178"/>
      <c r="D510" s="178"/>
      <c r="E510" s="179"/>
      <c r="F510" s="92">
        <f>M497</f>
        <v>42833</v>
      </c>
      <c r="G510" s="101"/>
      <c r="H510" s="103"/>
      <c r="I510" s="177"/>
      <c r="J510" s="178"/>
      <c r="K510" s="178"/>
      <c r="L510" s="179"/>
      <c r="M510" s="92">
        <f>F510</f>
        <v>42833</v>
      </c>
      <c r="N510" s="105"/>
    </row>
    <row r="511" spans="1:19" ht="27" customHeight="1" thickBot="1" x14ac:dyDescent="0.3">
      <c r="A511" s="103"/>
      <c r="B511" s="109" t="str">
        <f>C511&amp;"º Rodada - "&amp;F511&amp;"º Jogo"</f>
        <v>9º Rodada - 7º Jogo</v>
      </c>
      <c r="C511" s="113">
        <f>IF(K498=Jogos!$AB$333,Sumulas!J498+1,J498)</f>
        <v>9</v>
      </c>
      <c r="D511" s="113">
        <f>IF(K498=Jogos!$AB$333,2,K498+1)</f>
        <v>8</v>
      </c>
      <c r="E511" s="113" t="str">
        <f>C511&amp;"J"&amp;D511</f>
        <v>9J8</v>
      </c>
      <c r="F511" s="145">
        <f>D511-1</f>
        <v>7</v>
      </c>
      <c r="G511" s="101"/>
      <c r="H511" s="103"/>
      <c r="I511" s="109" t="str">
        <f>J511&amp;"º Rodada - "&amp;M511&amp;"º Jogo"</f>
        <v>9º Rodada - 8º Jogo</v>
      </c>
      <c r="J511" s="113">
        <f>IF(D511=Jogos!$AB$333,Sumulas!C511+1,C511)</f>
        <v>9</v>
      </c>
      <c r="K511" s="113">
        <f>IF(D511=Jogos!$AB$333,2,D511+1)</f>
        <v>9</v>
      </c>
      <c r="L511" s="113" t="str">
        <f>J511&amp;"J"&amp;K511</f>
        <v>9J9</v>
      </c>
      <c r="M511" s="145">
        <f>K511-1</f>
        <v>8</v>
      </c>
      <c r="N511" s="105"/>
    </row>
    <row r="512" spans="1:19" ht="30.95" customHeight="1" thickBot="1" x14ac:dyDescent="0.3">
      <c r="A512" s="103"/>
      <c r="B512" s="90" t="str">
        <f>IFERROR(VLOOKUP(VLOOKUP(IF(VLOOKUP(E511,Jogos!$AD$336:$AI$566,6,FALSE)="C",VLOOKUP(E511,Jogos!$AD$336:$AI$566,4,FALSE),VLOOKUP(E511,Jogos!$AD$336:$AI$566,5,FALSE)),Tabelas!$O$9:$P$30,2,FALSE),$Q$2:$S$21,3,FALSE),"")</f>
        <v>Polônia (Deh)</v>
      </c>
      <c r="C512" s="93"/>
      <c r="D512" s="94" t="s">
        <v>54</v>
      </c>
      <c r="E512" s="93"/>
      <c r="F512" s="68" t="str">
        <f>IFERROR(VLOOKUP(VLOOKUP(IF(VLOOKUP(E511,Jogos!$AD$336:$AI$566,6,FALSE)="F",VLOOKUP(E511,Jogos!$AD$336:$AI$566,4,FALSE),VLOOKUP(E511,Jogos!$AD$336:$AI$566,5,FALSE)),Tabelas!$O$9:$P$30,2,FALSE),$Q$2:$S$21,3,FALSE),"")</f>
        <v>Holanda (Junior)</v>
      </c>
      <c r="G512" s="76"/>
      <c r="H512" s="103"/>
      <c r="I512" s="90" t="str">
        <f>IFERROR(VLOOKUP(VLOOKUP(IF(VLOOKUP(L511,Jogos!$AD$336:$AI$566,6,FALSE)="C",VLOOKUP(L511,Jogos!$AD$336:$AI$566,4,FALSE),VLOOKUP(L511,Jogos!$AD$336:$AI$566,5,FALSE)),Tabelas!$O$9:$P$30,2,FALSE),$Q$2:$S$21,3,FALSE),"")</f>
        <v>País de Gales (Fred)</v>
      </c>
      <c r="J512" s="93"/>
      <c r="K512" s="94" t="s">
        <v>54</v>
      </c>
      <c r="L512" s="93"/>
      <c r="M512" s="68" t="str">
        <f>IFERROR(VLOOKUP(VLOOKUP(IF(VLOOKUP(L511,Jogos!$AD$336:$AI$566,6,FALSE)="F",VLOOKUP(L511,Jogos!$AD$336:$AI$566,4,FALSE),VLOOKUP(L511,Jogos!$AD$336:$AI$566,5,FALSE)),Tabelas!$O$9:$P$30,2,FALSE),$Q$2:$S$21,3,FALSE),"")</f>
        <v>Inglaterra (Tooty)</v>
      </c>
      <c r="N512" s="106"/>
      <c r="Q512">
        <f>Tabelas!P519</f>
        <v>0</v>
      </c>
      <c r="R512">
        <f>Tabelas!Y519</f>
        <v>0</v>
      </c>
      <c r="S512" t="str">
        <f>Q512&amp;" ("&amp;R512&amp;")"</f>
        <v>0 (0)</v>
      </c>
    </row>
    <row r="513" spans="1:19" ht="16.5" thickBot="1" x14ac:dyDescent="0.3">
      <c r="A513" s="103"/>
      <c r="B513" s="89" t="s">
        <v>117</v>
      </c>
      <c r="C513" s="95" t="s">
        <v>118</v>
      </c>
      <c r="D513" s="171" t="s">
        <v>116</v>
      </c>
      <c r="E513" s="95" t="s">
        <v>118</v>
      </c>
      <c r="F513" s="89" t="s">
        <v>117</v>
      </c>
      <c r="G513" s="102"/>
      <c r="H513" s="103"/>
      <c r="I513" s="89" t="s">
        <v>117</v>
      </c>
      <c r="J513" s="95" t="s">
        <v>118</v>
      </c>
      <c r="K513" s="171" t="s">
        <v>116</v>
      </c>
      <c r="L513" s="95" t="s">
        <v>118</v>
      </c>
      <c r="M513" s="89" t="s">
        <v>117</v>
      </c>
      <c r="N513" s="107"/>
    </row>
    <row r="514" spans="1:19" ht="30.95" customHeight="1" thickBot="1" x14ac:dyDescent="0.3">
      <c r="A514" s="103"/>
      <c r="B514" s="88"/>
      <c r="C514" s="96"/>
      <c r="D514" s="172"/>
      <c r="E514" s="97"/>
      <c r="F514" s="87"/>
      <c r="G514" s="76"/>
      <c r="H514" s="103"/>
      <c r="I514" s="88"/>
      <c r="J514" s="96"/>
      <c r="K514" s="172"/>
      <c r="L514" s="97"/>
      <c r="M514" s="87"/>
      <c r="N514" s="106"/>
    </row>
    <row r="515" spans="1:19" ht="30.95" customHeight="1" thickBot="1" x14ac:dyDescent="0.3">
      <c r="A515" s="103"/>
      <c r="B515" s="66"/>
      <c r="C515" s="98"/>
      <c r="D515" s="172"/>
      <c r="E515" s="97"/>
      <c r="F515" s="87"/>
      <c r="G515" s="76"/>
      <c r="H515" s="103"/>
      <c r="I515" s="66"/>
      <c r="J515" s="98"/>
      <c r="K515" s="172"/>
      <c r="L515" s="97"/>
      <c r="M515" s="87"/>
      <c r="N515" s="106"/>
    </row>
    <row r="516" spans="1:19" ht="30.95" customHeight="1" thickBot="1" x14ac:dyDescent="0.3">
      <c r="A516" s="103"/>
      <c r="B516" s="66"/>
      <c r="C516" s="98"/>
      <c r="D516" s="172"/>
      <c r="E516" s="97"/>
      <c r="F516" s="87"/>
      <c r="G516" s="76"/>
      <c r="H516" s="103"/>
      <c r="I516" s="66"/>
      <c r="J516" s="98"/>
      <c r="K516" s="172"/>
      <c r="L516" s="97"/>
      <c r="M516" s="87"/>
      <c r="N516" s="106"/>
    </row>
    <row r="517" spans="1:19" ht="30.95" customHeight="1" thickBot="1" x14ac:dyDescent="0.3">
      <c r="A517" s="103"/>
      <c r="B517" s="66"/>
      <c r="C517" s="98"/>
      <c r="D517" s="172"/>
      <c r="E517" s="97"/>
      <c r="F517" s="87"/>
      <c r="G517" s="76"/>
      <c r="H517" s="103"/>
      <c r="I517" s="66"/>
      <c r="J517" s="98"/>
      <c r="K517" s="172"/>
      <c r="L517" s="97"/>
      <c r="M517" s="87"/>
      <c r="N517" s="106"/>
    </row>
    <row r="518" spans="1:19" ht="30.95" customHeight="1" thickBot="1" x14ac:dyDescent="0.3">
      <c r="A518" s="103"/>
      <c r="B518" s="66"/>
      <c r="C518" s="98"/>
      <c r="D518" s="173"/>
      <c r="E518" s="99"/>
      <c r="F518" s="68"/>
      <c r="G518" s="76"/>
      <c r="H518" s="103"/>
      <c r="I518" s="66"/>
      <c r="J518" s="98"/>
      <c r="K518" s="173"/>
      <c r="L518" s="99"/>
      <c r="M518" s="68"/>
      <c r="N518" s="106"/>
    </row>
    <row r="519" spans="1:19" ht="50.1" customHeight="1" thickBot="1" x14ac:dyDescent="0.4">
      <c r="A519" s="103"/>
      <c r="B519" s="137"/>
      <c r="C519" s="135"/>
      <c r="D519" s="136"/>
      <c r="E519" s="137"/>
      <c r="F519" s="135"/>
      <c r="G519" s="76"/>
      <c r="H519" s="103"/>
      <c r="I519" s="137"/>
      <c r="J519" s="135"/>
      <c r="K519" s="136"/>
      <c r="L519" s="137"/>
      <c r="M519" s="135"/>
      <c r="N519" s="106"/>
    </row>
    <row r="520" spans="1:19" ht="30.95" customHeight="1" x14ac:dyDescent="0.25">
      <c r="A520" s="138"/>
      <c r="B520" s="139"/>
      <c r="C520" s="140"/>
      <c r="D520" s="141"/>
      <c r="E520" s="140"/>
      <c r="F520" s="139"/>
      <c r="G520" s="139"/>
      <c r="H520" s="138"/>
      <c r="I520" s="139"/>
      <c r="J520" s="140"/>
      <c r="K520" s="141"/>
      <c r="L520" s="140"/>
      <c r="M520" s="139"/>
      <c r="N520" s="142"/>
    </row>
    <row r="521" spans="1:19" ht="16.5" thickBot="1" x14ac:dyDescent="0.3">
      <c r="A521" s="110"/>
      <c r="B521" s="111"/>
      <c r="C521" s="111"/>
      <c r="D521" s="111"/>
      <c r="E521" s="111"/>
      <c r="F521" s="111"/>
      <c r="G521" s="111"/>
      <c r="H521" s="110"/>
      <c r="I521" s="111"/>
      <c r="J521" s="111"/>
      <c r="K521" s="111"/>
      <c r="L521" s="111"/>
      <c r="M521" s="111"/>
      <c r="N521" s="112"/>
    </row>
    <row r="522" spans="1:19" ht="30" customHeight="1" thickBot="1" x14ac:dyDescent="0.3">
      <c r="A522" s="103"/>
      <c r="B522" s="174" t="str">
        <f>I509</f>
        <v>LXVI - CAMPEONATO</v>
      </c>
      <c r="C522" s="175"/>
      <c r="D522" s="175"/>
      <c r="E522" s="176"/>
      <c r="F522" s="91" t="s">
        <v>119</v>
      </c>
      <c r="G522" s="100"/>
      <c r="H522" s="103"/>
      <c r="I522" s="174" t="str">
        <f>B522</f>
        <v>LXVI - CAMPEONATO</v>
      </c>
      <c r="J522" s="175"/>
      <c r="K522" s="175"/>
      <c r="L522" s="176"/>
      <c r="M522" s="91" t="s">
        <v>119</v>
      </c>
      <c r="N522" s="104"/>
    </row>
    <row r="523" spans="1:19" ht="30" customHeight="1" thickBot="1" x14ac:dyDescent="0.3">
      <c r="A523" s="103"/>
      <c r="B523" s="177"/>
      <c r="C523" s="178"/>
      <c r="D523" s="178"/>
      <c r="E523" s="179"/>
      <c r="F523" s="92">
        <f>M510</f>
        <v>42833</v>
      </c>
      <c r="G523" s="101"/>
      <c r="H523" s="103"/>
      <c r="I523" s="177"/>
      <c r="J523" s="178"/>
      <c r="K523" s="178"/>
      <c r="L523" s="179"/>
      <c r="M523" s="92">
        <f>F523</f>
        <v>42833</v>
      </c>
      <c r="N523" s="105"/>
    </row>
    <row r="524" spans="1:19" ht="27" customHeight="1" thickBot="1" x14ac:dyDescent="0.3">
      <c r="A524" s="103"/>
      <c r="B524" s="109" t="str">
        <f>C524&amp;"º Rodada - "&amp;F524&amp;"º Jogo"</f>
        <v>9º Rodada - 9º Jogo</v>
      </c>
      <c r="C524" s="113">
        <f>IF(K511=Jogos!$AB$333,Sumulas!J511+1,J511)</f>
        <v>9</v>
      </c>
      <c r="D524" s="113">
        <f>IF(K511=Jogos!$AB$333,2,K511+1)</f>
        <v>10</v>
      </c>
      <c r="E524" s="113" t="str">
        <f>C524&amp;"J"&amp;D524</f>
        <v>9J10</v>
      </c>
      <c r="F524" s="145">
        <f>D524-1</f>
        <v>9</v>
      </c>
      <c r="G524" s="101"/>
      <c r="H524" s="103"/>
      <c r="I524" s="109" t="str">
        <f>J524&amp;"º Rodada - "&amp;M524&amp;"º Jogo"</f>
        <v>10º Rodada - 1º Jogo</v>
      </c>
      <c r="J524" s="113">
        <f>IF(D524=Jogos!$AB$333,Sumulas!C524+1,C524)</f>
        <v>10</v>
      </c>
      <c r="K524" s="113">
        <f>IF(D524=Jogos!$AB$333,2,D524+1)</f>
        <v>2</v>
      </c>
      <c r="L524" s="113" t="str">
        <f>J524&amp;"J"&amp;K524</f>
        <v>10J2</v>
      </c>
      <c r="M524" s="145">
        <f>K524-1</f>
        <v>1</v>
      </c>
      <c r="N524" s="105"/>
    </row>
    <row r="525" spans="1:19" ht="30.95" customHeight="1" thickBot="1" x14ac:dyDescent="0.3">
      <c r="A525" s="103"/>
      <c r="B525" s="90" t="str">
        <f>IFERROR(VLOOKUP(VLOOKUP(IF(VLOOKUP(E524,Jogos!$AD$336:$AI$566,6,FALSE)="C",VLOOKUP(E524,Jogos!$AD$336:$AI$566,4,FALSE),VLOOKUP(E524,Jogos!$AD$336:$AI$566,5,FALSE)),Tabelas!$O$9:$P$30,2,FALSE),$Q$2:$S$21,3,FALSE),"")</f>
        <v>Irlanda (Gru)</v>
      </c>
      <c r="C525" s="93"/>
      <c r="D525" s="94" t="s">
        <v>54</v>
      </c>
      <c r="E525" s="93"/>
      <c r="F525" s="68" t="str">
        <f>IFERROR(VLOOKUP(VLOOKUP(IF(VLOOKUP(E524,Jogos!$AD$336:$AI$566,6,FALSE)="F",VLOOKUP(E524,Jogos!$AD$336:$AI$566,4,FALSE),VLOOKUP(E524,Jogos!$AD$336:$AI$566,5,FALSE)),Tabelas!$O$9:$P$30,2,FALSE),$Q$2:$S$21,3,FALSE),"")</f>
        <v>Noruega (Hurrante)</v>
      </c>
      <c r="G525" s="76"/>
      <c r="H525" s="103"/>
      <c r="I525" s="90" t="str">
        <f>IFERROR(VLOOKUP(VLOOKUP(IF(VLOOKUP(L524,Jogos!$AD$336:$AI$566,6,FALSE)="C",VLOOKUP(L524,Jogos!$AD$336:$AI$566,4,FALSE),VLOOKUP(L524,Jogos!$AD$336:$AI$566,5,FALSE)),Tabelas!$O$9:$P$30,2,FALSE),$Q$2:$S$21,3,FALSE),"")</f>
        <v>Turquia (DieGo)</v>
      </c>
      <c r="J525" s="93"/>
      <c r="K525" s="94" t="s">
        <v>54</v>
      </c>
      <c r="L525" s="93"/>
      <c r="M525" s="68" t="str">
        <f>IFERROR(VLOOKUP(VLOOKUP(IF(VLOOKUP(L524,Jogos!$AD$336:$AI$566,6,FALSE)="F",VLOOKUP(L524,Jogos!$AD$336:$AI$566,4,FALSE),VLOOKUP(L524,Jogos!$AD$336:$AI$566,5,FALSE)),Tabelas!$O$9:$P$30,2,FALSE),$Q$2:$S$21,3,FALSE),"")</f>
        <v>Alemanha (Roger)</v>
      </c>
      <c r="N525" s="106"/>
      <c r="Q525">
        <f>Tabelas!P532</f>
        <v>0</v>
      </c>
      <c r="R525">
        <f>Tabelas!Y532</f>
        <v>0</v>
      </c>
      <c r="S525" t="str">
        <f>Q525&amp;" ("&amp;R525&amp;")"</f>
        <v>0 (0)</v>
      </c>
    </row>
    <row r="526" spans="1:19" ht="16.5" thickBot="1" x14ac:dyDescent="0.3">
      <c r="A526" s="103"/>
      <c r="B526" s="89" t="s">
        <v>117</v>
      </c>
      <c r="C526" s="95" t="s">
        <v>118</v>
      </c>
      <c r="D526" s="171" t="s">
        <v>116</v>
      </c>
      <c r="E526" s="95" t="s">
        <v>118</v>
      </c>
      <c r="F526" s="89" t="s">
        <v>117</v>
      </c>
      <c r="G526" s="102"/>
      <c r="H526" s="103"/>
      <c r="I526" s="89" t="s">
        <v>117</v>
      </c>
      <c r="J526" s="95" t="s">
        <v>118</v>
      </c>
      <c r="K526" s="171" t="s">
        <v>116</v>
      </c>
      <c r="L526" s="95" t="s">
        <v>118</v>
      </c>
      <c r="M526" s="89" t="s">
        <v>117</v>
      </c>
      <c r="N526" s="107"/>
    </row>
    <row r="527" spans="1:19" ht="30.95" customHeight="1" thickBot="1" x14ac:dyDescent="0.3">
      <c r="A527" s="103"/>
      <c r="B527" s="88"/>
      <c r="C527" s="96"/>
      <c r="D527" s="172"/>
      <c r="E527" s="97"/>
      <c r="F527" s="87"/>
      <c r="G527" s="76"/>
      <c r="H527" s="103"/>
      <c r="I527" s="88"/>
      <c r="J527" s="96"/>
      <c r="K527" s="172"/>
      <c r="L527" s="97"/>
      <c r="M527" s="87"/>
      <c r="N527" s="106"/>
    </row>
    <row r="528" spans="1:19" ht="30.95" customHeight="1" thickBot="1" x14ac:dyDescent="0.3">
      <c r="A528" s="103"/>
      <c r="B528" s="66"/>
      <c r="C528" s="98"/>
      <c r="D528" s="172"/>
      <c r="E528" s="97"/>
      <c r="F528" s="87"/>
      <c r="G528" s="76"/>
      <c r="H528" s="103"/>
      <c r="I528" s="66"/>
      <c r="J528" s="98"/>
      <c r="K528" s="172"/>
      <c r="L528" s="97"/>
      <c r="M528" s="87"/>
      <c r="N528" s="106"/>
    </row>
    <row r="529" spans="1:19" ht="30.95" customHeight="1" thickBot="1" x14ac:dyDescent="0.3">
      <c r="A529" s="103"/>
      <c r="B529" s="66"/>
      <c r="C529" s="98"/>
      <c r="D529" s="172"/>
      <c r="E529" s="97"/>
      <c r="F529" s="87"/>
      <c r="G529" s="76"/>
      <c r="H529" s="103"/>
      <c r="I529" s="66"/>
      <c r="J529" s="98"/>
      <c r="K529" s="172"/>
      <c r="L529" s="97"/>
      <c r="M529" s="87"/>
      <c r="N529" s="106"/>
    </row>
    <row r="530" spans="1:19" ht="30.95" customHeight="1" thickBot="1" x14ac:dyDescent="0.3">
      <c r="A530" s="103"/>
      <c r="B530" s="66"/>
      <c r="C530" s="98"/>
      <c r="D530" s="172"/>
      <c r="E530" s="97"/>
      <c r="F530" s="87"/>
      <c r="G530" s="76"/>
      <c r="H530" s="103"/>
      <c r="I530" s="66"/>
      <c r="J530" s="98"/>
      <c r="K530" s="172"/>
      <c r="L530" s="97"/>
      <c r="M530" s="87"/>
      <c r="N530" s="106"/>
    </row>
    <row r="531" spans="1:19" ht="30.95" customHeight="1" thickBot="1" x14ac:dyDescent="0.3">
      <c r="A531" s="103"/>
      <c r="B531" s="66"/>
      <c r="C531" s="98"/>
      <c r="D531" s="173"/>
      <c r="E531" s="99"/>
      <c r="F531" s="68"/>
      <c r="G531" s="76"/>
      <c r="H531" s="103"/>
      <c r="I531" s="66"/>
      <c r="J531" s="98"/>
      <c r="K531" s="173"/>
      <c r="L531" s="99"/>
      <c r="M531" s="68"/>
      <c r="N531" s="106"/>
    </row>
    <row r="532" spans="1:19" ht="50.1" customHeight="1" thickBot="1" x14ac:dyDescent="0.4">
      <c r="A532" s="103"/>
      <c r="B532" s="137"/>
      <c r="C532" s="135"/>
      <c r="D532" s="136"/>
      <c r="E532" s="137"/>
      <c r="F532" s="135"/>
      <c r="G532" s="76"/>
      <c r="H532" s="103"/>
      <c r="I532" s="137"/>
      <c r="J532" s="135"/>
      <c r="K532" s="136"/>
      <c r="L532" s="137"/>
      <c r="M532" s="135"/>
      <c r="N532" s="106"/>
    </row>
    <row r="533" spans="1:19" ht="30.95" customHeight="1" x14ac:dyDescent="0.25">
      <c r="A533" s="138"/>
      <c r="B533" s="139"/>
      <c r="C533" s="140"/>
      <c r="D533" s="141"/>
      <c r="E533" s="140"/>
      <c r="F533" s="139"/>
      <c r="G533" s="139"/>
      <c r="H533" s="138"/>
      <c r="I533" s="139"/>
      <c r="J533" s="140"/>
      <c r="K533" s="141"/>
      <c r="L533" s="140"/>
      <c r="M533" s="139"/>
      <c r="N533" s="142"/>
    </row>
    <row r="534" spans="1:19" ht="16.5" thickBot="1" x14ac:dyDescent="0.3">
      <c r="A534" s="110"/>
      <c r="B534" s="111"/>
      <c r="C534" s="111"/>
      <c r="D534" s="111"/>
      <c r="E534" s="111"/>
      <c r="F534" s="111"/>
      <c r="G534" s="111"/>
      <c r="H534" s="110"/>
      <c r="I534" s="111"/>
      <c r="J534" s="111"/>
      <c r="K534" s="111"/>
      <c r="L534" s="111"/>
      <c r="M534" s="111"/>
      <c r="N534" s="112"/>
    </row>
    <row r="535" spans="1:19" ht="30" customHeight="1" thickBot="1" x14ac:dyDescent="0.3">
      <c r="A535" s="103"/>
      <c r="B535" s="174" t="str">
        <f>I522</f>
        <v>LXVI - CAMPEONATO</v>
      </c>
      <c r="C535" s="175"/>
      <c r="D535" s="175"/>
      <c r="E535" s="176"/>
      <c r="F535" s="91" t="s">
        <v>119</v>
      </c>
      <c r="G535" s="100"/>
      <c r="H535" s="103"/>
      <c r="I535" s="174" t="str">
        <f>B535</f>
        <v>LXVI - CAMPEONATO</v>
      </c>
      <c r="J535" s="175"/>
      <c r="K535" s="175"/>
      <c r="L535" s="176"/>
      <c r="M535" s="91" t="s">
        <v>119</v>
      </c>
      <c r="N535" s="104"/>
    </row>
    <row r="536" spans="1:19" ht="30" customHeight="1" thickBot="1" x14ac:dyDescent="0.3">
      <c r="A536" s="103"/>
      <c r="B536" s="177"/>
      <c r="C536" s="178"/>
      <c r="D536" s="178"/>
      <c r="E536" s="179"/>
      <c r="F536" s="92">
        <f>M523</f>
        <v>42833</v>
      </c>
      <c r="G536" s="101"/>
      <c r="H536" s="103"/>
      <c r="I536" s="177"/>
      <c r="J536" s="178"/>
      <c r="K536" s="178"/>
      <c r="L536" s="179"/>
      <c r="M536" s="92">
        <f>F536</f>
        <v>42833</v>
      </c>
      <c r="N536" s="105"/>
    </row>
    <row r="537" spans="1:19" ht="27" customHeight="1" thickBot="1" x14ac:dyDescent="0.3">
      <c r="A537" s="103"/>
      <c r="B537" s="109" t="str">
        <f>C537&amp;"º Rodada - "&amp;F537&amp;"º Jogo"</f>
        <v>10º Rodada - 2º Jogo</v>
      </c>
      <c r="C537" s="113">
        <f>IF(K524=Jogos!$AB$333,Sumulas!J524+1,J524)</f>
        <v>10</v>
      </c>
      <c r="D537" s="113">
        <f>IF(K524=Jogos!$AB$333,2,K524+1)</f>
        <v>3</v>
      </c>
      <c r="E537" s="113" t="str">
        <f>C537&amp;"J"&amp;D537</f>
        <v>10J3</v>
      </c>
      <c r="F537" s="145">
        <f>D537-1</f>
        <v>2</v>
      </c>
      <c r="G537" s="101"/>
      <c r="H537" s="103"/>
      <c r="I537" s="109" t="str">
        <f>J537&amp;"º Rodada - "&amp;M537&amp;"º Jogo"</f>
        <v>10º Rodada - 3º Jogo</v>
      </c>
      <c r="J537" s="113">
        <f>IF(D537=Jogos!$AB$333,Sumulas!C537+1,C537)</f>
        <v>10</v>
      </c>
      <c r="K537" s="113">
        <f>IF(D537=Jogos!$AB$333,2,D537+1)</f>
        <v>4</v>
      </c>
      <c r="L537" s="113" t="str">
        <f>J537&amp;"J"&amp;K537</f>
        <v>10J4</v>
      </c>
      <c r="M537" s="145">
        <f>K537-1</f>
        <v>3</v>
      </c>
      <c r="N537" s="105"/>
    </row>
    <row r="538" spans="1:19" ht="30.95" customHeight="1" thickBot="1" x14ac:dyDescent="0.3">
      <c r="A538" s="103"/>
      <c r="B538" s="90" t="str">
        <f>IFERROR(VLOOKUP(VLOOKUP(IF(VLOOKUP(E537,Jogos!$AD$336:$AI$566,6,FALSE)="C",VLOOKUP(E537,Jogos!$AD$336:$AI$566,4,FALSE),VLOOKUP(E537,Jogos!$AD$336:$AI$566,5,FALSE)),Tabelas!$O$9:$P$30,2,FALSE),$Q$2:$S$21,3,FALSE),"")</f>
        <v>Áustria (Mário)</v>
      </c>
      <c r="C538" s="93"/>
      <c r="D538" s="94" t="s">
        <v>54</v>
      </c>
      <c r="E538" s="93"/>
      <c r="F538" s="68" t="str">
        <f>IFERROR(VLOOKUP(VLOOKUP(IF(VLOOKUP(E537,Jogos!$AD$336:$AI$566,6,FALSE)="F",VLOOKUP(E537,Jogos!$AD$336:$AI$566,4,FALSE),VLOOKUP(E537,Jogos!$AD$336:$AI$566,5,FALSE)),Tabelas!$O$9:$P$30,2,FALSE),$Q$2:$S$21,3,FALSE),"")</f>
        <v>Suíça (Juninho)</v>
      </c>
      <c r="G538" s="76"/>
      <c r="H538" s="103"/>
      <c r="I538" s="90" t="str">
        <f>IFERROR(VLOOKUP(VLOOKUP(IF(VLOOKUP(L537,Jogos!$AD$336:$AI$566,6,FALSE)="C",VLOOKUP(L537,Jogos!$AD$336:$AI$566,4,FALSE),VLOOKUP(L537,Jogos!$AD$336:$AI$566,5,FALSE)),Tabelas!$O$9:$P$30,2,FALSE),$Q$2:$S$21,3,FALSE),"")</f>
        <v>Bélgica (Gustavão)</v>
      </c>
      <c r="J538" s="93"/>
      <c r="K538" s="94" t="s">
        <v>54</v>
      </c>
      <c r="L538" s="93"/>
      <c r="M538" s="68" t="str">
        <f>IFERROR(VLOOKUP(VLOOKUP(IF(VLOOKUP(L537,Jogos!$AD$336:$AI$566,6,FALSE)="F",VLOOKUP(L537,Jogos!$AD$336:$AI$566,4,FALSE),VLOOKUP(L537,Jogos!$AD$336:$AI$566,5,FALSE)),Tabelas!$O$9:$P$30,2,FALSE),$Q$2:$S$21,3,FALSE),"")</f>
        <v>Suécia (Hugo)</v>
      </c>
      <c r="N538" s="106"/>
      <c r="Q538">
        <f>Tabelas!P545</f>
        <v>0</v>
      </c>
      <c r="R538">
        <f>Tabelas!Y545</f>
        <v>0</v>
      </c>
      <c r="S538" t="str">
        <f>Q538&amp;" ("&amp;R538&amp;")"</f>
        <v>0 (0)</v>
      </c>
    </row>
    <row r="539" spans="1:19" ht="16.5" thickBot="1" x14ac:dyDescent="0.3">
      <c r="A539" s="103"/>
      <c r="B539" s="89" t="s">
        <v>117</v>
      </c>
      <c r="C539" s="95" t="s">
        <v>118</v>
      </c>
      <c r="D539" s="171" t="s">
        <v>116</v>
      </c>
      <c r="E539" s="95" t="s">
        <v>118</v>
      </c>
      <c r="F539" s="89" t="s">
        <v>117</v>
      </c>
      <c r="G539" s="102"/>
      <c r="H539" s="103"/>
      <c r="I539" s="89" t="s">
        <v>117</v>
      </c>
      <c r="J539" s="95" t="s">
        <v>118</v>
      </c>
      <c r="K539" s="171" t="s">
        <v>116</v>
      </c>
      <c r="L539" s="95" t="s">
        <v>118</v>
      </c>
      <c r="M539" s="89" t="s">
        <v>117</v>
      </c>
      <c r="N539" s="107"/>
    </row>
    <row r="540" spans="1:19" ht="30.95" customHeight="1" thickBot="1" x14ac:dyDescent="0.3">
      <c r="A540" s="103"/>
      <c r="B540" s="88"/>
      <c r="C540" s="96"/>
      <c r="D540" s="172"/>
      <c r="E540" s="97"/>
      <c r="F540" s="87"/>
      <c r="G540" s="76"/>
      <c r="H540" s="103"/>
      <c r="I540" s="88"/>
      <c r="J540" s="96"/>
      <c r="K540" s="172"/>
      <c r="L540" s="97"/>
      <c r="M540" s="87"/>
      <c r="N540" s="106"/>
    </row>
    <row r="541" spans="1:19" ht="30.95" customHeight="1" thickBot="1" x14ac:dyDescent="0.3">
      <c r="A541" s="103"/>
      <c r="B541" s="66"/>
      <c r="C541" s="98"/>
      <c r="D541" s="172"/>
      <c r="E541" s="97"/>
      <c r="F541" s="87"/>
      <c r="G541" s="76"/>
      <c r="H541" s="103"/>
      <c r="I541" s="66"/>
      <c r="J541" s="98"/>
      <c r="K541" s="172"/>
      <c r="L541" s="97"/>
      <c r="M541" s="87"/>
      <c r="N541" s="106"/>
    </row>
    <row r="542" spans="1:19" ht="30.95" customHeight="1" thickBot="1" x14ac:dyDescent="0.3">
      <c r="A542" s="103"/>
      <c r="B542" s="66"/>
      <c r="C542" s="98"/>
      <c r="D542" s="172"/>
      <c r="E542" s="97"/>
      <c r="F542" s="87"/>
      <c r="G542" s="76"/>
      <c r="H542" s="103"/>
      <c r="I542" s="66"/>
      <c r="J542" s="98"/>
      <c r="K542" s="172"/>
      <c r="L542" s="97"/>
      <c r="M542" s="87"/>
      <c r="N542" s="106"/>
    </row>
    <row r="543" spans="1:19" ht="30.95" customHeight="1" thickBot="1" x14ac:dyDescent="0.3">
      <c r="A543" s="103"/>
      <c r="B543" s="66"/>
      <c r="C543" s="98"/>
      <c r="D543" s="172"/>
      <c r="E543" s="97"/>
      <c r="F543" s="87"/>
      <c r="G543" s="76"/>
      <c r="H543" s="103"/>
      <c r="I543" s="66"/>
      <c r="J543" s="98"/>
      <c r="K543" s="172"/>
      <c r="L543" s="97"/>
      <c r="M543" s="87"/>
      <c r="N543" s="106"/>
    </row>
    <row r="544" spans="1:19" ht="30.95" customHeight="1" thickBot="1" x14ac:dyDescent="0.3">
      <c r="A544" s="103"/>
      <c r="B544" s="66"/>
      <c r="C544" s="98"/>
      <c r="D544" s="173"/>
      <c r="E544" s="99"/>
      <c r="F544" s="68"/>
      <c r="G544" s="76"/>
      <c r="H544" s="103"/>
      <c r="I544" s="66"/>
      <c r="J544" s="98"/>
      <c r="K544" s="173"/>
      <c r="L544" s="99"/>
      <c r="M544" s="68"/>
      <c r="N544" s="106"/>
    </row>
    <row r="545" spans="1:19" ht="50.1" customHeight="1" thickBot="1" x14ac:dyDescent="0.4">
      <c r="A545" s="103"/>
      <c r="B545" s="137"/>
      <c r="C545" s="135"/>
      <c r="D545" s="136"/>
      <c r="E545" s="137"/>
      <c r="F545" s="135"/>
      <c r="G545" s="76"/>
      <c r="H545" s="103"/>
      <c r="I545" s="137"/>
      <c r="J545" s="135"/>
      <c r="K545" s="136"/>
      <c r="L545" s="137"/>
      <c r="M545" s="135"/>
      <c r="N545" s="106"/>
    </row>
    <row r="546" spans="1:19" ht="30.95" customHeight="1" x14ac:dyDescent="0.25">
      <c r="A546" s="138"/>
      <c r="B546" s="139"/>
      <c r="C546" s="140"/>
      <c r="D546" s="141"/>
      <c r="E546" s="140"/>
      <c r="F546" s="139"/>
      <c r="G546" s="139"/>
      <c r="H546" s="138"/>
      <c r="I546" s="139"/>
      <c r="J546" s="140"/>
      <c r="K546" s="141"/>
      <c r="L546" s="140"/>
      <c r="M546" s="139"/>
      <c r="N546" s="142"/>
    </row>
    <row r="547" spans="1:19" ht="16.5" thickBot="1" x14ac:dyDescent="0.3">
      <c r="A547" s="110"/>
      <c r="B547" s="111"/>
      <c r="C547" s="111"/>
      <c r="D547" s="111"/>
      <c r="E547" s="111"/>
      <c r="F547" s="111"/>
      <c r="G547" s="111"/>
      <c r="H547" s="110"/>
      <c r="I547" s="111"/>
      <c r="J547" s="111"/>
      <c r="K547" s="111"/>
      <c r="L547" s="111"/>
      <c r="M547" s="111"/>
      <c r="N547" s="112"/>
    </row>
    <row r="548" spans="1:19" ht="30" customHeight="1" thickBot="1" x14ac:dyDescent="0.3">
      <c r="A548" s="103"/>
      <c r="B548" s="174" t="str">
        <f>I535</f>
        <v>LXVI - CAMPEONATO</v>
      </c>
      <c r="C548" s="175"/>
      <c r="D548" s="175"/>
      <c r="E548" s="176"/>
      <c r="F548" s="91" t="s">
        <v>119</v>
      </c>
      <c r="G548" s="100"/>
      <c r="H548" s="103"/>
      <c r="I548" s="174" t="str">
        <f>B548</f>
        <v>LXVI - CAMPEONATO</v>
      </c>
      <c r="J548" s="175"/>
      <c r="K548" s="175"/>
      <c r="L548" s="176"/>
      <c r="M548" s="91" t="s">
        <v>119</v>
      </c>
      <c r="N548" s="104"/>
    </row>
    <row r="549" spans="1:19" ht="30" customHeight="1" thickBot="1" x14ac:dyDescent="0.3">
      <c r="A549" s="103"/>
      <c r="B549" s="177"/>
      <c r="C549" s="178"/>
      <c r="D549" s="178"/>
      <c r="E549" s="179"/>
      <c r="F549" s="92">
        <f>M536</f>
        <v>42833</v>
      </c>
      <c r="G549" s="101"/>
      <c r="H549" s="103"/>
      <c r="I549" s="177"/>
      <c r="J549" s="178"/>
      <c r="K549" s="178"/>
      <c r="L549" s="179"/>
      <c r="M549" s="92">
        <f>F549</f>
        <v>42833</v>
      </c>
      <c r="N549" s="105"/>
    </row>
    <row r="550" spans="1:19" ht="27" customHeight="1" thickBot="1" x14ac:dyDescent="0.3">
      <c r="A550" s="103"/>
      <c r="B550" s="109" t="str">
        <f>C550&amp;"º Rodada - "&amp;F550&amp;"º Jogo"</f>
        <v>10º Rodada - 4º Jogo</v>
      </c>
      <c r="C550" s="113">
        <f>IF(K537=Jogos!$AB$333,Sumulas!J537+1,J537)</f>
        <v>10</v>
      </c>
      <c r="D550" s="113">
        <f>IF(K537=Jogos!$AB$333,2,K537+1)</f>
        <v>5</v>
      </c>
      <c r="E550" s="113" t="str">
        <f>C550&amp;"J"&amp;D550</f>
        <v>10J5</v>
      </c>
      <c r="F550" s="145">
        <f>D550-1</f>
        <v>4</v>
      </c>
      <c r="G550" s="101"/>
      <c r="H550" s="103"/>
      <c r="I550" s="109" t="str">
        <f>J550&amp;"º Rodada - "&amp;M550&amp;"º Jogo"</f>
        <v>10º Rodada - 5º Jogo</v>
      </c>
      <c r="J550" s="113">
        <f>IF(D550=Jogos!$AB$333,Sumulas!C550+1,C550)</f>
        <v>10</v>
      </c>
      <c r="K550" s="113">
        <f>IF(D550=Jogos!$AB$333,2,D550+1)</f>
        <v>6</v>
      </c>
      <c r="L550" s="113" t="str">
        <f>J550&amp;"J"&amp;K550</f>
        <v>10J6</v>
      </c>
      <c r="M550" s="145">
        <f>K550-1</f>
        <v>5</v>
      </c>
      <c r="N550" s="105"/>
    </row>
    <row r="551" spans="1:19" ht="30.95" customHeight="1" thickBot="1" x14ac:dyDescent="0.3">
      <c r="A551" s="103"/>
      <c r="B551" s="90" t="str">
        <f>IFERROR(VLOOKUP(VLOOKUP(IF(VLOOKUP(E550,Jogos!$AD$336:$AI$566,6,FALSE)="C",VLOOKUP(E550,Jogos!$AD$336:$AI$566,4,FALSE),VLOOKUP(E550,Jogos!$AD$336:$AI$566,5,FALSE)),Tabelas!$O$9:$P$30,2,FALSE),$Q$2:$S$21,3,FALSE),"")</f>
        <v>Romênia (Piu)</v>
      </c>
      <c r="C551" s="93"/>
      <c r="D551" s="94" t="s">
        <v>54</v>
      </c>
      <c r="E551" s="93"/>
      <c r="F551" s="68" t="str">
        <f>IFERROR(VLOOKUP(VLOOKUP(IF(VLOOKUP(E550,Jogos!$AD$336:$AI$566,6,FALSE)="F",VLOOKUP(E550,Jogos!$AD$336:$AI$566,4,FALSE),VLOOKUP(E550,Jogos!$AD$336:$AI$566,5,FALSE)),Tabelas!$O$9:$P$30,2,FALSE),$Q$2:$S$21,3,FALSE),"")</f>
        <v>Dinamarca (Michael)</v>
      </c>
      <c r="G551" s="76"/>
      <c r="H551" s="103"/>
      <c r="I551" s="90" t="str">
        <f>IFERROR(VLOOKUP(VLOOKUP(IF(VLOOKUP(L550,Jogos!$AD$336:$AI$566,6,FALSE)="C",VLOOKUP(L550,Jogos!$AD$336:$AI$566,4,FALSE),VLOOKUP(L550,Jogos!$AD$336:$AI$566,5,FALSE)),Tabelas!$O$9:$P$30,2,FALSE),$Q$2:$S$21,3,FALSE),"")</f>
        <v>Rep. Tcheca (Ricardinho)</v>
      </c>
      <c r="J551" s="93"/>
      <c r="K551" s="94" t="s">
        <v>54</v>
      </c>
      <c r="L551" s="93"/>
      <c r="M551" s="68" t="str">
        <f>IFERROR(VLOOKUP(VLOOKUP(IF(VLOOKUP(L550,Jogos!$AD$336:$AI$566,6,FALSE)="F",VLOOKUP(L550,Jogos!$AD$336:$AI$566,4,FALSE),VLOOKUP(L550,Jogos!$AD$336:$AI$566,5,FALSE)),Tabelas!$O$9:$P$30,2,FALSE),$Q$2:$S$21,3,FALSE),"")</f>
        <v>Escócia (João)</v>
      </c>
      <c r="N551" s="106"/>
      <c r="Q551">
        <f>Tabelas!P558</f>
        <v>0</v>
      </c>
      <c r="R551">
        <f>Tabelas!Y558</f>
        <v>0</v>
      </c>
      <c r="S551" t="str">
        <f>Q551&amp;" ("&amp;R551&amp;")"</f>
        <v>0 (0)</v>
      </c>
    </row>
    <row r="552" spans="1:19" ht="16.5" thickBot="1" x14ac:dyDescent="0.3">
      <c r="A552" s="103"/>
      <c r="B552" s="89" t="s">
        <v>117</v>
      </c>
      <c r="C552" s="95" t="s">
        <v>118</v>
      </c>
      <c r="D552" s="171" t="s">
        <v>116</v>
      </c>
      <c r="E552" s="95" t="s">
        <v>118</v>
      </c>
      <c r="F552" s="89" t="s">
        <v>117</v>
      </c>
      <c r="G552" s="102"/>
      <c r="H552" s="103"/>
      <c r="I552" s="89" t="s">
        <v>117</v>
      </c>
      <c r="J552" s="95" t="s">
        <v>118</v>
      </c>
      <c r="K552" s="171" t="s">
        <v>116</v>
      </c>
      <c r="L552" s="95" t="s">
        <v>118</v>
      </c>
      <c r="M552" s="89" t="s">
        <v>117</v>
      </c>
      <c r="N552" s="107"/>
    </row>
    <row r="553" spans="1:19" ht="30.95" customHeight="1" thickBot="1" x14ac:dyDescent="0.3">
      <c r="A553" s="103"/>
      <c r="B553" s="88"/>
      <c r="C553" s="96"/>
      <c r="D553" s="172"/>
      <c r="E553" s="97"/>
      <c r="F553" s="87"/>
      <c r="G553" s="76"/>
      <c r="H553" s="103"/>
      <c r="I553" s="88"/>
      <c r="J553" s="96"/>
      <c r="K553" s="172"/>
      <c r="L553" s="97"/>
      <c r="M553" s="87"/>
      <c r="N553" s="106"/>
    </row>
    <row r="554" spans="1:19" ht="30.95" customHeight="1" thickBot="1" x14ac:dyDescent="0.3">
      <c r="A554" s="103"/>
      <c r="B554" s="66"/>
      <c r="C554" s="98"/>
      <c r="D554" s="172"/>
      <c r="E554" s="97"/>
      <c r="F554" s="87"/>
      <c r="G554" s="76"/>
      <c r="H554" s="103"/>
      <c r="I554" s="66"/>
      <c r="J554" s="98"/>
      <c r="K554" s="172"/>
      <c r="L554" s="97"/>
      <c r="M554" s="87"/>
      <c r="N554" s="106"/>
    </row>
    <row r="555" spans="1:19" ht="30.95" customHeight="1" thickBot="1" x14ac:dyDescent="0.3">
      <c r="A555" s="103"/>
      <c r="B555" s="66"/>
      <c r="C555" s="98"/>
      <c r="D555" s="172"/>
      <c r="E555" s="97"/>
      <c r="F555" s="87"/>
      <c r="G555" s="76"/>
      <c r="H555" s="103"/>
      <c r="I555" s="66"/>
      <c r="J555" s="98"/>
      <c r="K555" s="172"/>
      <c r="L555" s="97"/>
      <c r="M555" s="87"/>
      <c r="N555" s="106"/>
    </row>
    <row r="556" spans="1:19" ht="30.95" customHeight="1" thickBot="1" x14ac:dyDescent="0.3">
      <c r="A556" s="103"/>
      <c r="B556" s="66"/>
      <c r="C556" s="98"/>
      <c r="D556" s="172"/>
      <c r="E556" s="97"/>
      <c r="F556" s="87"/>
      <c r="G556" s="76"/>
      <c r="H556" s="103"/>
      <c r="I556" s="66"/>
      <c r="J556" s="98"/>
      <c r="K556" s="172"/>
      <c r="L556" s="97"/>
      <c r="M556" s="87"/>
      <c r="N556" s="106"/>
    </row>
    <row r="557" spans="1:19" ht="30.95" customHeight="1" thickBot="1" x14ac:dyDescent="0.3">
      <c r="A557" s="103"/>
      <c r="B557" s="66"/>
      <c r="C557" s="98"/>
      <c r="D557" s="173"/>
      <c r="E557" s="99"/>
      <c r="F557" s="68"/>
      <c r="G557" s="76"/>
      <c r="H557" s="103"/>
      <c r="I557" s="66"/>
      <c r="J557" s="98"/>
      <c r="K557" s="173"/>
      <c r="L557" s="99"/>
      <c r="M557" s="68"/>
      <c r="N557" s="106"/>
    </row>
    <row r="558" spans="1:19" ht="50.1" customHeight="1" thickBot="1" x14ac:dyDescent="0.4">
      <c r="A558" s="103"/>
      <c r="B558" s="137"/>
      <c r="C558" s="135"/>
      <c r="D558" s="136"/>
      <c r="E558" s="137"/>
      <c r="F558" s="135"/>
      <c r="G558" s="76"/>
      <c r="H558" s="103"/>
      <c r="I558" s="137"/>
      <c r="J558" s="135"/>
      <c r="K558" s="136"/>
      <c r="L558" s="137"/>
      <c r="M558" s="135"/>
      <c r="N558" s="106"/>
    </row>
    <row r="559" spans="1:19" ht="30.95" customHeight="1" x14ac:dyDescent="0.25">
      <c r="A559" s="138"/>
      <c r="B559" s="139"/>
      <c r="C559" s="140"/>
      <c r="D559" s="141"/>
      <c r="E559" s="140"/>
      <c r="F559" s="139"/>
      <c r="G559" s="139"/>
      <c r="H559" s="138"/>
      <c r="I559" s="139"/>
      <c r="J559" s="140"/>
      <c r="K559" s="141"/>
      <c r="L559" s="140"/>
      <c r="M559" s="139"/>
      <c r="N559" s="142"/>
    </row>
    <row r="560" spans="1:19" ht="16.5" thickBot="1" x14ac:dyDescent="0.3">
      <c r="A560" s="110"/>
      <c r="B560" s="111"/>
      <c r="C560" s="111"/>
      <c r="D560" s="111"/>
      <c r="E560" s="111"/>
      <c r="F560" s="111"/>
      <c r="G560" s="111"/>
      <c r="H560" s="110"/>
      <c r="I560" s="111"/>
      <c r="J560" s="111"/>
      <c r="K560" s="111"/>
      <c r="L560" s="111"/>
      <c r="M560" s="111"/>
      <c r="N560" s="112"/>
    </row>
    <row r="561" spans="1:19" ht="30" customHeight="1" thickBot="1" x14ac:dyDescent="0.3">
      <c r="A561" s="103"/>
      <c r="B561" s="174" t="str">
        <f>I548</f>
        <v>LXVI - CAMPEONATO</v>
      </c>
      <c r="C561" s="175"/>
      <c r="D561" s="175"/>
      <c r="E561" s="176"/>
      <c r="F561" s="91" t="s">
        <v>119</v>
      </c>
      <c r="G561" s="100"/>
      <c r="H561" s="103"/>
      <c r="I561" s="174" t="str">
        <f>B561</f>
        <v>LXVI - CAMPEONATO</v>
      </c>
      <c r="J561" s="175"/>
      <c r="K561" s="175"/>
      <c r="L561" s="176"/>
      <c r="M561" s="91" t="s">
        <v>119</v>
      </c>
      <c r="N561" s="104"/>
    </row>
    <row r="562" spans="1:19" ht="30" customHeight="1" thickBot="1" x14ac:dyDescent="0.3">
      <c r="A562" s="103"/>
      <c r="B562" s="177"/>
      <c r="C562" s="178"/>
      <c r="D562" s="178"/>
      <c r="E562" s="179"/>
      <c r="F562" s="92">
        <f>M549</f>
        <v>42833</v>
      </c>
      <c r="G562" s="101"/>
      <c r="H562" s="103"/>
      <c r="I562" s="177"/>
      <c r="J562" s="178"/>
      <c r="K562" s="178"/>
      <c r="L562" s="179"/>
      <c r="M562" s="92">
        <f>F562</f>
        <v>42833</v>
      </c>
      <c r="N562" s="105"/>
    </row>
    <row r="563" spans="1:19" ht="27" customHeight="1" thickBot="1" x14ac:dyDescent="0.3">
      <c r="A563" s="103"/>
      <c r="B563" s="109" t="str">
        <f>C563&amp;"º Rodada - "&amp;F563&amp;"º Jogo"</f>
        <v>10º Rodada - 6º Jogo</v>
      </c>
      <c r="C563" s="113">
        <f>IF(K550=Jogos!$AB$333,Sumulas!J550+1,J550)</f>
        <v>10</v>
      </c>
      <c r="D563" s="113">
        <f>IF(K550=Jogos!$AB$333,2,K550+1)</f>
        <v>7</v>
      </c>
      <c r="E563" s="113" t="str">
        <f>C563&amp;"J"&amp;D563</f>
        <v>10J7</v>
      </c>
      <c r="F563" s="145">
        <f>D563-1</f>
        <v>6</v>
      </c>
      <c r="G563" s="101"/>
      <c r="H563" s="103"/>
      <c r="I563" s="109" t="str">
        <f>J563&amp;"º Rodada - "&amp;M563&amp;"º Jogo"</f>
        <v>10º Rodada - 7º Jogo</v>
      </c>
      <c r="J563" s="113">
        <f>IF(D563=Jogos!$AB$333,Sumulas!C563+1,C563)</f>
        <v>10</v>
      </c>
      <c r="K563" s="113">
        <f>IF(D563=Jogos!$AB$333,2,D563+1)</f>
        <v>8</v>
      </c>
      <c r="L563" s="113" t="str">
        <f>J563&amp;"J"&amp;K563</f>
        <v>10J8</v>
      </c>
      <c r="M563" s="145">
        <f>K563-1</f>
        <v>7</v>
      </c>
      <c r="N563" s="105"/>
    </row>
    <row r="564" spans="1:19" ht="30.95" customHeight="1" thickBot="1" x14ac:dyDescent="0.3">
      <c r="A564" s="103"/>
      <c r="B564" s="90" t="str">
        <f>IFERROR(VLOOKUP(VLOOKUP(IF(VLOOKUP(E563,Jogos!$AD$336:$AI$566,6,FALSE)="C",VLOOKUP(E563,Jogos!$AD$336:$AI$566,4,FALSE),VLOOKUP(E563,Jogos!$AD$336:$AI$566,5,FALSE)),Tabelas!$O$9:$P$30,2,FALSE),$Q$2:$S$21,3,FALSE),"")</f>
        <v>Eslovênia (Deyvid)</v>
      </c>
      <c r="C564" s="93"/>
      <c r="D564" s="94" t="s">
        <v>54</v>
      </c>
      <c r="E564" s="93"/>
      <c r="F564" s="68" t="str">
        <f>IFERROR(VLOOKUP(VLOOKUP(IF(VLOOKUP(E563,Jogos!$AD$336:$AI$566,6,FALSE)="F",VLOOKUP(E563,Jogos!$AD$336:$AI$566,4,FALSE),VLOOKUP(E563,Jogos!$AD$336:$AI$566,5,FALSE)),Tabelas!$O$9:$P$30,2,FALSE),$Q$2:$S$21,3,FALSE),"")</f>
        <v>Polônia (Deh)</v>
      </c>
      <c r="G564" s="76"/>
      <c r="H564" s="103"/>
      <c r="I564" s="90" t="str">
        <f>IFERROR(VLOOKUP(VLOOKUP(IF(VLOOKUP(L563,Jogos!$AD$336:$AI$566,6,FALSE)="C",VLOOKUP(L563,Jogos!$AD$336:$AI$566,4,FALSE),VLOOKUP(L563,Jogos!$AD$336:$AI$566,5,FALSE)),Tabelas!$O$9:$P$30,2,FALSE),$Q$2:$S$21,3,FALSE),"")</f>
        <v>França (Shrek)</v>
      </c>
      <c r="J564" s="93"/>
      <c r="K564" s="94" t="s">
        <v>54</v>
      </c>
      <c r="L564" s="93"/>
      <c r="M564" s="68" t="str">
        <f>IFERROR(VLOOKUP(VLOOKUP(IF(VLOOKUP(L563,Jogos!$AD$336:$AI$566,6,FALSE)="F",VLOOKUP(L563,Jogos!$AD$336:$AI$566,4,FALSE),VLOOKUP(L563,Jogos!$AD$336:$AI$566,5,FALSE)),Tabelas!$O$9:$P$30,2,FALSE),$Q$2:$S$21,3,FALSE),"")</f>
        <v>País de Gales (Fred)</v>
      </c>
      <c r="N564" s="106"/>
      <c r="Q564">
        <f>Tabelas!P571</f>
        <v>0</v>
      </c>
      <c r="R564">
        <f>Tabelas!Y571</f>
        <v>0</v>
      </c>
      <c r="S564" t="str">
        <f>Q564&amp;" ("&amp;R564&amp;")"</f>
        <v>0 (0)</v>
      </c>
    </row>
    <row r="565" spans="1:19" ht="16.5" thickBot="1" x14ac:dyDescent="0.3">
      <c r="A565" s="103"/>
      <c r="B565" s="89" t="s">
        <v>117</v>
      </c>
      <c r="C565" s="95" t="s">
        <v>118</v>
      </c>
      <c r="D565" s="171" t="s">
        <v>116</v>
      </c>
      <c r="E565" s="95" t="s">
        <v>118</v>
      </c>
      <c r="F565" s="89" t="s">
        <v>117</v>
      </c>
      <c r="G565" s="102"/>
      <c r="H565" s="103"/>
      <c r="I565" s="89" t="s">
        <v>117</v>
      </c>
      <c r="J565" s="95" t="s">
        <v>118</v>
      </c>
      <c r="K565" s="171" t="s">
        <v>116</v>
      </c>
      <c r="L565" s="95" t="s">
        <v>118</v>
      </c>
      <c r="M565" s="89" t="s">
        <v>117</v>
      </c>
      <c r="N565" s="107"/>
    </row>
    <row r="566" spans="1:19" ht="30.95" customHeight="1" thickBot="1" x14ac:dyDescent="0.3">
      <c r="A566" s="103"/>
      <c r="B566" s="88"/>
      <c r="C566" s="96"/>
      <c r="D566" s="172"/>
      <c r="E566" s="97"/>
      <c r="F566" s="87"/>
      <c r="G566" s="76"/>
      <c r="H566" s="103"/>
      <c r="I566" s="88"/>
      <c r="J566" s="96"/>
      <c r="K566" s="172"/>
      <c r="L566" s="97"/>
      <c r="M566" s="87"/>
      <c r="N566" s="106"/>
    </row>
    <row r="567" spans="1:19" ht="30.95" customHeight="1" thickBot="1" x14ac:dyDescent="0.3">
      <c r="A567" s="103"/>
      <c r="B567" s="66"/>
      <c r="C567" s="98"/>
      <c r="D567" s="172"/>
      <c r="E567" s="97"/>
      <c r="F567" s="87"/>
      <c r="G567" s="76"/>
      <c r="H567" s="103"/>
      <c r="I567" s="66"/>
      <c r="J567" s="98"/>
      <c r="K567" s="172"/>
      <c r="L567" s="97"/>
      <c r="M567" s="87"/>
      <c r="N567" s="106"/>
    </row>
    <row r="568" spans="1:19" ht="30.95" customHeight="1" thickBot="1" x14ac:dyDescent="0.3">
      <c r="A568" s="103"/>
      <c r="B568" s="66"/>
      <c r="C568" s="98"/>
      <c r="D568" s="172"/>
      <c r="E568" s="97"/>
      <c r="F568" s="87"/>
      <c r="G568" s="76"/>
      <c r="H568" s="103"/>
      <c r="I568" s="66"/>
      <c r="J568" s="98"/>
      <c r="K568" s="172"/>
      <c r="L568" s="97"/>
      <c r="M568" s="87"/>
      <c r="N568" s="106"/>
    </row>
    <row r="569" spans="1:19" ht="30.95" customHeight="1" thickBot="1" x14ac:dyDescent="0.3">
      <c r="A569" s="103"/>
      <c r="B569" s="66"/>
      <c r="C569" s="98"/>
      <c r="D569" s="172"/>
      <c r="E569" s="97"/>
      <c r="F569" s="87"/>
      <c r="G569" s="76"/>
      <c r="H569" s="103"/>
      <c r="I569" s="66"/>
      <c r="J569" s="98"/>
      <c r="K569" s="172"/>
      <c r="L569" s="97"/>
      <c r="M569" s="87"/>
      <c r="N569" s="106"/>
    </row>
    <row r="570" spans="1:19" ht="30.95" customHeight="1" thickBot="1" x14ac:dyDescent="0.3">
      <c r="A570" s="103"/>
      <c r="B570" s="66"/>
      <c r="C570" s="98"/>
      <c r="D570" s="173"/>
      <c r="E570" s="99"/>
      <c r="F570" s="68"/>
      <c r="G570" s="76"/>
      <c r="H570" s="103"/>
      <c r="I570" s="66"/>
      <c r="J570" s="98"/>
      <c r="K570" s="173"/>
      <c r="L570" s="99"/>
      <c r="M570" s="68"/>
      <c r="N570" s="106"/>
    </row>
    <row r="571" spans="1:19" ht="50.1" customHeight="1" thickBot="1" x14ac:dyDescent="0.4">
      <c r="A571" s="103"/>
      <c r="B571" s="137"/>
      <c r="C571" s="135"/>
      <c r="D571" s="136"/>
      <c r="E571" s="137"/>
      <c r="F571" s="135"/>
      <c r="G571" s="76"/>
      <c r="H571" s="103"/>
      <c r="I571" s="137"/>
      <c r="J571" s="135"/>
      <c r="K571" s="136"/>
      <c r="L571" s="137"/>
      <c r="M571" s="135"/>
      <c r="N571" s="106"/>
    </row>
    <row r="572" spans="1:19" ht="30.95" customHeight="1" x14ac:dyDescent="0.25">
      <c r="A572" s="138"/>
      <c r="B572" s="139"/>
      <c r="C572" s="140"/>
      <c r="D572" s="141"/>
      <c r="E572" s="140"/>
      <c r="F572" s="139"/>
      <c r="G572" s="139"/>
      <c r="H572" s="138"/>
      <c r="I572" s="139"/>
      <c r="J572" s="140"/>
      <c r="K572" s="141"/>
      <c r="L572" s="140"/>
      <c r="M572" s="139"/>
      <c r="N572" s="142"/>
    </row>
    <row r="573" spans="1:19" ht="16.5" thickBot="1" x14ac:dyDescent="0.3">
      <c r="A573" s="110"/>
      <c r="B573" s="111"/>
      <c r="C573" s="111"/>
      <c r="D573" s="111"/>
      <c r="E573" s="111"/>
      <c r="F573" s="111"/>
      <c r="G573" s="111"/>
      <c r="H573" s="110"/>
      <c r="I573" s="111"/>
      <c r="J573" s="111"/>
      <c r="K573" s="111"/>
      <c r="L573" s="111"/>
      <c r="M573" s="111"/>
      <c r="N573" s="112"/>
    </row>
    <row r="574" spans="1:19" ht="30" customHeight="1" thickBot="1" x14ac:dyDescent="0.3">
      <c r="A574" s="103"/>
      <c r="B574" s="174" t="str">
        <f>I561</f>
        <v>LXVI - CAMPEONATO</v>
      </c>
      <c r="C574" s="175"/>
      <c r="D574" s="175"/>
      <c r="E574" s="176"/>
      <c r="F574" s="91" t="s">
        <v>119</v>
      </c>
      <c r="G574" s="100"/>
      <c r="H574" s="103"/>
      <c r="I574" s="174" t="str">
        <f>B574</f>
        <v>LXVI - CAMPEONATO</v>
      </c>
      <c r="J574" s="175"/>
      <c r="K574" s="175"/>
      <c r="L574" s="176"/>
      <c r="M574" s="91" t="s">
        <v>119</v>
      </c>
      <c r="N574" s="104"/>
    </row>
    <row r="575" spans="1:19" ht="30" customHeight="1" thickBot="1" x14ac:dyDescent="0.3">
      <c r="A575" s="103"/>
      <c r="B575" s="177"/>
      <c r="C575" s="178"/>
      <c r="D575" s="178"/>
      <c r="E575" s="179"/>
      <c r="F575" s="92">
        <f>M562</f>
        <v>42833</v>
      </c>
      <c r="G575" s="101"/>
      <c r="H575" s="103"/>
      <c r="I575" s="177"/>
      <c r="J575" s="178"/>
      <c r="K575" s="178"/>
      <c r="L575" s="179"/>
      <c r="M575" s="92">
        <f>F575</f>
        <v>42833</v>
      </c>
      <c r="N575" s="105"/>
    </row>
    <row r="576" spans="1:19" ht="27" customHeight="1" thickBot="1" x14ac:dyDescent="0.3">
      <c r="A576" s="103"/>
      <c r="B576" s="109" t="str">
        <f>C576&amp;"º Rodada - "&amp;F576&amp;"º Jogo"</f>
        <v>10º Rodada - 8º Jogo</v>
      </c>
      <c r="C576" s="113">
        <f>IF(K563=Jogos!$AB$333,Sumulas!J563+1,J563)</f>
        <v>10</v>
      </c>
      <c r="D576" s="113">
        <f>IF(K563=Jogos!$AB$333,2,K563+1)</f>
        <v>9</v>
      </c>
      <c r="E576" s="113" t="str">
        <f>C576&amp;"J"&amp;D576</f>
        <v>10J9</v>
      </c>
      <c r="F576" s="145">
        <f>D576-1</f>
        <v>8</v>
      </c>
      <c r="G576" s="101"/>
      <c r="H576" s="103"/>
      <c r="I576" s="109" t="str">
        <f>J576&amp;"º Rodada - "&amp;M576&amp;"º Jogo"</f>
        <v>10º Rodada - 9º Jogo</v>
      </c>
      <c r="J576" s="113">
        <f>IF(D576=Jogos!$AB$333,Sumulas!C576+1,C576)</f>
        <v>10</v>
      </c>
      <c r="K576" s="113">
        <f>IF(D576=Jogos!$AB$333,2,D576+1)</f>
        <v>10</v>
      </c>
      <c r="L576" s="113" t="str">
        <f>J576&amp;"J"&amp;K576</f>
        <v>10J10</v>
      </c>
      <c r="M576" s="145">
        <f>K576-1</f>
        <v>9</v>
      </c>
      <c r="N576" s="105"/>
    </row>
    <row r="577" spans="1:19" ht="30.95" customHeight="1" thickBot="1" x14ac:dyDescent="0.3">
      <c r="A577" s="103"/>
      <c r="B577" s="90" t="str">
        <f>IFERROR(VLOOKUP(VLOOKUP(IF(VLOOKUP(E576,Jogos!$AD$336:$AI$566,6,FALSE)="C",VLOOKUP(E576,Jogos!$AD$336:$AI$566,4,FALSE),VLOOKUP(E576,Jogos!$AD$336:$AI$566,5,FALSE)),Tabelas!$O$9:$P$30,2,FALSE),$Q$2:$S$21,3,FALSE),"")</f>
        <v>Noruega (Hurrante)</v>
      </c>
      <c r="C577" s="93"/>
      <c r="D577" s="94" t="s">
        <v>54</v>
      </c>
      <c r="E577" s="93"/>
      <c r="F577" s="68" t="str">
        <f>IFERROR(VLOOKUP(VLOOKUP(IF(VLOOKUP(E576,Jogos!$AD$336:$AI$566,6,FALSE)="F",VLOOKUP(E576,Jogos!$AD$336:$AI$566,4,FALSE),VLOOKUP(E576,Jogos!$AD$336:$AI$566,5,FALSE)),Tabelas!$O$9:$P$30,2,FALSE),$Q$2:$S$21,3,FALSE),"")</f>
        <v>Holanda (Junior)</v>
      </c>
      <c r="G577" s="76"/>
      <c r="H577" s="103"/>
      <c r="I577" s="90" t="str">
        <f>IFERROR(VLOOKUP(VLOOKUP(IF(VLOOKUP(L576,Jogos!$AD$336:$AI$566,6,FALSE)="C",VLOOKUP(L576,Jogos!$AD$336:$AI$566,4,FALSE),VLOOKUP(L576,Jogos!$AD$336:$AI$566,5,FALSE)),Tabelas!$O$9:$P$30,2,FALSE),$Q$2:$S$21,3,FALSE),"")</f>
        <v>Itália (Cayera)</v>
      </c>
      <c r="J577" s="93"/>
      <c r="K577" s="94" t="s">
        <v>54</v>
      </c>
      <c r="L577" s="93"/>
      <c r="M577" s="68" t="str">
        <f>IFERROR(VLOOKUP(VLOOKUP(IF(VLOOKUP(L576,Jogos!$AD$336:$AI$566,6,FALSE)="F",VLOOKUP(L576,Jogos!$AD$336:$AI$566,4,FALSE),VLOOKUP(L576,Jogos!$AD$336:$AI$566,5,FALSE)),Tabelas!$O$9:$P$30,2,FALSE),$Q$2:$S$21,3,FALSE),"")</f>
        <v>Inglaterra (Tooty)</v>
      </c>
      <c r="N577" s="106"/>
      <c r="Q577">
        <f>Tabelas!P584</f>
        <v>0</v>
      </c>
      <c r="R577">
        <f>Tabelas!Y584</f>
        <v>0</v>
      </c>
      <c r="S577" t="str">
        <f>Q577&amp;" ("&amp;R577&amp;")"</f>
        <v>0 (0)</v>
      </c>
    </row>
    <row r="578" spans="1:19" ht="16.5" thickBot="1" x14ac:dyDescent="0.3">
      <c r="A578" s="103"/>
      <c r="B578" s="89" t="s">
        <v>117</v>
      </c>
      <c r="C578" s="95" t="s">
        <v>118</v>
      </c>
      <c r="D578" s="171" t="s">
        <v>116</v>
      </c>
      <c r="E578" s="95" t="s">
        <v>118</v>
      </c>
      <c r="F578" s="89" t="s">
        <v>117</v>
      </c>
      <c r="G578" s="102"/>
      <c r="H578" s="103"/>
      <c r="I578" s="89" t="s">
        <v>117</v>
      </c>
      <c r="J578" s="95" t="s">
        <v>118</v>
      </c>
      <c r="K578" s="171" t="s">
        <v>116</v>
      </c>
      <c r="L578" s="95" t="s">
        <v>118</v>
      </c>
      <c r="M578" s="89" t="s">
        <v>117</v>
      </c>
      <c r="N578" s="107"/>
    </row>
    <row r="579" spans="1:19" ht="30.95" customHeight="1" thickBot="1" x14ac:dyDescent="0.3">
      <c r="A579" s="103"/>
      <c r="B579" s="88"/>
      <c r="C579" s="96"/>
      <c r="D579" s="172"/>
      <c r="E579" s="97"/>
      <c r="F579" s="87"/>
      <c r="G579" s="76"/>
      <c r="H579" s="103"/>
      <c r="I579" s="88"/>
      <c r="J579" s="96"/>
      <c r="K579" s="172"/>
      <c r="L579" s="97"/>
      <c r="M579" s="87"/>
      <c r="N579" s="106"/>
    </row>
    <row r="580" spans="1:19" ht="30.95" customHeight="1" thickBot="1" x14ac:dyDescent="0.3">
      <c r="A580" s="103"/>
      <c r="B580" s="66"/>
      <c r="C580" s="98"/>
      <c r="D580" s="172"/>
      <c r="E580" s="97"/>
      <c r="F580" s="87"/>
      <c r="G580" s="76"/>
      <c r="H580" s="103"/>
      <c r="I580" s="66"/>
      <c r="J580" s="98"/>
      <c r="K580" s="172"/>
      <c r="L580" s="97"/>
      <c r="M580" s="87"/>
      <c r="N580" s="106"/>
    </row>
    <row r="581" spans="1:19" ht="30.95" customHeight="1" thickBot="1" x14ac:dyDescent="0.3">
      <c r="A581" s="103"/>
      <c r="B581" s="66"/>
      <c r="C581" s="98"/>
      <c r="D581" s="172"/>
      <c r="E581" s="97"/>
      <c r="F581" s="87"/>
      <c r="G581" s="76"/>
      <c r="H581" s="103"/>
      <c r="I581" s="66"/>
      <c r="J581" s="98"/>
      <c r="K581" s="172"/>
      <c r="L581" s="97"/>
      <c r="M581" s="87"/>
      <c r="N581" s="106"/>
    </row>
    <row r="582" spans="1:19" ht="30.95" customHeight="1" thickBot="1" x14ac:dyDescent="0.3">
      <c r="A582" s="103"/>
      <c r="B582" s="66"/>
      <c r="C582" s="98"/>
      <c r="D582" s="172"/>
      <c r="E582" s="97"/>
      <c r="F582" s="87"/>
      <c r="G582" s="76"/>
      <c r="H582" s="103"/>
      <c r="I582" s="66"/>
      <c r="J582" s="98"/>
      <c r="K582" s="172"/>
      <c r="L582" s="97"/>
      <c r="M582" s="87"/>
      <c r="N582" s="106"/>
    </row>
    <row r="583" spans="1:19" ht="30.95" customHeight="1" thickBot="1" x14ac:dyDescent="0.3">
      <c r="A583" s="103"/>
      <c r="B583" s="66"/>
      <c r="C583" s="98"/>
      <c r="D583" s="173"/>
      <c r="E583" s="99"/>
      <c r="F583" s="68"/>
      <c r="G583" s="76"/>
      <c r="H583" s="103"/>
      <c r="I583" s="66"/>
      <c r="J583" s="98"/>
      <c r="K583" s="173"/>
      <c r="L583" s="99"/>
      <c r="M583" s="68"/>
      <c r="N583" s="106"/>
    </row>
    <row r="584" spans="1:19" ht="50.1" customHeight="1" thickBot="1" x14ac:dyDescent="0.4">
      <c r="A584" s="103"/>
      <c r="B584" s="137"/>
      <c r="C584" s="135"/>
      <c r="D584" s="136"/>
      <c r="E584" s="137"/>
      <c r="F584" s="135"/>
      <c r="G584" s="76"/>
      <c r="H584" s="103"/>
      <c r="I584" s="137"/>
      <c r="J584" s="135"/>
      <c r="K584" s="136"/>
      <c r="L584" s="137"/>
      <c r="M584" s="135"/>
      <c r="N584" s="106"/>
    </row>
    <row r="585" spans="1:19" ht="30.95" customHeight="1" x14ac:dyDescent="0.25">
      <c r="A585" s="138"/>
      <c r="B585" s="139"/>
      <c r="C585" s="140"/>
      <c r="D585" s="141"/>
      <c r="E585" s="140"/>
      <c r="F585" s="139"/>
      <c r="G585" s="139"/>
      <c r="H585" s="138"/>
      <c r="I585" s="139"/>
      <c r="J585" s="140"/>
      <c r="K585" s="141"/>
      <c r="L585" s="140"/>
      <c r="M585" s="139"/>
      <c r="N585" s="142"/>
    </row>
    <row r="586" spans="1:19" ht="16.5" thickBot="1" x14ac:dyDescent="0.3">
      <c r="A586" s="110"/>
      <c r="B586" s="111"/>
      <c r="C586" s="111"/>
      <c r="D586" s="111"/>
      <c r="E586" s="111"/>
      <c r="F586" s="111"/>
      <c r="G586" s="111"/>
      <c r="H586" s="110"/>
      <c r="I586" s="111"/>
      <c r="J586" s="111"/>
      <c r="K586" s="111"/>
      <c r="L586" s="111"/>
      <c r="M586" s="111"/>
      <c r="N586" s="112"/>
    </row>
    <row r="587" spans="1:19" ht="30" customHeight="1" thickBot="1" x14ac:dyDescent="0.3">
      <c r="A587" s="103"/>
      <c r="B587" s="174" t="str">
        <f>I574</f>
        <v>LXVI - CAMPEONATO</v>
      </c>
      <c r="C587" s="175"/>
      <c r="D587" s="175"/>
      <c r="E587" s="176"/>
      <c r="F587" s="91" t="s">
        <v>119</v>
      </c>
      <c r="G587" s="100"/>
      <c r="H587" s="103"/>
      <c r="I587" s="174" t="str">
        <f>B587</f>
        <v>LXVI - CAMPEONATO</v>
      </c>
      <c r="J587" s="175"/>
      <c r="K587" s="175"/>
      <c r="L587" s="176"/>
      <c r="M587" s="91" t="s">
        <v>119</v>
      </c>
      <c r="N587" s="104"/>
    </row>
    <row r="588" spans="1:19" ht="30" customHeight="1" thickBot="1" x14ac:dyDescent="0.3">
      <c r="A588" s="103"/>
      <c r="B588" s="177"/>
      <c r="C588" s="178"/>
      <c r="D588" s="178"/>
      <c r="E588" s="179"/>
      <c r="F588" s="92">
        <f>M575</f>
        <v>42833</v>
      </c>
      <c r="G588" s="101"/>
      <c r="H588" s="103"/>
      <c r="I588" s="177"/>
      <c r="J588" s="178"/>
      <c r="K588" s="178"/>
      <c r="L588" s="179"/>
      <c r="M588" s="92">
        <f>F588</f>
        <v>42833</v>
      </c>
      <c r="N588" s="105"/>
    </row>
    <row r="589" spans="1:19" ht="27" customHeight="1" thickBot="1" x14ac:dyDescent="0.3">
      <c r="A589" s="103"/>
      <c r="B589" s="109" t="str">
        <f>C589&amp;"º Rodada - "&amp;F589&amp;"º Jogo"</f>
        <v>11º Rodada - 1º Jogo</v>
      </c>
      <c r="C589" s="113">
        <f>IF(K576=Jogos!$AB$333,Sumulas!J576+1,J576)</f>
        <v>11</v>
      </c>
      <c r="D589" s="113">
        <f>IF(K576=Jogos!$AB$333,2,K576+1)</f>
        <v>2</v>
      </c>
      <c r="E589" s="113" t="str">
        <f>C589&amp;"J"&amp;D589</f>
        <v>11J2</v>
      </c>
      <c r="F589" s="145">
        <f>D589-1</f>
        <v>1</v>
      </c>
      <c r="G589" s="101"/>
      <c r="H589" s="103"/>
      <c r="I589" s="109" t="str">
        <f>J589&amp;"º Rodada - "&amp;M589&amp;"º Jogo"</f>
        <v>11º Rodada - 2º Jogo</v>
      </c>
      <c r="J589" s="113">
        <f>IF(D589=Jogos!$AB$333,Sumulas!C589+1,C589)</f>
        <v>11</v>
      </c>
      <c r="K589" s="113">
        <f>IF(D589=Jogos!$AB$333,2,D589+1)</f>
        <v>3</v>
      </c>
      <c r="L589" s="113" t="str">
        <f>J589&amp;"J"&amp;K589</f>
        <v>11J3</v>
      </c>
      <c r="M589" s="145">
        <f>K589-1</f>
        <v>2</v>
      </c>
      <c r="N589" s="105"/>
    </row>
    <row r="590" spans="1:19" ht="30.95" customHeight="1" thickBot="1" x14ac:dyDescent="0.3">
      <c r="A590" s="103"/>
      <c r="B590" s="90" t="str">
        <f>IFERROR(VLOOKUP(VLOOKUP(IF(VLOOKUP(E589,Jogos!$AD$336:$AI$566,6,FALSE)="C",VLOOKUP(E589,Jogos!$AD$336:$AI$566,4,FALSE),VLOOKUP(E589,Jogos!$AD$336:$AI$566,5,FALSE)),Tabelas!$O$9:$P$30,2,FALSE),$Q$2:$S$21,3,FALSE),"")</f>
        <v>Suécia (Hugo)</v>
      </c>
      <c r="C590" s="93"/>
      <c r="D590" s="94" t="s">
        <v>54</v>
      </c>
      <c r="E590" s="93"/>
      <c r="F590" s="68" t="str">
        <f>IFERROR(VLOOKUP(VLOOKUP(IF(VLOOKUP(E589,Jogos!$AD$336:$AI$566,6,FALSE)="F",VLOOKUP(E589,Jogos!$AD$336:$AI$566,4,FALSE),VLOOKUP(E589,Jogos!$AD$336:$AI$566,5,FALSE)),Tabelas!$O$9:$P$30,2,FALSE),$Q$2:$S$21,3,FALSE),"")</f>
        <v>Alemanha (Roger)</v>
      </c>
      <c r="G590" s="76"/>
      <c r="H590" s="103"/>
      <c r="I590" s="90" t="str">
        <f>IFERROR(VLOOKUP(VLOOKUP(IF(VLOOKUP(L589,Jogos!$AD$336:$AI$566,6,FALSE)="C",VLOOKUP(L589,Jogos!$AD$336:$AI$566,4,FALSE),VLOOKUP(L589,Jogos!$AD$336:$AI$566,5,FALSE)),Tabelas!$O$9:$P$30,2,FALSE),$Q$2:$S$21,3,FALSE),"")</f>
        <v>Áustria (Mário)</v>
      </c>
      <c r="J590" s="93"/>
      <c r="K590" s="94" t="s">
        <v>54</v>
      </c>
      <c r="L590" s="93"/>
      <c r="M590" s="68" t="str">
        <f>IFERROR(VLOOKUP(VLOOKUP(IF(VLOOKUP(L589,Jogos!$AD$336:$AI$566,6,FALSE)="F",VLOOKUP(L589,Jogos!$AD$336:$AI$566,4,FALSE),VLOOKUP(L589,Jogos!$AD$336:$AI$566,5,FALSE)),Tabelas!$O$9:$P$30,2,FALSE),$Q$2:$S$21,3,FALSE),"")</f>
        <v>Romênia (Piu)</v>
      </c>
      <c r="N590" s="106"/>
      <c r="Q590">
        <f>Tabelas!P597</f>
        <v>0</v>
      </c>
      <c r="R590">
        <f>Tabelas!Y597</f>
        <v>0</v>
      </c>
      <c r="S590" t="str">
        <f>Q590&amp;" ("&amp;R590&amp;")"</f>
        <v>0 (0)</v>
      </c>
    </row>
    <row r="591" spans="1:19" ht="16.5" thickBot="1" x14ac:dyDescent="0.3">
      <c r="A591" s="103"/>
      <c r="B591" s="89" t="s">
        <v>117</v>
      </c>
      <c r="C591" s="95" t="s">
        <v>118</v>
      </c>
      <c r="D591" s="171" t="s">
        <v>116</v>
      </c>
      <c r="E591" s="95" t="s">
        <v>118</v>
      </c>
      <c r="F591" s="89" t="s">
        <v>117</v>
      </c>
      <c r="G591" s="102"/>
      <c r="H591" s="103"/>
      <c r="I591" s="89" t="s">
        <v>117</v>
      </c>
      <c r="J591" s="95" t="s">
        <v>118</v>
      </c>
      <c r="K591" s="171" t="s">
        <v>116</v>
      </c>
      <c r="L591" s="95" t="s">
        <v>118</v>
      </c>
      <c r="M591" s="89" t="s">
        <v>117</v>
      </c>
      <c r="N591" s="107"/>
    </row>
    <row r="592" spans="1:19" ht="30.95" customHeight="1" thickBot="1" x14ac:dyDescent="0.3">
      <c r="A592" s="103"/>
      <c r="B592" s="88"/>
      <c r="C592" s="96"/>
      <c r="D592" s="172"/>
      <c r="E592" s="97"/>
      <c r="F592" s="87"/>
      <c r="G592" s="76"/>
      <c r="H592" s="103"/>
      <c r="I592" s="88"/>
      <c r="J592" s="96"/>
      <c r="K592" s="172"/>
      <c r="L592" s="97"/>
      <c r="M592" s="87"/>
      <c r="N592" s="106"/>
    </row>
    <row r="593" spans="1:19" ht="30.95" customHeight="1" thickBot="1" x14ac:dyDescent="0.3">
      <c r="A593" s="103"/>
      <c r="B593" s="66"/>
      <c r="C593" s="98"/>
      <c r="D593" s="172"/>
      <c r="E593" s="97"/>
      <c r="F593" s="87"/>
      <c r="G593" s="76"/>
      <c r="H593" s="103"/>
      <c r="I593" s="66"/>
      <c r="J593" s="98"/>
      <c r="K593" s="172"/>
      <c r="L593" s="97"/>
      <c r="M593" s="87"/>
      <c r="N593" s="106"/>
    </row>
    <row r="594" spans="1:19" ht="30.95" customHeight="1" thickBot="1" x14ac:dyDescent="0.3">
      <c r="A594" s="103"/>
      <c r="B594" s="66"/>
      <c r="C594" s="98"/>
      <c r="D594" s="172"/>
      <c r="E594" s="97"/>
      <c r="F594" s="87"/>
      <c r="G594" s="76"/>
      <c r="H594" s="103"/>
      <c r="I594" s="66"/>
      <c r="J594" s="98"/>
      <c r="K594" s="172"/>
      <c r="L594" s="97"/>
      <c r="M594" s="87"/>
      <c r="N594" s="106"/>
    </row>
    <row r="595" spans="1:19" ht="30.95" customHeight="1" thickBot="1" x14ac:dyDescent="0.3">
      <c r="A595" s="103"/>
      <c r="B595" s="66"/>
      <c r="C595" s="98"/>
      <c r="D595" s="172"/>
      <c r="E595" s="97"/>
      <c r="F595" s="87"/>
      <c r="G595" s="76"/>
      <c r="H595" s="103"/>
      <c r="I595" s="66"/>
      <c r="J595" s="98"/>
      <c r="K595" s="172"/>
      <c r="L595" s="97"/>
      <c r="M595" s="87"/>
      <c r="N595" s="106"/>
    </row>
    <row r="596" spans="1:19" ht="30.95" customHeight="1" thickBot="1" x14ac:dyDescent="0.3">
      <c r="A596" s="103"/>
      <c r="B596" s="66"/>
      <c r="C596" s="98"/>
      <c r="D596" s="173"/>
      <c r="E596" s="99"/>
      <c r="F596" s="68"/>
      <c r="G596" s="76"/>
      <c r="H596" s="103"/>
      <c r="I596" s="66"/>
      <c r="J596" s="98"/>
      <c r="K596" s="173"/>
      <c r="L596" s="99"/>
      <c r="M596" s="68"/>
      <c r="N596" s="106"/>
    </row>
    <row r="597" spans="1:19" ht="50.1" customHeight="1" thickBot="1" x14ac:dyDescent="0.4">
      <c r="A597" s="103"/>
      <c r="B597" s="137"/>
      <c r="C597" s="135"/>
      <c r="D597" s="136"/>
      <c r="E597" s="137"/>
      <c r="F597" s="135"/>
      <c r="G597" s="76"/>
      <c r="H597" s="103"/>
      <c r="I597" s="137"/>
      <c r="J597" s="135"/>
      <c r="K597" s="136"/>
      <c r="L597" s="137"/>
      <c r="M597" s="135"/>
      <c r="N597" s="106"/>
    </row>
    <row r="598" spans="1:19" ht="30.95" customHeight="1" x14ac:dyDescent="0.25">
      <c r="A598" s="138"/>
      <c r="B598" s="139"/>
      <c r="C598" s="140"/>
      <c r="D598" s="141"/>
      <c r="E598" s="140"/>
      <c r="F598" s="139"/>
      <c r="G598" s="139"/>
      <c r="H598" s="138"/>
      <c r="I598" s="139"/>
      <c r="J598" s="140"/>
      <c r="K598" s="141"/>
      <c r="L598" s="140"/>
      <c r="M598" s="139"/>
      <c r="N598" s="142"/>
    </row>
    <row r="599" spans="1:19" ht="16.5" thickBot="1" x14ac:dyDescent="0.3">
      <c r="A599" s="110"/>
      <c r="B599" s="111"/>
      <c r="C599" s="111"/>
      <c r="D599" s="111"/>
      <c r="E599" s="111"/>
      <c r="F599" s="111"/>
      <c r="G599" s="111"/>
      <c r="H599" s="110"/>
      <c r="I599" s="111"/>
      <c r="J599" s="111"/>
      <c r="K599" s="111"/>
      <c r="L599" s="111"/>
      <c r="M599" s="111"/>
      <c r="N599" s="112"/>
    </row>
    <row r="600" spans="1:19" ht="30" customHeight="1" thickBot="1" x14ac:dyDescent="0.3">
      <c r="A600" s="103"/>
      <c r="B600" s="174" t="str">
        <f>I587</f>
        <v>LXVI - CAMPEONATO</v>
      </c>
      <c r="C600" s="175"/>
      <c r="D600" s="175"/>
      <c r="E600" s="176"/>
      <c r="F600" s="91" t="s">
        <v>119</v>
      </c>
      <c r="G600" s="100"/>
      <c r="H600" s="103"/>
      <c r="I600" s="174" t="str">
        <f>B600</f>
        <v>LXVI - CAMPEONATO</v>
      </c>
      <c r="J600" s="175"/>
      <c r="K600" s="175"/>
      <c r="L600" s="176"/>
      <c r="M600" s="91" t="s">
        <v>119</v>
      </c>
      <c r="N600" s="104"/>
    </row>
    <row r="601" spans="1:19" ht="30" customHeight="1" thickBot="1" x14ac:dyDescent="0.3">
      <c r="A601" s="103"/>
      <c r="B601" s="177"/>
      <c r="C601" s="178"/>
      <c r="D601" s="178"/>
      <c r="E601" s="179"/>
      <c r="F601" s="92">
        <f>M588</f>
        <v>42833</v>
      </c>
      <c r="G601" s="101"/>
      <c r="H601" s="103"/>
      <c r="I601" s="177"/>
      <c r="J601" s="178"/>
      <c r="K601" s="178"/>
      <c r="L601" s="179"/>
      <c r="M601" s="92">
        <f>F601</f>
        <v>42833</v>
      </c>
      <c r="N601" s="105"/>
    </row>
    <row r="602" spans="1:19" ht="27" customHeight="1" thickBot="1" x14ac:dyDescent="0.3">
      <c r="A602" s="103"/>
      <c r="B602" s="109" t="str">
        <f>C602&amp;"º Rodada - "&amp;F602&amp;"º Jogo"</f>
        <v>11º Rodada - 3º Jogo</v>
      </c>
      <c r="C602" s="113">
        <f>IF(K589=Jogos!$AB$333,Sumulas!J589+1,J589)</f>
        <v>11</v>
      </c>
      <c r="D602" s="113">
        <f>IF(K589=Jogos!$AB$333,2,K589+1)</f>
        <v>4</v>
      </c>
      <c r="E602" s="113" t="str">
        <f>C602&amp;"J"&amp;D602</f>
        <v>11J4</v>
      </c>
      <c r="F602" s="145">
        <f>D602-1</f>
        <v>3</v>
      </c>
      <c r="G602" s="101"/>
      <c r="H602" s="103"/>
      <c r="I602" s="109" t="str">
        <f>J602&amp;"º Rodada - "&amp;M602&amp;"º Jogo"</f>
        <v>11º Rodada - 4º Jogo</v>
      </c>
      <c r="J602" s="113">
        <f>IF(D602=Jogos!$AB$333,Sumulas!C602+1,C602)</f>
        <v>11</v>
      </c>
      <c r="K602" s="113">
        <f>IF(D602=Jogos!$AB$333,2,D602+1)</f>
        <v>5</v>
      </c>
      <c r="L602" s="113" t="str">
        <f>J602&amp;"J"&amp;K602</f>
        <v>11J5</v>
      </c>
      <c r="M602" s="145">
        <f>K602-1</f>
        <v>4</v>
      </c>
      <c r="N602" s="105"/>
    </row>
    <row r="603" spans="1:19" ht="30.95" customHeight="1" thickBot="1" x14ac:dyDescent="0.3">
      <c r="A603" s="103"/>
      <c r="B603" s="90" t="str">
        <f>IFERROR(VLOOKUP(VLOOKUP(IF(VLOOKUP(E602,Jogos!$AD$336:$AI$566,6,FALSE)="C",VLOOKUP(E602,Jogos!$AD$336:$AI$566,4,FALSE),VLOOKUP(E602,Jogos!$AD$336:$AI$566,5,FALSE)),Tabelas!$O$9:$P$30,2,FALSE),$Q$2:$S$21,3,FALSE),"")</f>
        <v>Bélgica (Gustavão)</v>
      </c>
      <c r="C603" s="93"/>
      <c r="D603" s="94" t="s">
        <v>54</v>
      </c>
      <c r="E603" s="93"/>
      <c r="F603" s="68" t="str">
        <f>IFERROR(VLOOKUP(VLOOKUP(IF(VLOOKUP(E602,Jogos!$AD$336:$AI$566,6,FALSE)="F",VLOOKUP(E602,Jogos!$AD$336:$AI$566,4,FALSE),VLOOKUP(E602,Jogos!$AD$336:$AI$566,5,FALSE)),Tabelas!$O$9:$P$30,2,FALSE),$Q$2:$S$21,3,FALSE),"")</f>
        <v>Rep. Tcheca (Ricardinho)</v>
      </c>
      <c r="G603" s="76"/>
      <c r="H603" s="103"/>
      <c r="I603" s="90" t="str">
        <f>IFERROR(VLOOKUP(VLOOKUP(IF(VLOOKUP(L602,Jogos!$AD$336:$AI$566,6,FALSE)="C",VLOOKUP(L602,Jogos!$AD$336:$AI$566,4,FALSE),VLOOKUP(L602,Jogos!$AD$336:$AI$566,5,FALSE)),Tabelas!$O$9:$P$30,2,FALSE),$Q$2:$S$21,3,FALSE),"")</f>
        <v>Polônia (Deh)</v>
      </c>
      <c r="J603" s="93"/>
      <c r="K603" s="94" t="s">
        <v>54</v>
      </c>
      <c r="L603" s="93"/>
      <c r="M603" s="68" t="str">
        <f>IFERROR(VLOOKUP(VLOOKUP(IF(VLOOKUP(L602,Jogos!$AD$336:$AI$566,6,FALSE)="F",VLOOKUP(L602,Jogos!$AD$336:$AI$566,4,FALSE),VLOOKUP(L602,Jogos!$AD$336:$AI$566,5,FALSE)),Tabelas!$O$9:$P$30,2,FALSE),$Q$2:$S$21,3,FALSE),"")</f>
        <v>Dinamarca (Michael)</v>
      </c>
      <c r="N603" s="106"/>
      <c r="Q603">
        <f>Tabelas!P610</f>
        <v>0</v>
      </c>
      <c r="R603">
        <f>Tabelas!Y610</f>
        <v>0</v>
      </c>
      <c r="S603" t="str">
        <f>Q603&amp;" ("&amp;R603&amp;")"</f>
        <v>0 (0)</v>
      </c>
    </row>
    <row r="604" spans="1:19" ht="16.5" thickBot="1" x14ac:dyDescent="0.3">
      <c r="A604" s="103"/>
      <c r="B604" s="89" t="s">
        <v>117</v>
      </c>
      <c r="C604" s="95" t="s">
        <v>118</v>
      </c>
      <c r="D604" s="171" t="s">
        <v>116</v>
      </c>
      <c r="E604" s="95" t="s">
        <v>118</v>
      </c>
      <c r="F604" s="89" t="s">
        <v>117</v>
      </c>
      <c r="G604" s="102"/>
      <c r="H604" s="103"/>
      <c r="I604" s="89" t="s">
        <v>117</v>
      </c>
      <c r="J604" s="95" t="s">
        <v>118</v>
      </c>
      <c r="K604" s="171" t="s">
        <v>116</v>
      </c>
      <c r="L604" s="95" t="s">
        <v>118</v>
      </c>
      <c r="M604" s="89" t="s">
        <v>117</v>
      </c>
      <c r="N604" s="107"/>
    </row>
    <row r="605" spans="1:19" ht="30.95" customHeight="1" thickBot="1" x14ac:dyDescent="0.3">
      <c r="A605" s="103"/>
      <c r="B605" s="88"/>
      <c r="C605" s="96"/>
      <c r="D605" s="172"/>
      <c r="E605" s="97"/>
      <c r="F605" s="87"/>
      <c r="G605" s="76"/>
      <c r="H605" s="103"/>
      <c r="I605" s="88"/>
      <c r="J605" s="96"/>
      <c r="K605" s="172"/>
      <c r="L605" s="97"/>
      <c r="M605" s="87"/>
      <c r="N605" s="106"/>
    </row>
    <row r="606" spans="1:19" ht="30.95" customHeight="1" thickBot="1" x14ac:dyDescent="0.3">
      <c r="A606" s="103"/>
      <c r="B606" s="66"/>
      <c r="C606" s="98"/>
      <c r="D606" s="172"/>
      <c r="E606" s="97"/>
      <c r="F606" s="87"/>
      <c r="G606" s="76"/>
      <c r="H606" s="103"/>
      <c r="I606" s="66"/>
      <c r="J606" s="98"/>
      <c r="K606" s="172"/>
      <c r="L606" s="97"/>
      <c r="M606" s="87"/>
      <c r="N606" s="106"/>
    </row>
    <row r="607" spans="1:19" ht="30.95" customHeight="1" thickBot="1" x14ac:dyDescent="0.3">
      <c r="A607" s="103"/>
      <c r="B607" s="66"/>
      <c r="C607" s="98"/>
      <c r="D607" s="172"/>
      <c r="E607" s="97"/>
      <c r="F607" s="87"/>
      <c r="G607" s="76"/>
      <c r="H607" s="103"/>
      <c r="I607" s="66"/>
      <c r="J607" s="98"/>
      <c r="K607" s="172"/>
      <c r="L607" s="97"/>
      <c r="M607" s="87"/>
      <c r="N607" s="106"/>
    </row>
    <row r="608" spans="1:19" ht="30.95" customHeight="1" thickBot="1" x14ac:dyDescent="0.3">
      <c r="A608" s="103"/>
      <c r="B608" s="66"/>
      <c r="C608" s="98"/>
      <c r="D608" s="172"/>
      <c r="E608" s="97"/>
      <c r="F608" s="87"/>
      <c r="G608" s="76"/>
      <c r="H608" s="103"/>
      <c r="I608" s="66"/>
      <c r="J608" s="98"/>
      <c r="K608" s="172"/>
      <c r="L608" s="97"/>
      <c r="M608" s="87"/>
      <c r="N608" s="106"/>
    </row>
    <row r="609" spans="1:19" ht="30.95" customHeight="1" thickBot="1" x14ac:dyDescent="0.3">
      <c r="A609" s="103"/>
      <c r="B609" s="66"/>
      <c r="C609" s="98"/>
      <c r="D609" s="173"/>
      <c r="E609" s="99"/>
      <c r="F609" s="68"/>
      <c r="G609" s="76"/>
      <c r="H609" s="103"/>
      <c r="I609" s="66"/>
      <c r="J609" s="98"/>
      <c r="K609" s="173"/>
      <c r="L609" s="99"/>
      <c r="M609" s="68"/>
      <c r="N609" s="106"/>
    </row>
    <row r="610" spans="1:19" ht="50.1" customHeight="1" thickBot="1" x14ac:dyDescent="0.4">
      <c r="A610" s="103"/>
      <c r="B610" s="137"/>
      <c r="C610" s="135"/>
      <c r="D610" s="136"/>
      <c r="E610" s="137"/>
      <c r="F610" s="135"/>
      <c r="G610" s="76"/>
      <c r="H610" s="103"/>
      <c r="I610" s="137"/>
      <c r="J610" s="135"/>
      <c r="K610" s="136"/>
      <c r="L610" s="137"/>
      <c r="M610" s="135"/>
      <c r="N610" s="106"/>
    </row>
    <row r="611" spans="1:19" ht="30.95" customHeight="1" x14ac:dyDescent="0.25">
      <c r="A611" s="138"/>
      <c r="B611" s="139"/>
      <c r="C611" s="140"/>
      <c r="D611" s="141"/>
      <c r="E611" s="140"/>
      <c r="F611" s="139"/>
      <c r="G611" s="139"/>
      <c r="H611" s="138"/>
      <c r="I611" s="139"/>
      <c r="J611" s="140"/>
      <c r="K611" s="141"/>
      <c r="L611" s="140"/>
      <c r="M611" s="139"/>
      <c r="N611" s="142"/>
    </row>
    <row r="612" spans="1:19" ht="16.5" thickBot="1" x14ac:dyDescent="0.3">
      <c r="A612" s="110"/>
      <c r="B612" s="111"/>
      <c r="C612" s="111"/>
      <c r="D612" s="111"/>
      <c r="E612" s="111"/>
      <c r="F612" s="111"/>
      <c r="G612" s="111"/>
      <c r="H612" s="110"/>
      <c r="I612" s="111"/>
      <c r="J612" s="111"/>
      <c r="K612" s="111"/>
      <c r="L612" s="111"/>
      <c r="M612" s="111"/>
      <c r="N612" s="112"/>
    </row>
    <row r="613" spans="1:19" ht="30" customHeight="1" thickBot="1" x14ac:dyDescent="0.3">
      <c r="A613" s="103"/>
      <c r="B613" s="174" t="str">
        <f>I600</f>
        <v>LXVI - CAMPEONATO</v>
      </c>
      <c r="C613" s="175"/>
      <c r="D613" s="175"/>
      <c r="E613" s="176"/>
      <c r="F613" s="91" t="s">
        <v>119</v>
      </c>
      <c r="G613" s="100"/>
      <c r="H613" s="103"/>
      <c r="I613" s="174" t="str">
        <f>B613</f>
        <v>LXVI - CAMPEONATO</v>
      </c>
      <c r="J613" s="175"/>
      <c r="K613" s="175"/>
      <c r="L613" s="176"/>
      <c r="M613" s="91" t="s">
        <v>119</v>
      </c>
      <c r="N613" s="104"/>
    </row>
    <row r="614" spans="1:19" ht="30" customHeight="1" thickBot="1" x14ac:dyDescent="0.3">
      <c r="A614" s="103"/>
      <c r="B614" s="177"/>
      <c r="C614" s="178"/>
      <c r="D614" s="178"/>
      <c r="E614" s="179"/>
      <c r="F614" s="92">
        <f>M601</f>
        <v>42833</v>
      </c>
      <c r="G614" s="101"/>
      <c r="H614" s="103"/>
      <c r="I614" s="177"/>
      <c r="J614" s="178"/>
      <c r="K614" s="178"/>
      <c r="L614" s="179"/>
      <c r="M614" s="92">
        <f>F614</f>
        <v>42833</v>
      </c>
      <c r="N614" s="105"/>
    </row>
    <row r="615" spans="1:19" ht="27" customHeight="1" thickBot="1" x14ac:dyDescent="0.3">
      <c r="A615" s="103"/>
      <c r="B615" s="109" t="str">
        <f>C615&amp;"º Rodada - "&amp;F615&amp;"º Jogo"</f>
        <v>11º Rodada - 5º Jogo</v>
      </c>
      <c r="C615" s="113">
        <f>IF(K602=Jogos!$AB$333,Sumulas!J602+1,J602)</f>
        <v>11</v>
      </c>
      <c r="D615" s="113">
        <f>IF(K602=Jogos!$AB$333,2,K602+1)</f>
        <v>6</v>
      </c>
      <c r="E615" s="113" t="str">
        <f>C615&amp;"J"&amp;D615</f>
        <v>11J6</v>
      </c>
      <c r="F615" s="145">
        <f>D615-1</f>
        <v>5</v>
      </c>
      <c r="G615" s="101"/>
      <c r="H615" s="103"/>
      <c r="I615" s="109" t="str">
        <f>J615&amp;"º Rodada - "&amp;M615&amp;"º Jogo"</f>
        <v>11º Rodada - 6º Jogo</v>
      </c>
      <c r="J615" s="113">
        <f>IF(D615=Jogos!$AB$333,Sumulas!C615+1,C615)</f>
        <v>11</v>
      </c>
      <c r="K615" s="113">
        <f>IF(D615=Jogos!$AB$333,2,D615+1)</f>
        <v>7</v>
      </c>
      <c r="L615" s="113" t="str">
        <f>J615&amp;"J"&amp;K615</f>
        <v>11J7</v>
      </c>
      <c r="M615" s="145">
        <f>K615-1</f>
        <v>6</v>
      </c>
      <c r="N615" s="105"/>
    </row>
    <row r="616" spans="1:19" ht="30.95" customHeight="1" thickBot="1" x14ac:dyDescent="0.3">
      <c r="A616" s="103"/>
      <c r="B616" s="90" t="str">
        <f>IFERROR(VLOOKUP(VLOOKUP(IF(VLOOKUP(E615,Jogos!$AD$336:$AI$566,6,FALSE)="C",VLOOKUP(E615,Jogos!$AD$336:$AI$566,4,FALSE),VLOOKUP(E615,Jogos!$AD$336:$AI$566,5,FALSE)),Tabelas!$O$9:$P$30,2,FALSE),$Q$2:$S$21,3,FALSE),"")</f>
        <v>País de Gales (Fred)</v>
      </c>
      <c r="C616" s="93"/>
      <c r="D616" s="94" t="s">
        <v>54</v>
      </c>
      <c r="E616" s="93"/>
      <c r="F616" s="68" t="str">
        <f>IFERROR(VLOOKUP(VLOOKUP(IF(VLOOKUP(E615,Jogos!$AD$336:$AI$566,6,FALSE)="F",VLOOKUP(E615,Jogos!$AD$336:$AI$566,4,FALSE),VLOOKUP(E615,Jogos!$AD$336:$AI$566,5,FALSE)),Tabelas!$O$9:$P$30,2,FALSE),$Q$2:$S$21,3,FALSE),"")</f>
        <v>Escócia (João)</v>
      </c>
      <c r="G616" s="76"/>
      <c r="H616" s="103"/>
      <c r="I616" s="90" t="str">
        <f>IFERROR(VLOOKUP(VLOOKUP(IF(VLOOKUP(L615,Jogos!$AD$336:$AI$566,6,FALSE)="C",VLOOKUP(L615,Jogos!$AD$336:$AI$566,4,FALSE),VLOOKUP(L615,Jogos!$AD$336:$AI$566,5,FALSE)),Tabelas!$O$9:$P$30,2,FALSE),$Q$2:$S$21,3,FALSE),"")</f>
        <v>Eslovênia (Deyvid)</v>
      </c>
      <c r="J616" s="93"/>
      <c r="K616" s="94" t="s">
        <v>54</v>
      </c>
      <c r="L616" s="93"/>
      <c r="M616" s="68" t="str">
        <f>IFERROR(VLOOKUP(VLOOKUP(IF(VLOOKUP(L615,Jogos!$AD$336:$AI$566,6,FALSE)="F",VLOOKUP(L615,Jogos!$AD$336:$AI$566,4,FALSE),VLOOKUP(L615,Jogos!$AD$336:$AI$566,5,FALSE)),Tabelas!$O$9:$P$30,2,FALSE),$Q$2:$S$21,3,FALSE),"")</f>
        <v>Noruega (Hurrante)</v>
      </c>
      <c r="N616" s="106"/>
      <c r="Q616">
        <f>Tabelas!P623</f>
        <v>0</v>
      </c>
      <c r="R616">
        <f>Tabelas!Y623</f>
        <v>0</v>
      </c>
      <c r="S616" t="str">
        <f>Q616&amp;" ("&amp;R616&amp;")"</f>
        <v>0 (0)</v>
      </c>
    </row>
    <row r="617" spans="1:19" ht="16.5" thickBot="1" x14ac:dyDescent="0.3">
      <c r="A617" s="103"/>
      <c r="B617" s="89" t="s">
        <v>117</v>
      </c>
      <c r="C617" s="95" t="s">
        <v>118</v>
      </c>
      <c r="D617" s="171" t="s">
        <v>116</v>
      </c>
      <c r="E617" s="95" t="s">
        <v>118</v>
      </c>
      <c r="F617" s="89" t="s">
        <v>117</v>
      </c>
      <c r="G617" s="102"/>
      <c r="H617" s="103"/>
      <c r="I617" s="89" t="s">
        <v>117</v>
      </c>
      <c r="J617" s="95" t="s">
        <v>118</v>
      </c>
      <c r="K617" s="171" t="s">
        <v>116</v>
      </c>
      <c r="L617" s="95" t="s">
        <v>118</v>
      </c>
      <c r="M617" s="89" t="s">
        <v>117</v>
      </c>
      <c r="N617" s="107"/>
    </row>
    <row r="618" spans="1:19" ht="30.95" customHeight="1" thickBot="1" x14ac:dyDescent="0.3">
      <c r="A618" s="103"/>
      <c r="B618" s="88"/>
      <c r="C618" s="96"/>
      <c r="D618" s="172"/>
      <c r="E618" s="97"/>
      <c r="F618" s="87"/>
      <c r="G618" s="76"/>
      <c r="H618" s="103"/>
      <c r="I618" s="88"/>
      <c r="J618" s="96"/>
      <c r="K618" s="172"/>
      <c r="L618" s="97"/>
      <c r="M618" s="87"/>
      <c r="N618" s="106"/>
    </row>
    <row r="619" spans="1:19" ht="30.95" customHeight="1" thickBot="1" x14ac:dyDescent="0.3">
      <c r="A619" s="103"/>
      <c r="B619" s="66"/>
      <c r="C619" s="98"/>
      <c r="D619" s="172"/>
      <c r="E619" s="97"/>
      <c r="F619" s="87"/>
      <c r="G619" s="76"/>
      <c r="H619" s="103"/>
      <c r="I619" s="66"/>
      <c r="J619" s="98"/>
      <c r="K619" s="172"/>
      <c r="L619" s="97"/>
      <c r="M619" s="87"/>
      <c r="N619" s="106"/>
    </row>
    <row r="620" spans="1:19" ht="30.95" customHeight="1" thickBot="1" x14ac:dyDescent="0.3">
      <c r="A620" s="103"/>
      <c r="B620" s="66"/>
      <c r="C620" s="98"/>
      <c r="D620" s="172"/>
      <c r="E620" s="97"/>
      <c r="F620" s="87"/>
      <c r="G620" s="76"/>
      <c r="H620" s="103"/>
      <c r="I620" s="66"/>
      <c r="J620" s="98"/>
      <c r="K620" s="172"/>
      <c r="L620" s="97"/>
      <c r="M620" s="87"/>
      <c r="N620" s="106"/>
    </row>
    <row r="621" spans="1:19" ht="30.95" customHeight="1" thickBot="1" x14ac:dyDescent="0.3">
      <c r="A621" s="103"/>
      <c r="B621" s="66"/>
      <c r="C621" s="98"/>
      <c r="D621" s="172"/>
      <c r="E621" s="97"/>
      <c r="F621" s="87"/>
      <c r="G621" s="76"/>
      <c r="H621" s="103"/>
      <c r="I621" s="66"/>
      <c r="J621" s="98"/>
      <c r="K621" s="172"/>
      <c r="L621" s="97"/>
      <c r="M621" s="87"/>
      <c r="N621" s="106"/>
    </row>
    <row r="622" spans="1:19" ht="30.95" customHeight="1" thickBot="1" x14ac:dyDescent="0.3">
      <c r="A622" s="103"/>
      <c r="B622" s="66"/>
      <c r="C622" s="98"/>
      <c r="D622" s="173"/>
      <c r="E622" s="99"/>
      <c r="F622" s="68"/>
      <c r="G622" s="76"/>
      <c r="H622" s="103"/>
      <c r="I622" s="66"/>
      <c r="J622" s="98"/>
      <c r="K622" s="173"/>
      <c r="L622" s="99"/>
      <c r="M622" s="68"/>
      <c r="N622" s="106"/>
    </row>
    <row r="623" spans="1:19" ht="50.1" customHeight="1" thickBot="1" x14ac:dyDescent="0.4">
      <c r="A623" s="103"/>
      <c r="B623" s="137"/>
      <c r="C623" s="135"/>
      <c r="D623" s="136"/>
      <c r="E623" s="137"/>
      <c r="F623" s="135"/>
      <c r="G623" s="76"/>
      <c r="H623" s="103"/>
      <c r="I623" s="137"/>
      <c r="J623" s="135"/>
      <c r="K623" s="136"/>
      <c r="L623" s="137"/>
      <c r="M623" s="135"/>
      <c r="N623" s="106"/>
    </row>
    <row r="624" spans="1:19" ht="30.95" customHeight="1" x14ac:dyDescent="0.25">
      <c r="A624" s="138"/>
      <c r="B624" s="139"/>
      <c r="C624" s="140"/>
      <c r="D624" s="141"/>
      <c r="E624" s="140"/>
      <c r="F624" s="139"/>
      <c r="G624" s="139"/>
      <c r="H624" s="138"/>
      <c r="I624" s="139"/>
      <c r="J624" s="140"/>
      <c r="K624" s="141"/>
      <c r="L624" s="140"/>
      <c r="M624" s="139"/>
      <c r="N624" s="142"/>
    </row>
    <row r="625" spans="1:19" ht="16.5" thickBot="1" x14ac:dyDescent="0.3">
      <c r="A625" s="110"/>
      <c r="B625" s="111"/>
      <c r="C625" s="111"/>
      <c r="D625" s="111"/>
      <c r="E625" s="111"/>
      <c r="F625" s="111"/>
      <c r="G625" s="111"/>
      <c r="H625" s="110"/>
      <c r="I625" s="111"/>
      <c r="J625" s="111"/>
      <c r="K625" s="111"/>
      <c r="L625" s="111"/>
      <c r="M625" s="111"/>
      <c r="N625" s="112"/>
    </row>
    <row r="626" spans="1:19" ht="30" customHeight="1" thickBot="1" x14ac:dyDescent="0.3">
      <c r="A626" s="103"/>
      <c r="B626" s="174" t="str">
        <f>I613</f>
        <v>LXVI - CAMPEONATO</v>
      </c>
      <c r="C626" s="175"/>
      <c r="D626" s="175"/>
      <c r="E626" s="176"/>
      <c r="F626" s="91" t="s">
        <v>119</v>
      </c>
      <c r="G626" s="100"/>
      <c r="H626" s="103"/>
      <c r="I626" s="174" t="str">
        <f>B626</f>
        <v>LXVI - CAMPEONATO</v>
      </c>
      <c r="J626" s="175"/>
      <c r="K626" s="175"/>
      <c r="L626" s="176"/>
      <c r="M626" s="91" t="s">
        <v>119</v>
      </c>
      <c r="N626" s="104"/>
    </row>
    <row r="627" spans="1:19" ht="30" customHeight="1" thickBot="1" x14ac:dyDescent="0.3">
      <c r="A627" s="103"/>
      <c r="B627" s="177"/>
      <c r="C627" s="178"/>
      <c r="D627" s="178"/>
      <c r="E627" s="179"/>
      <c r="F627" s="92">
        <f>M614</f>
        <v>42833</v>
      </c>
      <c r="G627" s="101"/>
      <c r="H627" s="103"/>
      <c r="I627" s="177"/>
      <c r="J627" s="178"/>
      <c r="K627" s="178"/>
      <c r="L627" s="179"/>
      <c r="M627" s="92">
        <f>F627</f>
        <v>42833</v>
      </c>
      <c r="N627" s="105"/>
    </row>
    <row r="628" spans="1:19" ht="27" customHeight="1" thickBot="1" x14ac:dyDescent="0.3">
      <c r="A628" s="103"/>
      <c r="B628" s="109" t="str">
        <f>C628&amp;"º Rodada - "&amp;F628&amp;"º Jogo"</f>
        <v>11º Rodada - 7º Jogo</v>
      </c>
      <c r="C628" s="113">
        <f>IF(K615=Jogos!$AB$333,Sumulas!J615+1,J615)</f>
        <v>11</v>
      </c>
      <c r="D628" s="113">
        <f>IF(K615=Jogos!$AB$333,2,K615+1)</f>
        <v>8</v>
      </c>
      <c r="E628" s="113" t="str">
        <f>C628&amp;"J"&amp;D628</f>
        <v>11J8</v>
      </c>
      <c r="F628" s="145">
        <f>D628-1</f>
        <v>7</v>
      </c>
      <c r="G628" s="101"/>
      <c r="H628" s="103"/>
      <c r="I628" s="109" t="str">
        <f>J628&amp;"º Rodada - "&amp;M628&amp;"º Jogo"</f>
        <v>11º Rodada - 8º Jogo</v>
      </c>
      <c r="J628" s="113">
        <f>IF(D628=Jogos!$AB$333,Sumulas!C628+1,C628)</f>
        <v>11</v>
      </c>
      <c r="K628" s="113">
        <f>IF(D628=Jogos!$AB$333,2,D628+1)</f>
        <v>9</v>
      </c>
      <c r="L628" s="113" t="str">
        <f>J628&amp;"J"&amp;K628</f>
        <v>11J9</v>
      </c>
      <c r="M628" s="145">
        <f>K628-1</f>
        <v>8</v>
      </c>
      <c r="N628" s="105"/>
    </row>
    <row r="629" spans="1:19" ht="30.95" customHeight="1" thickBot="1" x14ac:dyDescent="0.3">
      <c r="A629" s="103"/>
      <c r="B629" s="90" t="str">
        <f>IFERROR(VLOOKUP(VLOOKUP(IF(VLOOKUP(E628,Jogos!$AD$336:$AI$566,6,FALSE)="C",VLOOKUP(E628,Jogos!$AD$336:$AI$566,4,FALSE),VLOOKUP(E628,Jogos!$AD$336:$AI$566,5,FALSE)),Tabelas!$O$9:$P$30,2,FALSE),$Q$2:$S$21,3,FALSE),"")</f>
        <v>França (Shrek)</v>
      </c>
      <c r="C629" s="93"/>
      <c r="D629" s="94" t="s">
        <v>54</v>
      </c>
      <c r="E629" s="93"/>
      <c r="F629" s="68" t="str">
        <f>IFERROR(VLOOKUP(VLOOKUP(IF(VLOOKUP(E628,Jogos!$AD$336:$AI$566,6,FALSE)="F",VLOOKUP(E628,Jogos!$AD$336:$AI$566,4,FALSE),VLOOKUP(E628,Jogos!$AD$336:$AI$566,5,FALSE)),Tabelas!$O$9:$P$30,2,FALSE),$Q$2:$S$21,3,FALSE),"")</f>
        <v>Itália (Cayera)</v>
      </c>
      <c r="G629" s="76"/>
      <c r="H629" s="103"/>
      <c r="I629" s="90" t="str">
        <f>IFERROR(VLOOKUP(VLOOKUP(IF(VLOOKUP(L628,Jogos!$AD$336:$AI$566,6,FALSE)="C",VLOOKUP(L628,Jogos!$AD$336:$AI$566,4,FALSE),VLOOKUP(L628,Jogos!$AD$336:$AI$566,5,FALSE)),Tabelas!$O$9:$P$30,2,FALSE),$Q$2:$S$21,3,FALSE),"")</f>
        <v>Irlanda (Gru)</v>
      </c>
      <c r="J629" s="93"/>
      <c r="K629" s="94" t="s">
        <v>54</v>
      </c>
      <c r="L629" s="93"/>
      <c r="M629" s="68" t="str">
        <f>IFERROR(VLOOKUP(VLOOKUP(IF(VLOOKUP(L628,Jogos!$AD$336:$AI$566,6,FALSE)="F",VLOOKUP(L628,Jogos!$AD$336:$AI$566,4,FALSE),VLOOKUP(L628,Jogos!$AD$336:$AI$566,5,FALSE)),Tabelas!$O$9:$P$30,2,FALSE),$Q$2:$S$21,3,FALSE),"")</f>
        <v>Holanda (Junior)</v>
      </c>
      <c r="N629" s="106"/>
      <c r="Q629">
        <f>Tabelas!P636</f>
        <v>0</v>
      </c>
      <c r="R629">
        <f>Tabelas!Y636</f>
        <v>0</v>
      </c>
      <c r="S629" t="str">
        <f>Q629&amp;" ("&amp;R629&amp;")"</f>
        <v>0 (0)</v>
      </c>
    </row>
    <row r="630" spans="1:19" ht="16.5" thickBot="1" x14ac:dyDescent="0.3">
      <c r="A630" s="103"/>
      <c r="B630" s="89" t="s">
        <v>117</v>
      </c>
      <c r="C630" s="95" t="s">
        <v>118</v>
      </c>
      <c r="D630" s="171" t="s">
        <v>116</v>
      </c>
      <c r="E630" s="95" t="s">
        <v>118</v>
      </c>
      <c r="F630" s="89" t="s">
        <v>117</v>
      </c>
      <c r="G630" s="102"/>
      <c r="H630" s="103"/>
      <c r="I630" s="89" t="s">
        <v>117</v>
      </c>
      <c r="J630" s="95" t="s">
        <v>118</v>
      </c>
      <c r="K630" s="171" t="s">
        <v>116</v>
      </c>
      <c r="L630" s="95" t="s">
        <v>118</v>
      </c>
      <c r="M630" s="89" t="s">
        <v>117</v>
      </c>
      <c r="N630" s="107"/>
    </row>
    <row r="631" spans="1:19" ht="30.95" customHeight="1" thickBot="1" x14ac:dyDescent="0.3">
      <c r="A631" s="103"/>
      <c r="B631" s="88"/>
      <c r="C631" s="96"/>
      <c r="D631" s="172"/>
      <c r="E631" s="97"/>
      <c r="F631" s="87"/>
      <c r="G631" s="76"/>
      <c r="H631" s="103"/>
      <c r="I631" s="88"/>
      <c r="J631" s="96"/>
      <c r="K631" s="172"/>
      <c r="L631" s="97"/>
      <c r="M631" s="87"/>
      <c r="N631" s="106"/>
    </row>
    <row r="632" spans="1:19" ht="30.95" customHeight="1" thickBot="1" x14ac:dyDescent="0.3">
      <c r="A632" s="103"/>
      <c r="B632" s="66"/>
      <c r="C632" s="98"/>
      <c r="D632" s="172"/>
      <c r="E632" s="97"/>
      <c r="F632" s="87"/>
      <c r="G632" s="76"/>
      <c r="H632" s="103"/>
      <c r="I632" s="66"/>
      <c r="J632" s="98"/>
      <c r="K632" s="172"/>
      <c r="L632" s="97"/>
      <c r="M632" s="87"/>
      <c r="N632" s="106"/>
    </row>
    <row r="633" spans="1:19" ht="30.95" customHeight="1" thickBot="1" x14ac:dyDescent="0.3">
      <c r="A633" s="103"/>
      <c r="B633" s="66"/>
      <c r="C633" s="98"/>
      <c r="D633" s="172"/>
      <c r="E633" s="97"/>
      <c r="F633" s="87"/>
      <c r="G633" s="76"/>
      <c r="H633" s="103"/>
      <c r="I633" s="66"/>
      <c r="J633" s="98"/>
      <c r="K633" s="172"/>
      <c r="L633" s="97"/>
      <c r="M633" s="87"/>
      <c r="N633" s="106"/>
    </row>
    <row r="634" spans="1:19" ht="30.95" customHeight="1" thickBot="1" x14ac:dyDescent="0.3">
      <c r="A634" s="103"/>
      <c r="B634" s="66"/>
      <c r="C634" s="98"/>
      <c r="D634" s="172"/>
      <c r="E634" s="97"/>
      <c r="F634" s="87"/>
      <c r="G634" s="76"/>
      <c r="H634" s="103"/>
      <c r="I634" s="66"/>
      <c r="J634" s="98"/>
      <c r="K634" s="172"/>
      <c r="L634" s="97"/>
      <c r="M634" s="87"/>
      <c r="N634" s="106"/>
    </row>
    <row r="635" spans="1:19" ht="30.95" customHeight="1" thickBot="1" x14ac:dyDescent="0.3">
      <c r="A635" s="103"/>
      <c r="B635" s="66"/>
      <c r="C635" s="98"/>
      <c r="D635" s="173"/>
      <c r="E635" s="99"/>
      <c r="F635" s="68"/>
      <c r="G635" s="76"/>
      <c r="H635" s="103"/>
      <c r="I635" s="66"/>
      <c r="J635" s="98"/>
      <c r="K635" s="173"/>
      <c r="L635" s="99"/>
      <c r="M635" s="68"/>
      <c r="N635" s="106"/>
    </row>
    <row r="636" spans="1:19" ht="50.1" customHeight="1" thickBot="1" x14ac:dyDescent="0.4">
      <c r="A636" s="103"/>
      <c r="B636" s="137"/>
      <c r="C636" s="135"/>
      <c r="D636" s="136"/>
      <c r="E636" s="137"/>
      <c r="F636" s="135"/>
      <c r="G636" s="76"/>
      <c r="H636" s="103"/>
      <c r="I636" s="137"/>
      <c r="J636" s="135"/>
      <c r="K636" s="136"/>
      <c r="L636" s="137"/>
      <c r="M636" s="135"/>
      <c r="N636" s="106"/>
    </row>
    <row r="637" spans="1:19" ht="30.95" customHeight="1" x14ac:dyDescent="0.25">
      <c r="A637" s="138"/>
      <c r="B637" s="139"/>
      <c r="C637" s="140"/>
      <c r="D637" s="141"/>
      <c r="E637" s="140"/>
      <c r="F637" s="139"/>
      <c r="G637" s="139"/>
      <c r="H637" s="138"/>
      <c r="I637" s="139"/>
      <c r="J637" s="140"/>
      <c r="K637" s="141"/>
      <c r="L637" s="140"/>
      <c r="M637" s="139"/>
      <c r="N637" s="142"/>
    </row>
    <row r="638" spans="1:19" ht="16.5" thickBot="1" x14ac:dyDescent="0.3">
      <c r="A638" s="110"/>
      <c r="B638" s="111"/>
      <c r="C638" s="111"/>
      <c r="D638" s="111"/>
      <c r="E638" s="111"/>
      <c r="F638" s="111"/>
      <c r="G638" s="111"/>
      <c r="H638" s="110"/>
      <c r="I638" s="111"/>
      <c r="J638" s="111"/>
      <c r="K638" s="111"/>
      <c r="L638" s="111"/>
      <c r="M638" s="111"/>
      <c r="N638" s="112"/>
    </row>
    <row r="639" spans="1:19" ht="30" customHeight="1" thickBot="1" x14ac:dyDescent="0.3">
      <c r="A639" s="103"/>
      <c r="B639" s="174" t="str">
        <f>I626</f>
        <v>LXVI - CAMPEONATO</v>
      </c>
      <c r="C639" s="175"/>
      <c r="D639" s="175"/>
      <c r="E639" s="176"/>
      <c r="F639" s="91" t="s">
        <v>119</v>
      </c>
      <c r="G639" s="100"/>
      <c r="H639" s="103"/>
      <c r="I639" s="174" t="str">
        <f>B639</f>
        <v>LXVI - CAMPEONATO</v>
      </c>
      <c r="J639" s="175"/>
      <c r="K639" s="175"/>
      <c r="L639" s="176"/>
      <c r="M639" s="91" t="s">
        <v>119</v>
      </c>
      <c r="N639" s="104"/>
    </row>
    <row r="640" spans="1:19" ht="30" customHeight="1" thickBot="1" x14ac:dyDescent="0.3">
      <c r="A640" s="103"/>
      <c r="B640" s="177"/>
      <c r="C640" s="178"/>
      <c r="D640" s="178"/>
      <c r="E640" s="179"/>
      <c r="F640" s="92">
        <f>M627</f>
        <v>42833</v>
      </c>
      <c r="G640" s="101"/>
      <c r="H640" s="103"/>
      <c r="I640" s="177"/>
      <c r="J640" s="178"/>
      <c r="K640" s="178"/>
      <c r="L640" s="179"/>
      <c r="M640" s="92">
        <f>F640</f>
        <v>42833</v>
      </c>
      <c r="N640" s="105"/>
    </row>
    <row r="641" spans="1:19" ht="27" customHeight="1" thickBot="1" x14ac:dyDescent="0.3">
      <c r="A641" s="103"/>
      <c r="B641" s="109" t="str">
        <f>C641&amp;"º Rodada - "&amp;F641&amp;"º Jogo"</f>
        <v>11º Rodada - 9º Jogo</v>
      </c>
      <c r="C641" s="113">
        <f>IF(K628=Jogos!$AB$333,Sumulas!J628+1,J628)</f>
        <v>11</v>
      </c>
      <c r="D641" s="113">
        <f>IF(K628=Jogos!$AB$333,2,K628+1)</f>
        <v>10</v>
      </c>
      <c r="E641" s="113" t="str">
        <f>C641&amp;"J"&amp;D641</f>
        <v>11J10</v>
      </c>
      <c r="F641" s="145">
        <f>D641-1</f>
        <v>9</v>
      </c>
      <c r="G641" s="101"/>
      <c r="H641" s="103"/>
      <c r="I641" s="109" t="str">
        <f>J641&amp;"º Rodada - "&amp;M641&amp;"º Jogo"</f>
        <v>12º Rodada - 1º Jogo</v>
      </c>
      <c r="J641" s="113">
        <f>IF(D641=Jogos!$AB$333,Sumulas!C641+1,C641)</f>
        <v>12</v>
      </c>
      <c r="K641" s="113">
        <f>IF(D641=Jogos!$AB$333,2,D641+1)</f>
        <v>2</v>
      </c>
      <c r="L641" s="113" t="str">
        <f>J641&amp;"J"&amp;K641</f>
        <v>12J2</v>
      </c>
      <c r="M641" s="145">
        <f>K641-1</f>
        <v>1</v>
      </c>
      <c r="N641" s="105"/>
    </row>
    <row r="642" spans="1:19" ht="30.95" customHeight="1" thickBot="1" x14ac:dyDescent="0.3">
      <c r="A642" s="103"/>
      <c r="B642" s="90" t="str">
        <f>IFERROR(VLOOKUP(VLOOKUP(IF(VLOOKUP(E641,Jogos!$AD$336:$AI$566,6,FALSE)="C",VLOOKUP(E641,Jogos!$AD$336:$AI$566,4,FALSE),VLOOKUP(E641,Jogos!$AD$336:$AI$566,5,FALSE)),Tabelas!$O$9:$P$30,2,FALSE),$Q$2:$S$21,3,FALSE),"")</f>
        <v>Turquia (DieGo)</v>
      </c>
      <c r="C642" s="93"/>
      <c r="D642" s="94" t="s">
        <v>54</v>
      </c>
      <c r="E642" s="93"/>
      <c r="F642" s="68" t="str">
        <f>IFERROR(VLOOKUP(VLOOKUP(IF(VLOOKUP(E641,Jogos!$AD$336:$AI$566,6,FALSE)="F",VLOOKUP(E641,Jogos!$AD$336:$AI$566,4,FALSE),VLOOKUP(E641,Jogos!$AD$336:$AI$566,5,FALSE)),Tabelas!$O$9:$P$30,2,FALSE),$Q$2:$S$21,3,FALSE),"")</f>
        <v>Suíça (Juninho)</v>
      </c>
      <c r="G642" s="76"/>
      <c r="H642" s="103"/>
      <c r="I642" s="90" t="str">
        <f>IFERROR(VLOOKUP(VLOOKUP(IF(VLOOKUP(L641,Jogos!$AD$336:$AI$566,6,FALSE)="C",VLOOKUP(L641,Jogos!$AD$336:$AI$566,4,FALSE),VLOOKUP(L641,Jogos!$AD$336:$AI$566,5,FALSE)),Tabelas!$O$9:$P$30,2,FALSE),$Q$2:$S$21,3,FALSE),"")</f>
        <v>Rep. Tcheca (Ricardinho)</v>
      </c>
      <c r="J642" s="93"/>
      <c r="K642" s="94" t="s">
        <v>54</v>
      </c>
      <c r="L642" s="93"/>
      <c r="M642" s="68" t="str">
        <f>IFERROR(VLOOKUP(VLOOKUP(IF(VLOOKUP(L641,Jogos!$AD$336:$AI$566,6,FALSE)="F",VLOOKUP(L641,Jogos!$AD$336:$AI$566,4,FALSE),VLOOKUP(L641,Jogos!$AD$336:$AI$566,5,FALSE)),Tabelas!$O$9:$P$30,2,FALSE),$Q$2:$S$21,3,FALSE),"")</f>
        <v>Alemanha (Roger)</v>
      </c>
      <c r="N642" s="106"/>
      <c r="Q642">
        <f>Tabelas!P649</f>
        <v>0</v>
      </c>
      <c r="R642">
        <f>Tabelas!Y649</f>
        <v>0</v>
      </c>
      <c r="S642" t="str">
        <f>Q642&amp;" ("&amp;R642&amp;")"</f>
        <v>0 (0)</v>
      </c>
    </row>
    <row r="643" spans="1:19" ht="16.5" thickBot="1" x14ac:dyDescent="0.3">
      <c r="A643" s="103"/>
      <c r="B643" s="89" t="s">
        <v>117</v>
      </c>
      <c r="C643" s="95" t="s">
        <v>118</v>
      </c>
      <c r="D643" s="171" t="s">
        <v>116</v>
      </c>
      <c r="E643" s="95" t="s">
        <v>118</v>
      </c>
      <c r="F643" s="89" t="s">
        <v>117</v>
      </c>
      <c r="G643" s="102"/>
      <c r="H643" s="103"/>
      <c r="I643" s="89" t="s">
        <v>117</v>
      </c>
      <c r="J643" s="95" t="s">
        <v>118</v>
      </c>
      <c r="K643" s="171" t="s">
        <v>116</v>
      </c>
      <c r="L643" s="95" t="s">
        <v>118</v>
      </c>
      <c r="M643" s="89" t="s">
        <v>117</v>
      </c>
      <c r="N643" s="107"/>
    </row>
    <row r="644" spans="1:19" ht="30.95" customHeight="1" thickBot="1" x14ac:dyDescent="0.3">
      <c r="A644" s="103"/>
      <c r="B644" s="88"/>
      <c r="C644" s="96"/>
      <c r="D644" s="172"/>
      <c r="E644" s="97"/>
      <c r="F644" s="87"/>
      <c r="G644" s="76"/>
      <c r="H644" s="103"/>
      <c r="I644" s="88"/>
      <c r="J644" s="96"/>
      <c r="K644" s="172"/>
      <c r="L644" s="97"/>
      <c r="M644" s="87"/>
      <c r="N644" s="106"/>
    </row>
    <row r="645" spans="1:19" ht="30.95" customHeight="1" thickBot="1" x14ac:dyDescent="0.3">
      <c r="A645" s="103"/>
      <c r="B645" s="66"/>
      <c r="C645" s="98"/>
      <c r="D645" s="172"/>
      <c r="E645" s="97"/>
      <c r="F645" s="87"/>
      <c r="G645" s="76"/>
      <c r="H645" s="103"/>
      <c r="I645" s="66"/>
      <c r="J645" s="98"/>
      <c r="K645" s="172"/>
      <c r="L645" s="97"/>
      <c r="M645" s="87"/>
      <c r="N645" s="106"/>
    </row>
    <row r="646" spans="1:19" ht="30.95" customHeight="1" thickBot="1" x14ac:dyDescent="0.3">
      <c r="A646" s="103"/>
      <c r="B646" s="66"/>
      <c r="C646" s="98"/>
      <c r="D646" s="172"/>
      <c r="E646" s="97"/>
      <c r="F646" s="87"/>
      <c r="G646" s="76"/>
      <c r="H646" s="103"/>
      <c r="I646" s="66"/>
      <c r="J646" s="98"/>
      <c r="K646" s="172"/>
      <c r="L646" s="97"/>
      <c r="M646" s="87"/>
      <c r="N646" s="106"/>
    </row>
    <row r="647" spans="1:19" ht="30.95" customHeight="1" thickBot="1" x14ac:dyDescent="0.3">
      <c r="A647" s="103"/>
      <c r="B647" s="66"/>
      <c r="C647" s="98"/>
      <c r="D647" s="172"/>
      <c r="E647" s="97"/>
      <c r="F647" s="87"/>
      <c r="G647" s="76"/>
      <c r="H647" s="103"/>
      <c r="I647" s="66"/>
      <c r="J647" s="98"/>
      <c r="K647" s="172"/>
      <c r="L647" s="97"/>
      <c r="M647" s="87"/>
      <c r="N647" s="106"/>
    </row>
    <row r="648" spans="1:19" ht="30.95" customHeight="1" thickBot="1" x14ac:dyDescent="0.3">
      <c r="A648" s="103"/>
      <c r="B648" s="66"/>
      <c r="C648" s="98"/>
      <c r="D648" s="173"/>
      <c r="E648" s="99"/>
      <c r="F648" s="68"/>
      <c r="G648" s="76"/>
      <c r="H648" s="103"/>
      <c r="I648" s="66"/>
      <c r="J648" s="98"/>
      <c r="K648" s="173"/>
      <c r="L648" s="99"/>
      <c r="M648" s="68"/>
      <c r="N648" s="106"/>
    </row>
    <row r="649" spans="1:19" ht="50.1" customHeight="1" thickBot="1" x14ac:dyDescent="0.4">
      <c r="A649" s="103"/>
      <c r="B649" s="137"/>
      <c r="C649" s="135"/>
      <c r="D649" s="136"/>
      <c r="E649" s="137"/>
      <c r="F649" s="135"/>
      <c r="G649" s="76"/>
      <c r="H649" s="103"/>
      <c r="I649" s="137"/>
      <c r="J649" s="135"/>
      <c r="K649" s="136"/>
      <c r="L649" s="137"/>
      <c r="M649" s="135"/>
      <c r="N649" s="106"/>
    </row>
    <row r="650" spans="1:19" ht="30.95" customHeight="1" x14ac:dyDescent="0.25">
      <c r="A650" s="138"/>
      <c r="B650" s="139"/>
      <c r="C650" s="140"/>
      <c r="D650" s="141"/>
      <c r="E650" s="140"/>
      <c r="F650" s="139"/>
      <c r="G650" s="139"/>
      <c r="H650" s="138"/>
      <c r="I650" s="139"/>
      <c r="J650" s="140"/>
      <c r="K650" s="141"/>
      <c r="L650" s="140"/>
      <c r="M650" s="139"/>
      <c r="N650" s="142"/>
    </row>
    <row r="651" spans="1:19" ht="16.5" thickBot="1" x14ac:dyDescent="0.3">
      <c r="A651" s="110"/>
      <c r="B651" s="111"/>
      <c r="C651" s="111"/>
      <c r="D651" s="111"/>
      <c r="E651" s="111"/>
      <c r="F651" s="111"/>
      <c r="G651" s="111"/>
      <c r="H651" s="110"/>
      <c r="I651" s="111"/>
      <c r="J651" s="111"/>
      <c r="K651" s="111"/>
      <c r="L651" s="111"/>
      <c r="M651" s="111"/>
      <c r="N651" s="112"/>
    </row>
    <row r="652" spans="1:19" ht="30" customHeight="1" thickBot="1" x14ac:dyDescent="0.3">
      <c r="A652" s="103"/>
      <c r="B652" s="174" t="str">
        <f>I639</f>
        <v>LXVI - CAMPEONATO</v>
      </c>
      <c r="C652" s="175"/>
      <c r="D652" s="175"/>
      <c r="E652" s="176"/>
      <c r="F652" s="91" t="s">
        <v>119</v>
      </c>
      <c r="G652" s="100"/>
      <c r="H652" s="103"/>
      <c r="I652" s="174" t="str">
        <f>B652</f>
        <v>LXVI - CAMPEONATO</v>
      </c>
      <c r="J652" s="175"/>
      <c r="K652" s="175"/>
      <c r="L652" s="176"/>
      <c r="M652" s="91" t="s">
        <v>119</v>
      </c>
      <c r="N652" s="104"/>
    </row>
    <row r="653" spans="1:19" ht="30" customHeight="1" thickBot="1" x14ac:dyDescent="0.3">
      <c r="A653" s="103"/>
      <c r="B653" s="177"/>
      <c r="C653" s="178"/>
      <c r="D653" s="178"/>
      <c r="E653" s="179"/>
      <c r="F653" s="92">
        <f>M640</f>
        <v>42833</v>
      </c>
      <c r="G653" s="101"/>
      <c r="H653" s="103"/>
      <c r="I653" s="177"/>
      <c r="J653" s="178"/>
      <c r="K653" s="178"/>
      <c r="L653" s="179"/>
      <c r="M653" s="92">
        <f>F653</f>
        <v>42833</v>
      </c>
      <c r="N653" s="105"/>
    </row>
    <row r="654" spans="1:19" ht="27" customHeight="1" thickBot="1" x14ac:dyDescent="0.3">
      <c r="A654" s="103"/>
      <c r="B654" s="109" t="str">
        <f>C654&amp;"º Rodada - "&amp;F654&amp;"º Jogo"</f>
        <v>12º Rodada - 2º Jogo</v>
      </c>
      <c r="C654" s="113">
        <f>IF(K641=Jogos!$AB$333,Sumulas!J641+1,J641)</f>
        <v>12</v>
      </c>
      <c r="D654" s="113">
        <f>IF(K641=Jogos!$AB$333,2,K641+1)</f>
        <v>3</v>
      </c>
      <c r="E654" s="113" t="str">
        <f>C654&amp;"J"&amp;D654</f>
        <v>12J3</v>
      </c>
      <c r="F654" s="145">
        <f>D654-1</f>
        <v>2</v>
      </c>
      <c r="G654" s="101"/>
      <c r="H654" s="103"/>
      <c r="I654" s="109" t="str">
        <f>J654&amp;"º Rodada - "&amp;M654&amp;"º Jogo"</f>
        <v>12º Rodada - 3º Jogo</v>
      </c>
      <c r="J654" s="113">
        <f>IF(D654=Jogos!$AB$333,Sumulas!C654+1,C654)</f>
        <v>12</v>
      </c>
      <c r="K654" s="113">
        <f>IF(D654=Jogos!$AB$333,2,D654+1)</f>
        <v>4</v>
      </c>
      <c r="L654" s="113" t="str">
        <f>J654&amp;"J"&amp;K654</f>
        <v>12J4</v>
      </c>
      <c r="M654" s="145">
        <f>K654-1</f>
        <v>3</v>
      </c>
      <c r="N654" s="105"/>
    </row>
    <row r="655" spans="1:19" ht="30.95" customHeight="1" thickBot="1" x14ac:dyDescent="0.3">
      <c r="A655" s="103"/>
      <c r="B655" s="90" t="str">
        <f>IFERROR(VLOOKUP(VLOOKUP(IF(VLOOKUP(E654,Jogos!$AD$336:$AI$566,6,FALSE)="C",VLOOKUP(E654,Jogos!$AD$336:$AI$566,4,FALSE),VLOOKUP(E654,Jogos!$AD$336:$AI$566,5,FALSE)),Tabelas!$O$9:$P$30,2,FALSE),$Q$2:$S$21,3,FALSE),"")</f>
        <v>Áustria (Mário)</v>
      </c>
      <c r="C655" s="93"/>
      <c r="D655" s="94" t="s">
        <v>54</v>
      </c>
      <c r="E655" s="93"/>
      <c r="F655" s="68" t="str">
        <f>IFERROR(VLOOKUP(VLOOKUP(IF(VLOOKUP(E654,Jogos!$AD$336:$AI$566,6,FALSE)="F",VLOOKUP(E654,Jogos!$AD$336:$AI$566,4,FALSE),VLOOKUP(E654,Jogos!$AD$336:$AI$566,5,FALSE)),Tabelas!$O$9:$P$30,2,FALSE),$Q$2:$S$21,3,FALSE),"")</f>
        <v>Polônia (Deh)</v>
      </c>
      <c r="G655" s="76"/>
      <c r="H655" s="103"/>
      <c r="I655" s="90" t="str">
        <f>IFERROR(VLOOKUP(VLOOKUP(IF(VLOOKUP(L654,Jogos!$AD$336:$AI$566,6,FALSE)="C",VLOOKUP(L654,Jogos!$AD$336:$AI$566,4,FALSE),VLOOKUP(L654,Jogos!$AD$336:$AI$566,5,FALSE)),Tabelas!$O$9:$P$30,2,FALSE),$Q$2:$S$21,3,FALSE),"")</f>
        <v>Bélgica (Gustavão)</v>
      </c>
      <c r="J655" s="93"/>
      <c r="K655" s="94" t="s">
        <v>54</v>
      </c>
      <c r="L655" s="93"/>
      <c r="M655" s="68" t="str">
        <f>IFERROR(VLOOKUP(VLOOKUP(IF(VLOOKUP(L654,Jogos!$AD$336:$AI$566,6,FALSE)="F",VLOOKUP(L654,Jogos!$AD$336:$AI$566,4,FALSE),VLOOKUP(L654,Jogos!$AD$336:$AI$566,5,FALSE)),Tabelas!$O$9:$P$30,2,FALSE),$Q$2:$S$21,3,FALSE),"")</f>
        <v>País de Gales (Fred)</v>
      </c>
      <c r="N655" s="106"/>
      <c r="Q655">
        <f>Tabelas!P662</f>
        <v>0</v>
      </c>
      <c r="R655">
        <f>Tabelas!Y662</f>
        <v>0</v>
      </c>
      <c r="S655" t="str">
        <f>Q655&amp;" ("&amp;R655&amp;")"</f>
        <v>0 (0)</v>
      </c>
    </row>
    <row r="656" spans="1:19" ht="16.5" thickBot="1" x14ac:dyDescent="0.3">
      <c r="A656" s="103"/>
      <c r="B656" s="89" t="s">
        <v>117</v>
      </c>
      <c r="C656" s="95" t="s">
        <v>118</v>
      </c>
      <c r="D656" s="171" t="s">
        <v>116</v>
      </c>
      <c r="E656" s="95" t="s">
        <v>118</v>
      </c>
      <c r="F656" s="89" t="s">
        <v>117</v>
      </c>
      <c r="G656" s="102"/>
      <c r="H656" s="103"/>
      <c r="I656" s="89" t="s">
        <v>117</v>
      </c>
      <c r="J656" s="95" t="s">
        <v>118</v>
      </c>
      <c r="K656" s="171" t="s">
        <v>116</v>
      </c>
      <c r="L656" s="95" t="s">
        <v>118</v>
      </c>
      <c r="M656" s="89" t="s">
        <v>117</v>
      </c>
      <c r="N656" s="107"/>
    </row>
    <row r="657" spans="1:19" ht="30.95" customHeight="1" thickBot="1" x14ac:dyDescent="0.3">
      <c r="A657" s="103"/>
      <c r="B657" s="88"/>
      <c r="C657" s="96"/>
      <c r="D657" s="172"/>
      <c r="E657" s="97"/>
      <c r="F657" s="87"/>
      <c r="G657" s="76"/>
      <c r="H657" s="103"/>
      <c r="I657" s="88"/>
      <c r="J657" s="96"/>
      <c r="K657" s="172"/>
      <c r="L657" s="97"/>
      <c r="M657" s="87"/>
      <c r="N657" s="106"/>
    </row>
    <row r="658" spans="1:19" ht="30.95" customHeight="1" thickBot="1" x14ac:dyDescent="0.3">
      <c r="A658" s="103"/>
      <c r="B658" s="66"/>
      <c r="C658" s="98"/>
      <c r="D658" s="172"/>
      <c r="E658" s="97"/>
      <c r="F658" s="87"/>
      <c r="G658" s="76"/>
      <c r="H658" s="103"/>
      <c r="I658" s="66"/>
      <c r="J658" s="98"/>
      <c r="K658" s="172"/>
      <c r="L658" s="97"/>
      <c r="M658" s="87"/>
      <c r="N658" s="106"/>
    </row>
    <row r="659" spans="1:19" ht="30.95" customHeight="1" thickBot="1" x14ac:dyDescent="0.3">
      <c r="A659" s="103"/>
      <c r="B659" s="66"/>
      <c r="C659" s="98"/>
      <c r="D659" s="172"/>
      <c r="E659" s="97"/>
      <c r="F659" s="87"/>
      <c r="G659" s="76"/>
      <c r="H659" s="103"/>
      <c r="I659" s="66"/>
      <c r="J659" s="98"/>
      <c r="K659" s="172"/>
      <c r="L659" s="97"/>
      <c r="M659" s="87"/>
      <c r="N659" s="106"/>
    </row>
    <row r="660" spans="1:19" ht="30.95" customHeight="1" thickBot="1" x14ac:dyDescent="0.3">
      <c r="A660" s="103"/>
      <c r="B660" s="66"/>
      <c r="C660" s="98"/>
      <c r="D660" s="172"/>
      <c r="E660" s="97"/>
      <c r="F660" s="87"/>
      <c r="G660" s="76"/>
      <c r="H660" s="103"/>
      <c r="I660" s="66"/>
      <c r="J660" s="98"/>
      <c r="K660" s="172"/>
      <c r="L660" s="97"/>
      <c r="M660" s="87"/>
      <c r="N660" s="106"/>
    </row>
    <row r="661" spans="1:19" ht="30.95" customHeight="1" thickBot="1" x14ac:dyDescent="0.3">
      <c r="A661" s="103"/>
      <c r="B661" s="66"/>
      <c r="C661" s="98"/>
      <c r="D661" s="173"/>
      <c r="E661" s="99"/>
      <c r="F661" s="68"/>
      <c r="G661" s="76"/>
      <c r="H661" s="103"/>
      <c r="I661" s="66"/>
      <c r="J661" s="98"/>
      <c r="K661" s="173"/>
      <c r="L661" s="99"/>
      <c r="M661" s="68"/>
      <c r="N661" s="106"/>
    </row>
    <row r="662" spans="1:19" ht="50.1" customHeight="1" thickBot="1" x14ac:dyDescent="0.4">
      <c r="A662" s="103"/>
      <c r="B662" s="137"/>
      <c r="C662" s="135"/>
      <c r="D662" s="136"/>
      <c r="E662" s="137"/>
      <c r="F662" s="135"/>
      <c r="G662" s="76"/>
      <c r="H662" s="103"/>
      <c r="I662" s="137"/>
      <c r="J662" s="135"/>
      <c r="K662" s="136"/>
      <c r="L662" s="137"/>
      <c r="M662" s="135"/>
      <c r="N662" s="106"/>
    </row>
    <row r="663" spans="1:19" ht="30.95" customHeight="1" x14ac:dyDescent="0.25">
      <c r="A663" s="138"/>
      <c r="B663" s="139"/>
      <c r="C663" s="140"/>
      <c r="D663" s="141"/>
      <c r="E663" s="140"/>
      <c r="F663" s="139"/>
      <c r="G663" s="139"/>
      <c r="H663" s="138"/>
      <c r="I663" s="139"/>
      <c r="J663" s="140"/>
      <c r="K663" s="141"/>
      <c r="L663" s="140"/>
      <c r="M663" s="139"/>
      <c r="N663" s="142"/>
    </row>
    <row r="664" spans="1:19" ht="16.5" thickBot="1" x14ac:dyDescent="0.3">
      <c r="A664" s="110"/>
      <c r="B664" s="111"/>
      <c r="C664" s="111"/>
      <c r="D664" s="111"/>
      <c r="E664" s="111"/>
      <c r="F664" s="111"/>
      <c r="G664" s="111"/>
      <c r="H664" s="110"/>
      <c r="I664" s="111"/>
      <c r="J664" s="111"/>
      <c r="K664" s="111"/>
      <c r="L664" s="111"/>
      <c r="M664" s="111"/>
      <c r="N664" s="112"/>
    </row>
    <row r="665" spans="1:19" ht="30" customHeight="1" thickBot="1" x14ac:dyDescent="0.3">
      <c r="A665" s="103"/>
      <c r="B665" s="174" t="str">
        <f>I652</f>
        <v>LXVI - CAMPEONATO</v>
      </c>
      <c r="C665" s="175"/>
      <c r="D665" s="175"/>
      <c r="E665" s="176"/>
      <c r="F665" s="91" t="s">
        <v>119</v>
      </c>
      <c r="G665" s="100"/>
      <c r="H665" s="103"/>
      <c r="I665" s="174" t="str">
        <f>B665</f>
        <v>LXVI - CAMPEONATO</v>
      </c>
      <c r="J665" s="175"/>
      <c r="K665" s="175"/>
      <c r="L665" s="176"/>
      <c r="M665" s="91" t="s">
        <v>119</v>
      </c>
      <c r="N665" s="104"/>
    </row>
    <row r="666" spans="1:19" ht="30" customHeight="1" thickBot="1" x14ac:dyDescent="0.3">
      <c r="A666" s="103"/>
      <c r="B666" s="177"/>
      <c r="C666" s="178"/>
      <c r="D666" s="178"/>
      <c r="E666" s="179"/>
      <c r="F666" s="92">
        <f>M653</f>
        <v>42833</v>
      </c>
      <c r="G666" s="101"/>
      <c r="H666" s="103"/>
      <c r="I666" s="177"/>
      <c r="J666" s="178"/>
      <c r="K666" s="178"/>
      <c r="L666" s="179"/>
      <c r="M666" s="92">
        <f>F666</f>
        <v>42833</v>
      </c>
      <c r="N666" s="105"/>
    </row>
    <row r="667" spans="1:19" ht="27" customHeight="1" thickBot="1" x14ac:dyDescent="0.3">
      <c r="A667" s="103"/>
      <c r="B667" s="109" t="str">
        <f>C667&amp;"º Rodada - "&amp;F667&amp;"º Jogo"</f>
        <v>12º Rodada - 4º Jogo</v>
      </c>
      <c r="C667" s="113">
        <f>IF(K654=Jogos!$AB$333,Sumulas!J654+1,J654)</f>
        <v>12</v>
      </c>
      <c r="D667" s="113">
        <f>IF(K654=Jogos!$AB$333,2,K654+1)</f>
        <v>5</v>
      </c>
      <c r="E667" s="113" t="str">
        <f>C667&amp;"J"&amp;D667</f>
        <v>12J5</v>
      </c>
      <c r="F667" s="145">
        <f>D667-1</f>
        <v>4</v>
      </c>
      <c r="G667" s="101"/>
      <c r="H667" s="103"/>
      <c r="I667" s="109" t="str">
        <f>J667&amp;"º Rodada - "&amp;M667&amp;"º Jogo"</f>
        <v>12º Rodada - 5º Jogo</v>
      </c>
      <c r="J667" s="113">
        <f>IF(D667=Jogos!$AB$333,Sumulas!C667+1,C667)</f>
        <v>12</v>
      </c>
      <c r="K667" s="113">
        <f>IF(D667=Jogos!$AB$333,2,D667+1)</f>
        <v>6</v>
      </c>
      <c r="L667" s="113" t="str">
        <f>J667&amp;"J"&amp;K667</f>
        <v>12J6</v>
      </c>
      <c r="M667" s="145">
        <f>K667-1</f>
        <v>5</v>
      </c>
      <c r="N667" s="105"/>
    </row>
    <row r="668" spans="1:19" ht="30.95" customHeight="1" thickBot="1" x14ac:dyDescent="0.3">
      <c r="A668" s="103"/>
      <c r="B668" s="90" t="str">
        <f>IFERROR(VLOOKUP(VLOOKUP(IF(VLOOKUP(E667,Jogos!$AD$336:$AI$566,6,FALSE)="C",VLOOKUP(E667,Jogos!$AD$336:$AI$566,4,FALSE),VLOOKUP(E667,Jogos!$AD$336:$AI$566,5,FALSE)),Tabelas!$O$9:$P$30,2,FALSE),$Q$2:$S$21,3,FALSE),"")</f>
        <v>Noruega (Hurrante)</v>
      </c>
      <c r="C668" s="93"/>
      <c r="D668" s="94" t="s">
        <v>54</v>
      </c>
      <c r="E668" s="93"/>
      <c r="F668" s="68" t="str">
        <f>IFERROR(VLOOKUP(VLOOKUP(IF(VLOOKUP(E667,Jogos!$AD$336:$AI$566,6,FALSE)="F",VLOOKUP(E667,Jogos!$AD$336:$AI$566,4,FALSE),VLOOKUP(E667,Jogos!$AD$336:$AI$566,5,FALSE)),Tabelas!$O$9:$P$30,2,FALSE),$Q$2:$S$21,3,FALSE),"")</f>
        <v>Dinamarca (Michael)</v>
      </c>
      <c r="G668" s="76"/>
      <c r="H668" s="103"/>
      <c r="I668" s="90" t="str">
        <f>IFERROR(VLOOKUP(VLOOKUP(IF(VLOOKUP(L667,Jogos!$AD$336:$AI$566,6,FALSE)="C",VLOOKUP(L667,Jogos!$AD$336:$AI$566,4,FALSE),VLOOKUP(L667,Jogos!$AD$336:$AI$566,5,FALSE)),Tabelas!$O$9:$P$30,2,FALSE),$Q$2:$S$21,3,FALSE),"")</f>
        <v>Itália (Cayera)</v>
      </c>
      <c r="J668" s="93"/>
      <c r="K668" s="94" t="s">
        <v>54</v>
      </c>
      <c r="L668" s="93"/>
      <c r="M668" s="68" t="str">
        <f>IFERROR(VLOOKUP(VLOOKUP(IF(VLOOKUP(L667,Jogos!$AD$336:$AI$566,6,FALSE)="F",VLOOKUP(L667,Jogos!$AD$336:$AI$566,4,FALSE),VLOOKUP(L667,Jogos!$AD$336:$AI$566,5,FALSE)),Tabelas!$O$9:$P$30,2,FALSE),$Q$2:$S$21,3,FALSE),"")</f>
        <v>Escócia (João)</v>
      </c>
      <c r="N668" s="106"/>
      <c r="Q668">
        <f>Tabelas!P675</f>
        <v>0</v>
      </c>
      <c r="R668">
        <f>Tabelas!Y675</f>
        <v>0</v>
      </c>
      <c r="S668" t="str">
        <f>Q668&amp;" ("&amp;R668&amp;")"</f>
        <v>0 (0)</v>
      </c>
    </row>
    <row r="669" spans="1:19" ht="16.5" thickBot="1" x14ac:dyDescent="0.3">
      <c r="A669" s="103"/>
      <c r="B669" s="89" t="s">
        <v>117</v>
      </c>
      <c r="C669" s="95" t="s">
        <v>118</v>
      </c>
      <c r="D669" s="171" t="s">
        <v>116</v>
      </c>
      <c r="E669" s="95" t="s">
        <v>118</v>
      </c>
      <c r="F669" s="89" t="s">
        <v>117</v>
      </c>
      <c r="G669" s="102"/>
      <c r="H669" s="103"/>
      <c r="I669" s="89" t="s">
        <v>117</v>
      </c>
      <c r="J669" s="95" t="s">
        <v>118</v>
      </c>
      <c r="K669" s="171" t="s">
        <v>116</v>
      </c>
      <c r="L669" s="95" t="s">
        <v>118</v>
      </c>
      <c r="M669" s="89" t="s">
        <v>117</v>
      </c>
      <c r="N669" s="107"/>
    </row>
    <row r="670" spans="1:19" ht="30.95" customHeight="1" thickBot="1" x14ac:dyDescent="0.3">
      <c r="A670" s="103"/>
      <c r="B670" s="88"/>
      <c r="C670" s="96"/>
      <c r="D670" s="172"/>
      <c r="E670" s="97"/>
      <c r="F670" s="87"/>
      <c r="G670" s="76"/>
      <c r="H670" s="103"/>
      <c r="I670" s="88"/>
      <c r="J670" s="96"/>
      <c r="K670" s="172"/>
      <c r="L670" s="97"/>
      <c r="M670" s="87"/>
      <c r="N670" s="106"/>
    </row>
    <row r="671" spans="1:19" ht="30.95" customHeight="1" thickBot="1" x14ac:dyDescent="0.3">
      <c r="A671" s="103"/>
      <c r="B671" s="66"/>
      <c r="C671" s="98"/>
      <c r="D671" s="172"/>
      <c r="E671" s="97"/>
      <c r="F671" s="87"/>
      <c r="G671" s="76"/>
      <c r="H671" s="103"/>
      <c r="I671" s="66"/>
      <c r="J671" s="98"/>
      <c r="K671" s="172"/>
      <c r="L671" s="97"/>
      <c r="M671" s="87"/>
      <c r="N671" s="106"/>
    </row>
    <row r="672" spans="1:19" ht="30.95" customHeight="1" thickBot="1" x14ac:dyDescent="0.3">
      <c r="A672" s="103"/>
      <c r="B672" s="66"/>
      <c r="C672" s="98"/>
      <c r="D672" s="172"/>
      <c r="E672" s="97"/>
      <c r="F672" s="87"/>
      <c r="G672" s="76"/>
      <c r="H672" s="103"/>
      <c r="I672" s="66"/>
      <c r="J672" s="98"/>
      <c r="K672" s="172"/>
      <c r="L672" s="97"/>
      <c r="M672" s="87"/>
      <c r="N672" s="106"/>
    </row>
    <row r="673" spans="1:19" ht="30.95" customHeight="1" thickBot="1" x14ac:dyDescent="0.3">
      <c r="A673" s="103"/>
      <c r="B673" s="66"/>
      <c r="C673" s="98"/>
      <c r="D673" s="172"/>
      <c r="E673" s="97"/>
      <c r="F673" s="87"/>
      <c r="G673" s="76"/>
      <c r="H673" s="103"/>
      <c r="I673" s="66"/>
      <c r="J673" s="98"/>
      <c r="K673" s="172"/>
      <c r="L673" s="97"/>
      <c r="M673" s="87"/>
      <c r="N673" s="106"/>
    </row>
    <row r="674" spans="1:19" ht="30.95" customHeight="1" thickBot="1" x14ac:dyDescent="0.3">
      <c r="A674" s="103"/>
      <c r="B674" s="66"/>
      <c r="C674" s="98"/>
      <c r="D674" s="173"/>
      <c r="E674" s="99"/>
      <c r="F674" s="68"/>
      <c r="G674" s="76"/>
      <c r="H674" s="103"/>
      <c r="I674" s="66"/>
      <c r="J674" s="98"/>
      <c r="K674" s="173"/>
      <c r="L674" s="99"/>
      <c r="M674" s="68"/>
      <c r="N674" s="106"/>
    </row>
    <row r="675" spans="1:19" ht="50.1" customHeight="1" thickBot="1" x14ac:dyDescent="0.4">
      <c r="A675" s="103"/>
      <c r="B675" s="137"/>
      <c r="C675" s="135"/>
      <c r="D675" s="136"/>
      <c r="E675" s="137"/>
      <c r="F675" s="135"/>
      <c r="G675" s="76"/>
      <c r="H675" s="103"/>
      <c r="I675" s="137"/>
      <c r="J675" s="135"/>
      <c r="K675" s="136"/>
      <c r="L675" s="137"/>
      <c r="M675" s="135"/>
      <c r="N675" s="106"/>
    </row>
    <row r="676" spans="1:19" ht="30.95" customHeight="1" x14ac:dyDescent="0.25">
      <c r="A676" s="138"/>
      <c r="B676" s="139"/>
      <c r="C676" s="140"/>
      <c r="D676" s="141"/>
      <c r="E676" s="140"/>
      <c r="F676" s="139"/>
      <c r="G676" s="139"/>
      <c r="H676" s="138"/>
      <c r="I676" s="139"/>
      <c r="J676" s="140"/>
      <c r="K676" s="141"/>
      <c r="L676" s="140"/>
      <c r="M676" s="139"/>
      <c r="N676" s="142"/>
    </row>
    <row r="677" spans="1:19" ht="16.5" thickBot="1" x14ac:dyDescent="0.3">
      <c r="A677" s="110"/>
      <c r="B677" s="111"/>
      <c r="C677" s="111"/>
      <c r="D677" s="111"/>
      <c r="E677" s="111"/>
      <c r="F677" s="111"/>
      <c r="G677" s="111"/>
      <c r="H677" s="110"/>
      <c r="I677" s="111"/>
      <c r="J677" s="111"/>
      <c r="K677" s="111"/>
      <c r="L677" s="111"/>
      <c r="M677" s="111"/>
      <c r="N677" s="112"/>
    </row>
    <row r="678" spans="1:19" ht="30" customHeight="1" thickBot="1" x14ac:dyDescent="0.3">
      <c r="A678" s="103"/>
      <c r="B678" s="174" t="str">
        <f>I665</f>
        <v>LXVI - CAMPEONATO</v>
      </c>
      <c r="C678" s="175"/>
      <c r="D678" s="175"/>
      <c r="E678" s="176"/>
      <c r="F678" s="91" t="s">
        <v>119</v>
      </c>
      <c r="G678" s="100"/>
      <c r="H678" s="103"/>
      <c r="I678" s="174" t="str">
        <f>B678</f>
        <v>LXVI - CAMPEONATO</v>
      </c>
      <c r="J678" s="175"/>
      <c r="K678" s="175"/>
      <c r="L678" s="176"/>
      <c r="M678" s="91" t="s">
        <v>119</v>
      </c>
      <c r="N678" s="104"/>
    </row>
    <row r="679" spans="1:19" ht="30" customHeight="1" thickBot="1" x14ac:dyDescent="0.3">
      <c r="A679" s="103"/>
      <c r="B679" s="177"/>
      <c r="C679" s="178"/>
      <c r="D679" s="178"/>
      <c r="E679" s="179"/>
      <c r="F679" s="92">
        <f>M666</f>
        <v>42833</v>
      </c>
      <c r="G679" s="101"/>
      <c r="H679" s="103"/>
      <c r="I679" s="177"/>
      <c r="J679" s="178"/>
      <c r="K679" s="178"/>
      <c r="L679" s="179"/>
      <c r="M679" s="92">
        <f>F679</f>
        <v>42833</v>
      </c>
      <c r="N679" s="105"/>
    </row>
    <row r="680" spans="1:19" ht="27" customHeight="1" thickBot="1" x14ac:dyDescent="0.3">
      <c r="A680" s="103"/>
      <c r="B680" s="109" t="str">
        <f>C680&amp;"º Rodada - "&amp;F680&amp;"º Jogo"</f>
        <v>12º Rodada - 6º Jogo</v>
      </c>
      <c r="C680" s="113">
        <f>IF(K667=Jogos!$AB$333,Sumulas!J667+1,J667)</f>
        <v>12</v>
      </c>
      <c r="D680" s="113">
        <f>IF(K667=Jogos!$AB$333,2,K667+1)</f>
        <v>7</v>
      </c>
      <c r="E680" s="113" t="str">
        <f>C680&amp;"J"&amp;D680</f>
        <v>12J7</v>
      </c>
      <c r="F680" s="145">
        <f>D680-1</f>
        <v>6</v>
      </c>
      <c r="G680" s="101"/>
      <c r="H680" s="103"/>
      <c r="I680" s="109" t="str">
        <f>J680&amp;"º Rodada - "&amp;M680&amp;"º Jogo"</f>
        <v>12º Rodada - 7º Jogo</v>
      </c>
      <c r="J680" s="113">
        <f>IF(D680=Jogos!$AB$333,Sumulas!C680+1,C680)</f>
        <v>12</v>
      </c>
      <c r="K680" s="113">
        <f>IF(D680=Jogos!$AB$333,2,D680+1)</f>
        <v>8</v>
      </c>
      <c r="L680" s="113" t="str">
        <f>J680&amp;"J"&amp;K680</f>
        <v>12J8</v>
      </c>
      <c r="M680" s="145">
        <f>K680-1</f>
        <v>7</v>
      </c>
      <c r="N680" s="105"/>
    </row>
    <row r="681" spans="1:19" ht="30.95" customHeight="1" thickBot="1" x14ac:dyDescent="0.3">
      <c r="A681" s="103"/>
      <c r="B681" s="90" t="str">
        <f>IFERROR(VLOOKUP(VLOOKUP(IF(VLOOKUP(E680,Jogos!$AD$336:$AI$566,6,FALSE)="C",VLOOKUP(E680,Jogos!$AD$336:$AI$566,4,FALSE),VLOOKUP(E680,Jogos!$AD$336:$AI$566,5,FALSE)),Tabelas!$O$9:$P$30,2,FALSE),$Q$2:$S$21,3,FALSE),"")</f>
        <v>Eslovênia (Deyvid)</v>
      </c>
      <c r="C681" s="93"/>
      <c r="D681" s="94" t="s">
        <v>54</v>
      </c>
      <c r="E681" s="93"/>
      <c r="F681" s="68" t="str">
        <f>IFERROR(VLOOKUP(VLOOKUP(IF(VLOOKUP(E680,Jogos!$AD$336:$AI$566,6,FALSE)="F",VLOOKUP(E680,Jogos!$AD$336:$AI$566,4,FALSE),VLOOKUP(E680,Jogos!$AD$336:$AI$566,5,FALSE)),Tabelas!$O$9:$P$30,2,FALSE),$Q$2:$S$21,3,FALSE),"")</f>
        <v>Irlanda (Gru)</v>
      </c>
      <c r="G681" s="76"/>
      <c r="H681" s="103"/>
      <c r="I681" s="90" t="str">
        <f>IFERROR(VLOOKUP(VLOOKUP(IF(VLOOKUP(L680,Jogos!$AD$336:$AI$566,6,FALSE)="C",VLOOKUP(L680,Jogos!$AD$336:$AI$566,4,FALSE),VLOOKUP(L680,Jogos!$AD$336:$AI$566,5,FALSE)),Tabelas!$O$9:$P$30,2,FALSE),$Q$2:$S$21,3,FALSE),"")</f>
        <v>França (Shrek)</v>
      </c>
      <c r="J681" s="93"/>
      <c r="K681" s="94" t="s">
        <v>54</v>
      </c>
      <c r="L681" s="93"/>
      <c r="M681" s="68" t="str">
        <f>IFERROR(VLOOKUP(VLOOKUP(IF(VLOOKUP(L680,Jogos!$AD$336:$AI$566,6,FALSE)="F",VLOOKUP(L680,Jogos!$AD$336:$AI$566,4,FALSE),VLOOKUP(L680,Jogos!$AD$336:$AI$566,5,FALSE)),Tabelas!$O$9:$P$30,2,FALSE),$Q$2:$S$21,3,FALSE),"")</f>
        <v>Inglaterra (Tooty)</v>
      </c>
      <c r="N681" s="106"/>
      <c r="Q681">
        <f>Tabelas!P688</f>
        <v>0</v>
      </c>
      <c r="R681">
        <f>Tabelas!Y688</f>
        <v>0</v>
      </c>
      <c r="S681" t="str">
        <f>Q681&amp;" ("&amp;R681&amp;")"</f>
        <v>0 (0)</v>
      </c>
    </row>
    <row r="682" spans="1:19" ht="16.5" thickBot="1" x14ac:dyDescent="0.3">
      <c r="A682" s="103"/>
      <c r="B682" s="89" t="s">
        <v>117</v>
      </c>
      <c r="C682" s="95" t="s">
        <v>118</v>
      </c>
      <c r="D682" s="171" t="s">
        <v>116</v>
      </c>
      <c r="E682" s="95" t="s">
        <v>118</v>
      </c>
      <c r="F682" s="89" t="s">
        <v>117</v>
      </c>
      <c r="G682" s="102"/>
      <c r="H682" s="103"/>
      <c r="I682" s="89" t="s">
        <v>117</v>
      </c>
      <c r="J682" s="95" t="s">
        <v>118</v>
      </c>
      <c r="K682" s="171" t="s">
        <v>116</v>
      </c>
      <c r="L682" s="95" t="s">
        <v>118</v>
      </c>
      <c r="M682" s="89" t="s">
        <v>117</v>
      </c>
      <c r="N682" s="107"/>
    </row>
    <row r="683" spans="1:19" ht="30.95" customHeight="1" thickBot="1" x14ac:dyDescent="0.3">
      <c r="A683" s="103"/>
      <c r="B683" s="88"/>
      <c r="C683" s="96"/>
      <c r="D683" s="172"/>
      <c r="E683" s="97"/>
      <c r="F683" s="87"/>
      <c r="G683" s="76"/>
      <c r="H683" s="103"/>
      <c r="I683" s="88"/>
      <c r="J683" s="96"/>
      <c r="K683" s="172"/>
      <c r="L683" s="97"/>
      <c r="M683" s="87"/>
      <c r="N683" s="106"/>
    </row>
    <row r="684" spans="1:19" ht="30.95" customHeight="1" thickBot="1" x14ac:dyDescent="0.3">
      <c r="A684" s="103"/>
      <c r="B684" s="66"/>
      <c r="C684" s="98"/>
      <c r="D684" s="172"/>
      <c r="E684" s="97"/>
      <c r="F684" s="87"/>
      <c r="G684" s="76"/>
      <c r="H684" s="103"/>
      <c r="I684" s="66"/>
      <c r="J684" s="98"/>
      <c r="K684" s="172"/>
      <c r="L684" s="97"/>
      <c r="M684" s="87"/>
      <c r="N684" s="106"/>
    </row>
    <row r="685" spans="1:19" ht="30.95" customHeight="1" thickBot="1" x14ac:dyDescent="0.3">
      <c r="A685" s="103"/>
      <c r="B685" s="66"/>
      <c r="C685" s="98"/>
      <c r="D685" s="172"/>
      <c r="E685" s="97"/>
      <c r="F685" s="87"/>
      <c r="G685" s="76"/>
      <c r="H685" s="103"/>
      <c r="I685" s="66"/>
      <c r="J685" s="98"/>
      <c r="K685" s="172"/>
      <c r="L685" s="97"/>
      <c r="M685" s="87"/>
      <c r="N685" s="106"/>
    </row>
    <row r="686" spans="1:19" ht="30.95" customHeight="1" thickBot="1" x14ac:dyDescent="0.3">
      <c r="A686" s="103"/>
      <c r="B686" s="66"/>
      <c r="C686" s="98"/>
      <c r="D686" s="172"/>
      <c r="E686" s="97"/>
      <c r="F686" s="87"/>
      <c r="G686" s="76"/>
      <c r="H686" s="103"/>
      <c r="I686" s="66"/>
      <c r="J686" s="98"/>
      <c r="K686" s="172"/>
      <c r="L686" s="97"/>
      <c r="M686" s="87"/>
      <c r="N686" s="106"/>
    </row>
    <row r="687" spans="1:19" ht="30.95" customHeight="1" thickBot="1" x14ac:dyDescent="0.3">
      <c r="A687" s="103"/>
      <c r="B687" s="66"/>
      <c r="C687" s="98"/>
      <c r="D687" s="173"/>
      <c r="E687" s="99"/>
      <c r="F687" s="68"/>
      <c r="G687" s="76"/>
      <c r="H687" s="103"/>
      <c r="I687" s="66"/>
      <c r="J687" s="98"/>
      <c r="K687" s="173"/>
      <c r="L687" s="99"/>
      <c r="M687" s="68"/>
      <c r="N687" s="106"/>
    </row>
    <row r="688" spans="1:19" ht="50.1" customHeight="1" thickBot="1" x14ac:dyDescent="0.4">
      <c r="A688" s="103"/>
      <c r="B688" s="137"/>
      <c r="C688" s="135"/>
      <c r="D688" s="136"/>
      <c r="E688" s="137"/>
      <c r="F688" s="135"/>
      <c r="G688" s="76"/>
      <c r="H688" s="103"/>
      <c r="I688" s="137"/>
      <c r="J688" s="135"/>
      <c r="K688" s="136"/>
      <c r="L688" s="137"/>
      <c r="M688" s="135"/>
      <c r="N688" s="106"/>
    </row>
    <row r="689" spans="1:19" ht="30.95" customHeight="1" x14ac:dyDescent="0.25">
      <c r="A689" s="138"/>
      <c r="B689" s="139"/>
      <c r="C689" s="140"/>
      <c r="D689" s="141"/>
      <c r="E689" s="140"/>
      <c r="F689" s="139"/>
      <c r="G689" s="139"/>
      <c r="H689" s="138"/>
      <c r="I689" s="139"/>
      <c r="J689" s="140"/>
      <c r="K689" s="141"/>
      <c r="L689" s="140"/>
      <c r="M689" s="139"/>
      <c r="N689" s="142"/>
    </row>
    <row r="690" spans="1:19" ht="16.5" thickBot="1" x14ac:dyDescent="0.3">
      <c r="A690" s="110"/>
      <c r="B690" s="111"/>
      <c r="C690" s="111"/>
      <c r="D690" s="111"/>
      <c r="E690" s="111"/>
      <c r="F690" s="111"/>
      <c r="G690" s="111"/>
      <c r="H690" s="110"/>
      <c r="I690" s="111"/>
      <c r="J690" s="111"/>
      <c r="K690" s="111"/>
      <c r="L690" s="111"/>
      <c r="M690" s="111"/>
      <c r="N690" s="112"/>
    </row>
    <row r="691" spans="1:19" ht="30" customHeight="1" thickBot="1" x14ac:dyDescent="0.3">
      <c r="A691" s="103"/>
      <c r="B691" s="174" t="str">
        <f>I678</f>
        <v>LXVI - CAMPEONATO</v>
      </c>
      <c r="C691" s="175"/>
      <c r="D691" s="175"/>
      <c r="E691" s="176"/>
      <c r="F691" s="91" t="s">
        <v>119</v>
      </c>
      <c r="G691" s="100"/>
      <c r="H691" s="103"/>
      <c r="I691" s="174" t="str">
        <f>B691</f>
        <v>LXVI - CAMPEONATO</v>
      </c>
      <c r="J691" s="175"/>
      <c r="K691" s="175"/>
      <c r="L691" s="176"/>
      <c r="M691" s="91" t="s">
        <v>119</v>
      </c>
      <c r="N691" s="104"/>
    </row>
    <row r="692" spans="1:19" ht="30" customHeight="1" thickBot="1" x14ac:dyDescent="0.3">
      <c r="A692" s="103"/>
      <c r="B692" s="177"/>
      <c r="C692" s="178"/>
      <c r="D692" s="178"/>
      <c r="E692" s="179"/>
      <c r="F692" s="92">
        <f>M679</f>
        <v>42833</v>
      </c>
      <c r="G692" s="101"/>
      <c r="H692" s="103"/>
      <c r="I692" s="177"/>
      <c r="J692" s="178"/>
      <c r="K692" s="178"/>
      <c r="L692" s="179"/>
      <c r="M692" s="92">
        <f>F692</f>
        <v>42833</v>
      </c>
      <c r="N692" s="105"/>
    </row>
    <row r="693" spans="1:19" ht="27" customHeight="1" thickBot="1" x14ac:dyDescent="0.3">
      <c r="A693" s="103"/>
      <c r="B693" s="109" t="str">
        <f>C693&amp;"º Rodada - "&amp;F693&amp;"º Jogo"</f>
        <v>12º Rodada - 8º Jogo</v>
      </c>
      <c r="C693" s="113">
        <f>IF(K680=Jogos!$AB$333,Sumulas!J680+1,J680)</f>
        <v>12</v>
      </c>
      <c r="D693" s="113">
        <f>IF(K680=Jogos!$AB$333,2,K680+1)</f>
        <v>9</v>
      </c>
      <c r="E693" s="113" t="str">
        <f>C693&amp;"J"&amp;D693</f>
        <v>12J9</v>
      </c>
      <c r="F693" s="145">
        <f>D693-1</f>
        <v>8</v>
      </c>
      <c r="G693" s="101"/>
      <c r="H693" s="103"/>
      <c r="I693" s="109" t="str">
        <f>J693&amp;"º Rodada - "&amp;M693&amp;"º Jogo"</f>
        <v>12º Rodada - 9º Jogo</v>
      </c>
      <c r="J693" s="113">
        <f>IF(D693=Jogos!$AB$333,Sumulas!C693+1,C693)</f>
        <v>12</v>
      </c>
      <c r="K693" s="113">
        <f>IF(D693=Jogos!$AB$333,2,D693+1)</f>
        <v>10</v>
      </c>
      <c r="L693" s="113" t="str">
        <f>J693&amp;"J"&amp;K693</f>
        <v>12J10</v>
      </c>
      <c r="M693" s="145">
        <f>K693-1</f>
        <v>9</v>
      </c>
      <c r="N693" s="105"/>
    </row>
    <row r="694" spans="1:19" ht="30.95" customHeight="1" thickBot="1" x14ac:dyDescent="0.3">
      <c r="A694" s="103"/>
      <c r="B694" s="90" t="str">
        <f>IFERROR(VLOOKUP(VLOOKUP(IF(VLOOKUP(E693,Jogos!$AD$336:$AI$566,6,FALSE)="C",VLOOKUP(E693,Jogos!$AD$336:$AI$566,4,FALSE),VLOOKUP(E693,Jogos!$AD$336:$AI$566,5,FALSE)),Tabelas!$O$9:$P$30,2,FALSE),$Q$2:$S$21,3,FALSE),"")</f>
        <v>Romênia (Piu)</v>
      </c>
      <c r="C694" s="93"/>
      <c r="D694" s="94" t="s">
        <v>54</v>
      </c>
      <c r="E694" s="93"/>
      <c r="F694" s="68" t="str">
        <f>IFERROR(VLOOKUP(VLOOKUP(IF(VLOOKUP(E693,Jogos!$AD$336:$AI$566,6,FALSE)="F",VLOOKUP(E693,Jogos!$AD$336:$AI$566,4,FALSE),VLOOKUP(E693,Jogos!$AD$336:$AI$566,5,FALSE)),Tabelas!$O$9:$P$30,2,FALSE),$Q$2:$S$21,3,FALSE),"")</f>
        <v>Turquia (DieGo)</v>
      </c>
      <c r="G694" s="76"/>
      <c r="H694" s="103"/>
      <c r="I694" s="90" t="str">
        <f>IFERROR(VLOOKUP(VLOOKUP(IF(VLOOKUP(L693,Jogos!$AD$336:$AI$566,6,FALSE)="C",VLOOKUP(L693,Jogos!$AD$336:$AI$566,4,FALSE),VLOOKUP(L693,Jogos!$AD$336:$AI$566,5,FALSE)),Tabelas!$O$9:$P$30,2,FALSE),$Q$2:$S$21,3,FALSE),"")</f>
        <v>Suécia (Hugo)</v>
      </c>
      <c r="J694" s="93"/>
      <c r="K694" s="94" t="s">
        <v>54</v>
      </c>
      <c r="L694" s="93"/>
      <c r="M694" s="68" t="str">
        <f>IFERROR(VLOOKUP(VLOOKUP(IF(VLOOKUP(L693,Jogos!$AD$336:$AI$566,6,FALSE)="F",VLOOKUP(L693,Jogos!$AD$336:$AI$566,4,FALSE),VLOOKUP(L693,Jogos!$AD$336:$AI$566,5,FALSE)),Tabelas!$O$9:$P$30,2,FALSE),$Q$2:$S$21,3,FALSE),"")</f>
        <v>Suíça (Juninho)</v>
      </c>
      <c r="N694" s="106"/>
      <c r="Q694">
        <f>Tabelas!P701</f>
        <v>0</v>
      </c>
      <c r="R694">
        <f>Tabelas!Y701</f>
        <v>0</v>
      </c>
      <c r="S694" t="str">
        <f>Q694&amp;" ("&amp;R694&amp;")"</f>
        <v>0 (0)</v>
      </c>
    </row>
    <row r="695" spans="1:19" ht="16.5" thickBot="1" x14ac:dyDescent="0.3">
      <c r="A695" s="103"/>
      <c r="B695" s="89" t="s">
        <v>117</v>
      </c>
      <c r="C695" s="95" t="s">
        <v>118</v>
      </c>
      <c r="D695" s="171" t="s">
        <v>116</v>
      </c>
      <c r="E695" s="95" t="s">
        <v>118</v>
      </c>
      <c r="F695" s="89" t="s">
        <v>117</v>
      </c>
      <c r="G695" s="102"/>
      <c r="H695" s="103"/>
      <c r="I695" s="89" t="s">
        <v>117</v>
      </c>
      <c r="J695" s="95" t="s">
        <v>118</v>
      </c>
      <c r="K695" s="171" t="s">
        <v>116</v>
      </c>
      <c r="L695" s="95" t="s">
        <v>118</v>
      </c>
      <c r="M695" s="89" t="s">
        <v>117</v>
      </c>
      <c r="N695" s="107"/>
    </row>
    <row r="696" spans="1:19" ht="30.95" customHeight="1" thickBot="1" x14ac:dyDescent="0.3">
      <c r="A696" s="103"/>
      <c r="B696" s="88"/>
      <c r="C696" s="96"/>
      <c r="D696" s="172"/>
      <c r="E696" s="97"/>
      <c r="F696" s="87"/>
      <c r="G696" s="76"/>
      <c r="H696" s="103"/>
      <c r="I696" s="88"/>
      <c r="J696" s="96"/>
      <c r="K696" s="172"/>
      <c r="L696" s="97"/>
      <c r="M696" s="87"/>
      <c r="N696" s="106"/>
    </row>
    <row r="697" spans="1:19" ht="30.95" customHeight="1" thickBot="1" x14ac:dyDescent="0.3">
      <c r="A697" s="103"/>
      <c r="B697" s="66"/>
      <c r="C697" s="98"/>
      <c r="D697" s="172"/>
      <c r="E697" s="97"/>
      <c r="F697" s="87"/>
      <c r="G697" s="76"/>
      <c r="H697" s="103"/>
      <c r="I697" s="66"/>
      <c r="J697" s="98"/>
      <c r="K697" s="172"/>
      <c r="L697" s="97"/>
      <c r="M697" s="87"/>
      <c r="N697" s="106"/>
    </row>
    <row r="698" spans="1:19" ht="30.95" customHeight="1" thickBot="1" x14ac:dyDescent="0.3">
      <c r="A698" s="103"/>
      <c r="B698" s="66"/>
      <c r="C698" s="98"/>
      <c r="D698" s="172"/>
      <c r="E698" s="97"/>
      <c r="F698" s="87"/>
      <c r="G698" s="76"/>
      <c r="H698" s="103"/>
      <c r="I698" s="66"/>
      <c r="J698" s="98"/>
      <c r="K698" s="172"/>
      <c r="L698" s="97"/>
      <c r="M698" s="87"/>
      <c r="N698" s="106"/>
    </row>
    <row r="699" spans="1:19" ht="30.95" customHeight="1" thickBot="1" x14ac:dyDescent="0.3">
      <c r="A699" s="103"/>
      <c r="B699" s="66"/>
      <c r="C699" s="98"/>
      <c r="D699" s="172"/>
      <c r="E699" s="97"/>
      <c r="F699" s="87"/>
      <c r="G699" s="76"/>
      <c r="H699" s="103"/>
      <c r="I699" s="66"/>
      <c r="J699" s="98"/>
      <c r="K699" s="172"/>
      <c r="L699" s="97"/>
      <c r="M699" s="87"/>
      <c r="N699" s="106"/>
    </row>
    <row r="700" spans="1:19" ht="30.95" customHeight="1" thickBot="1" x14ac:dyDescent="0.3">
      <c r="A700" s="103"/>
      <c r="B700" s="66"/>
      <c r="C700" s="98"/>
      <c r="D700" s="173"/>
      <c r="E700" s="99"/>
      <c r="F700" s="68"/>
      <c r="G700" s="76"/>
      <c r="H700" s="103"/>
      <c r="I700" s="66"/>
      <c r="J700" s="98"/>
      <c r="K700" s="173"/>
      <c r="L700" s="99"/>
      <c r="M700" s="68"/>
      <c r="N700" s="106"/>
    </row>
    <row r="701" spans="1:19" ht="50.1" customHeight="1" thickBot="1" x14ac:dyDescent="0.4">
      <c r="A701" s="103"/>
      <c r="B701" s="137"/>
      <c r="C701" s="135"/>
      <c r="D701" s="136"/>
      <c r="E701" s="137"/>
      <c r="F701" s="135"/>
      <c r="G701" s="76"/>
      <c r="H701" s="103"/>
      <c r="I701" s="137"/>
      <c r="J701" s="135"/>
      <c r="K701" s="136"/>
      <c r="L701" s="137"/>
      <c r="M701" s="135"/>
      <c r="N701" s="106"/>
    </row>
    <row r="702" spans="1:19" ht="30.95" customHeight="1" x14ac:dyDescent="0.25">
      <c r="A702" s="138"/>
      <c r="B702" s="139"/>
      <c r="C702" s="140"/>
      <c r="D702" s="141"/>
      <c r="E702" s="140"/>
      <c r="F702" s="139"/>
      <c r="G702" s="139"/>
      <c r="H702" s="138"/>
      <c r="I702" s="139"/>
      <c r="J702" s="140"/>
      <c r="K702" s="141"/>
      <c r="L702" s="140"/>
      <c r="M702" s="139"/>
      <c r="N702" s="142"/>
    </row>
    <row r="703" spans="1:19" ht="16.5" thickBot="1" x14ac:dyDescent="0.3">
      <c r="A703" s="110"/>
      <c r="B703" s="111"/>
      <c r="C703" s="111"/>
      <c r="D703" s="111"/>
      <c r="E703" s="111"/>
      <c r="F703" s="111"/>
      <c r="G703" s="111"/>
      <c r="H703" s="110"/>
      <c r="I703" s="111"/>
      <c r="J703" s="111"/>
      <c r="K703" s="111"/>
      <c r="L703" s="111"/>
      <c r="M703" s="111"/>
      <c r="N703" s="112"/>
    </row>
    <row r="704" spans="1:19" ht="30" customHeight="1" thickBot="1" x14ac:dyDescent="0.3">
      <c r="A704" s="103"/>
      <c r="B704" s="174" t="str">
        <f>I691</f>
        <v>LXVI - CAMPEONATO</v>
      </c>
      <c r="C704" s="175"/>
      <c r="D704" s="175"/>
      <c r="E704" s="176"/>
      <c r="F704" s="91" t="s">
        <v>119</v>
      </c>
      <c r="G704" s="100"/>
      <c r="H704" s="103"/>
      <c r="I704" s="174" t="str">
        <f>B704</f>
        <v>LXVI - CAMPEONATO</v>
      </c>
      <c r="J704" s="175"/>
      <c r="K704" s="175"/>
      <c r="L704" s="176"/>
      <c r="M704" s="91" t="s">
        <v>119</v>
      </c>
      <c r="N704" s="104"/>
    </row>
    <row r="705" spans="1:19" ht="30" customHeight="1" thickBot="1" x14ac:dyDescent="0.3">
      <c r="A705" s="103"/>
      <c r="B705" s="177"/>
      <c r="C705" s="178"/>
      <c r="D705" s="178"/>
      <c r="E705" s="179"/>
      <c r="F705" s="92">
        <f>M692</f>
        <v>42833</v>
      </c>
      <c r="G705" s="101"/>
      <c r="H705" s="103"/>
      <c r="I705" s="177"/>
      <c r="J705" s="178"/>
      <c r="K705" s="178"/>
      <c r="L705" s="179"/>
      <c r="M705" s="92">
        <f>F705</f>
        <v>42833</v>
      </c>
      <c r="N705" s="105"/>
    </row>
    <row r="706" spans="1:19" ht="27" customHeight="1" thickBot="1" x14ac:dyDescent="0.3">
      <c r="A706" s="103"/>
      <c r="B706" s="109" t="str">
        <f>C706&amp;"º Rodada - "&amp;F706&amp;"º Jogo"</f>
        <v>13º Rodada - 1º Jogo</v>
      </c>
      <c r="C706" s="113">
        <f>IF(K693=Jogos!$AB$333,Sumulas!J693+1,J693)</f>
        <v>13</v>
      </c>
      <c r="D706" s="113">
        <f>IF(K693=Jogos!$AB$333,2,K693+1)</f>
        <v>2</v>
      </c>
      <c r="E706" s="113" t="str">
        <f>C706&amp;"J"&amp;D706</f>
        <v>13J2</v>
      </c>
      <c r="F706" s="145">
        <f>D706-1</f>
        <v>1</v>
      </c>
      <c r="G706" s="101"/>
      <c r="H706" s="103"/>
      <c r="I706" s="109" t="str">
        <f>J706&amp;"º Rodada - "&amp;M706&amp;"º Jogo"</f>
        <v>13º Rodada - 2º Jogo</v>
      </c>
      <c r="J706" s="113">
        <f>IF(D706=Jogos!$AB$333,Sumulas!C706+1,C706)</f>
        <v>13</v>
      </c>
      <c r="K706" s="113">
        <f>IF(D706=Jogos!$AB$333,2,D706+1)</f>
        <v>3</v>
      </c>
      <c r="L706" s="113" t="str">
        <f>J706&amp;"J"&amp;K706</f>
        <v>13J3</v>
      </c>
      <c r="M706" s="145">
        <f>K706-1</f>
        <v>2</v>
      </c>
      <c r="N706" s="105"/>
    </row>
    <row r="707" spans="1:19" ht="30.95" customHeight="1" thickBot="1" x14ac:dyDescent="0.3">
      <c r="A707" s="103"/>
      <c r="B707" s="90" t="str">
        <f>IFERROR(VLOOKUP(VLOOKUP(IF(VLOOKUP(E706,Jogos!$AD$336:$AI$566,6,FALSE)="C",VLOOKUP(E706,Jogos!$AD$336:$AI$566,4,FALSE),VLOOKUP(E706,Jogos!$AD$336:$AI$566,5,FALSE)),Tabelas!$O$9:$P$30,2,FALSE),$Q$2:$S$21,3,FALSE),"")</f>
        <v>País de Gales (Fred)</v>
      </c>
      <c r="C707" s="93"/>
      <c r="D707" s="94" t="s">
        <v>54</v>
      </c>
      <c r="E707" s="93"/>
      <c r="F707" s="68" t="str">
        <f>IFERROR(VLOOKUP(VLOOKUP(IF(VLOOKUP(E706,Jogos!$AD$336:$AI$566,6,FALSE)="F",VLOOKUP(E706,Jogos!$AD$336:$AI$566,4,FALSE),VLOOKUP(E706,Jogos!$AD$336:$AI$566,5,FALSE)),Tabelas!$O$9:$P$30,2,FALSE),$Q$2:$S$21,3,FALSE),"")</f>
        <v>Alemanha (Roger)</v>
      </c>
      <c r="G707" s="76"/>
      <c r="H707" s="103"/>
      <c r="I707" s="90" t="str">
        <f>IFERROR(VLOOKUP(VLOOKUP(IF(VLOOKUP(L706,Jogos!$AD$336:$AI$566,6,FALSE)="C",VLOOKUP(L706,Jogos!$AD$336:$AI$566,4,FALSE),VLOOKUP(L706,Jogos!$AD$336:$AI$566,5,FALSE)),Tabelas!$O$9:$P$30,2,FALSE),$Q$2:$S$21,3,FALSE),"")</f>
        <v>Áustria (Mário)</v>
      </c>
      <c r="J707" s="93"/>
      <c r="K707" s="94" t="s">
        <v>54</v>
      </c>
      <c r="L707" s="93"/>
      <c r="M707" s="68" t="str">
        <f>IFERROR(VLOOKUP(VLOOKUP(IF(VLOOKUP(L706,Jogos!$AD$336:$AI$566,6,FALSE)="F",VLOOKUP(L706,Jogos!$AD$336:$AI$566,4,FALSE),VLOOKUP(L706,Jogos!$AD$336:$AI$566,5,FALSE)),Tabelas!$O$9:$P$30,2,FALSE),$Q$2:$S$21,3,FALSE),"")</f>
        <v>Noruega (Hurrante)</v>
      </c>
      <c r="N707" s="106"/>
      <c r="Q707">
        <f>Tabelas!P714</f>
        <v>0</v>
      </c>
      <c r="R707">
        <f>Tabelas!Y714</f>
        <v>0</v>
      </c>
      <c r="S707" t="str">
        <f>Q707&amp;" ("&amp;R707&amp;")"</f>
        <v>0 (0)</v>
      </c>
    </row>
    <row r="708" spans="1:19" ht="16.5" thickBot="1" x14ac:dyDescent="0.3">
      <c r="A708" s="103"/>
      <c r="B708" s="89" t="s">
        <v>117</v>
      </c>
      <c r="C708" s="95" t="s">
        <v>118</v>
      </c>
      <c r="D708" s="171" t="s">
        <v>116</v>
      </c>
      <c r="E708" s="95" t="s">
        <v>118</v>
      </c>
      <c r="F708" s="89" t="s">
        <v>117</v>
      </c>
      <c r="G708" s="102"/>
      <c r="H708" s="103"/>
      <c r="I708" s="89" t="s">
        <v>117</v>
      </c>
      <c r="J708" s="95" t="s">
        <v>118</v>
      </c>
      <c r="K708" s="171" t="s">
        <v>116</v>
      </c>
      <c r="L708" s="95" t="s">
        <v>118</v>
      </c>
      <c r="M708" s="89" t="s">
        <v>117</v>
      </c>
      <c r="N708" s="107"/>
    </row>
    <row r="709" spans="1:19" ht="30.95" customHeight="1" thickBot="1" x14ac:dyDescent="0.3">
      <c r="A709" s="103"/>
      <c r="B709" s="88"/>
      <c r="C709" s="96"/>
      <c r="D709" s="172"/>
      <c r="E709" s="97"/>
      <c r="F709" s="87"/>
      <c r="G709" s="76"/>
      <c r="H709" s="103"/>
      <c r="I709" s="88"/>
      <c r="J709" s="96"/>
      <c r="K709" s="172"/>
      <c r="L709" s="97"/>
      <c r="M709" s="87"/>
      <c r="N709" s="106"/>
    </row>
    <row r="710" spans="1:19" ht="30.95" customHeight="1" thickBot="1" x14ac:dyDescent="0.3">
      <c r="A710" s="103"/>
      <c r="B710" s="66"/>
      <c r="C710" s="98"/>
      <c r="D710" s="172"/>
      <c r="E710" s="97"/>
      <c r="F710" s="87"/>
      <c r="G710" s="76"/>
      <c r="H710" s="103"/>
      <c r="I710" s="66"/>
      <c r="J710" s="98"/>
      <c r="K710" s="172"/>
      <c r="L710" s="97"/>
      <c r="M710" s="87"/>
      <c r="N710" s="106"/>
    </row>
    <row r="711" spans="1:19" ht="30.95" customHeight="1" thickBot="1" x14ac:dyDescent="0.3">
      <c r="A711" s="103"/>
      <c r="B711" s="66"/>
      <c r="C711" s="98"/>
      <c r="D711" s="172"/>
      <c r="E711" s="97"/>
      <c r="F711" s="87"/>
      <c r="G711" s="76"/>
      <c r="H711" s="103"/>
      <c r="I711" s="66"/>
      <c r="J711" s="98"/>
      <c r="K711" s="172"/>
      <c r="L711" s="97"/>
      <c r="M711" s="87"/>
      <c r="N711" s="106"/>
    </row>
    <row r="712" spans="1:19" ht="30.95" customHeight="1" thickBot="1" x14ac:dyDescent="0.3">
      <c r="A712" s="103"/>
      <c r="B712" s="66"/>
      <c r="C712" s="98"/>
      <c r="D712" s="172"/>
      <c r="E712" s="97"/>
      <c r="F712" s="87"/>
      <c r="G712" s="76"/>
      <c r="H712" s="103"/>
      <c r="I712" s="66"/>
      <c r="J712" s="98"/>
      <c r="K712" s="172"/>
      <c r="L712" s="97"/>
      <c r="M712" s="87"/>
      <c r="N712" s="106"/>
    </row>
    <row r="713" spans="1:19" ht="30.95" customHeight="1" thickBot="1" x14ac:dyDescent="0.3">
      <c r="A713" s="103"/>
      <c r="B713" s="66"/>
      <c r="C713" s="98"/>
      <c r="D713" s="173"/>
      <c r="E713" s="99"/>
      <c r="F713" s="68"/>
      <c r="G713" s="76"/>
      <c r="H713" s="103"/>
      <c r="I713" s="66"/>
      <c r="J713" s="98"/>
      <c r="K713" s="173"/>
      <c r="L713" s="99"/>
      <c r="M713" s="68"/>
      <c r="N713" s="106"/>
    </row>
    <row r="714" spans="1:19" ht="50.1" customHeight="1" thickBot="1" x14ac:dyDescent="0.4">
      <c r="A714" s="103"/>
      <c r="B714" s="137"/>
      <c r="C714" s="135"/>
      <c r="D714" s="136"/>
      <c r="E714" s="137"/>
      <c r="F714" s="135"/>
      <c r="G714" s="76"/>
      <c r="H714" s="103"/>
      <c r="I714" s="137"/>
      <c r="J714" s="135"/>
      <c r="K714" s="136"/>
      <c r="L714" s="137"/>
      <c r="M714" s="135"/>
      <c r="N714" s="106"/>
    </row>
    <row r="715" spans="1:19" ht="30.95" customHeight="1" x14ac:dyDescent="0.25">
      <c r="A715" s="138"/>
      <c r="B715" s="139"/>
      <c r="C715" s="140"/>
      <c r="D715" s="141"/>
      <c r="E715" s="140"/>
      <c r="F715" s="139"/>
      <c r="G715" s="139"/>
      <c r="H715" s="138"/>
      <c r="I715" s="139"/>
      <c r="J715" s="140"/>
      <c r="K715" s="141"/>
      <c r="L715" s="140"/>
      <c r="M715" s="139"/>
      <c r="N715" s="142"/>
    </row>
    <row r="716" spans="1:19" ht="16.5" thickBot="1" x14ac:dyDescent="0.3">
      <c r="A716" s="110"/>
      <c r="B716" s="111"/>
      <c r="C716" s="111"/>
      <c r="D716" s="111"/>
      <c r="E716" s="111"/>
      <c r="F716" s="111"/>
      <c r="G716" s="111"/>
      <c r="H716" s="110"/>
      <c r="I716" s="111"/>
      <c r="J716" s="111"/>
      <c r="K716" s="111"/>
      <c r="L716" s="111"/>
      <c r="M716" s="111"/>
      <c r="N716" s="112"/>
    </row>
    <row r="717" spans="1:19" ht="30" customHeight="1" thickBot="1" x14ac:dyDescent="0.3">
      <c r="A717" s="103"/>
      <c r="B717" s="174" t="str">
        <f>I704</f>
        <v>LXVI - CAMPEONATO</v>
      </c>
      <c r="C717" s="175"/>
      <c r="D717" s="175"/>
      <c r="E717" s="176"/>
      <c r="F717" s="91" t="s">
        <v>119</v>
      </c>
      <c r="G717" s="100"/>
      <c r="H717" s="103"/>
      <c r="I717" s="174" t="str">
        <f>B717</f>
        <v>LXVI - CAMPEONATO</v>
      </c>
      <c r="J717" s="175"/>
      <c r="K717" s="175"/>
      <c r="L717" s="176"/>
      <c r="M717" s="91" t="s">
        <v>119</v>
      </c>
      <c r="N717" s="104"/>
    </row>
    <row r="718" spans="1:19" ht="30" customHeight="1" thickBot="1" x14ac:dyDescent="0.3">
      <c r="A718" s="103"/>
      <c r="B718" s="177"/>
      <c r="C718" s="178"/>
      <c r="D718" s="178"/>
      <c r="E718" s="179"/>
      <c r="F718" s="92">
        <f>M705</f>
        <v>42833</v>
      </c>
      <c r="G718" s="101"/>
      <c r="H718" s="103"/>
      <c r="I718" s="177"/>
      <c r="J718" s="178"/>
      <c r="K718" s="178"/>
      <c r="L718" s="179"/>
      <c r="M718" s="92">
        <f>F718</f>
        <v>42833</v>
      </c>
      <c r="N718" s="105"/>
    </row>
    <row r="719" spans="1:19" ht="27" customHeight="1" thickBot="1" x14ac:dyDescent="0.3">
      <c r="A719" s="103"/>
      <c r="B719" s="109" t="str">
        <f>C719&amp;"º Rodada - "&amp;F719&amp;"º Jogo"</f>
        <v>13º Rodada - 3º Jogo</v>
      </c>
      <c r="C719" s="113">
        <f>IF(K706=Jogos!$AB$333,Sumulas!J706+1,J706)</f>
        <v>13</v>
      </c>
      <c r="D719" s="113">
        <f>IF(K706=Jogos!$AB$333,2,K706+1)</f>
        <v>4</v>
      </c>
      <c r="E719" s="113" t="str">
        <f>C719&amp;"J"&amp;D719</f>
        <v>13J4</v>
      </c>
      <c r="F719" s="145">
        <f>D719-1</f>
        <v>3</v>
      </c>
      <c r="G719" s="101"/>
      <c r="H719" s="103"/>
      <c r="I719" s="109" t="str">
        <f>J719&amp;"º Rodada - "&amp;M719&amp;"º Jogo"</f>
        <v>13º Rodada - 4º Jogo</v>
      </c>
      <c r="J719" s="113">
        <f>IF(D719=Jogos!$AB$333,Sumulas!C719+1,C719)</f>
        <v>13</v>
      </c>
      <c r="K719" s="113">
        <f>IF(D719=Jogos!$AB$333,2,D719+1)</f>
        <v>5</v>
      </c>
      <c r="L719" s="113" t="str">
        <f>J719&amp;"J"&amp;K719</f>
        <v>13J5</v>
      </c>
      <c r="M719" s="145">
        <f>K719-1</f>
        <v>4</v>
      </c>
      <c r="N719" s="105"/>
    </row>
    <row r="720" spans="1:19" ht="30.95" customHeight="1" thickBot="1" x14ac:dyDescent="0.3">
      <c r="A720" s="103"/>
      <c r="B720" s="90" t="str">
        <f>IFERROR(VLOOKUP(VLOOKUP(IF(VLOOKUP(E719,Jogos!$AD$336:$AI$566,6,FALSE)="C",VLOOKUP(E719,Jogos!$AD$336:$AI$566,4,FALSE),VLOOKUP(E719,Jogos!$AD$336:$AI$566,5,FALSE)),Tabelas!$O$9:$P$30,2,FALSE),$Q$2:$S$21,3,FALSE),"")</f>
        <v>Bélgica (Gustavão)</v>
      </c>
      <c r="C720" s="93"/>
      <c r="D720" s="94" t="s">
        <v>54</v>
      </c>
      <c r="E720" s="93"/>
      <c r="F720" s="68" t="str">
        <f>IFERROR(VLOOKUP(VLOOKUP(IF(VLOOKUP(E719,Jogos!$AD$336:$AI$566,6,FALSE)="F",VLOOKUP(E719,Jogos!$AD$336:$AI$566,4,FALSE),VLOOKUP(E719,Jogos!$AD$336:$AI$566,5,FALSE)),Tabelas!$O$9:$P$30,2,FALSE),$Q$2:$S$21,3,FALSE),"")</f>
        <v>Itália (Cayera)</v>
      </c>
      <c r="G720" s="76"/>
      <c r="H720" s="103"/>
      <c r="I720" s="90" t="str">
        <f>IFERROR(VLOOKUP(VLOOKUP(IF(VLOOKUP(L719,Jogos!$AD$336:$AI$566,6,FALSE)="C",VLOOKUP(L719,Jogos!$AD$336:$AI$566,4,FALSE),VLOOKUP(L719,Jogos!$AD$336:$AI$566,5,FALSE)),Tabelas!$O$9:$P$30,2,FALSE),$Q$2:$S$21,3,FALSE),"")</f>
        <v>Irlanda (Gru)</v>
      </c>
      <c r="J720" s="93"/>
      <c r="K720" s="94" t="s">
        <v>54</v>
      </c>
      <c r="L720" s="93"/>
      <c r="M720" s="68" t="str">
        <f>IFERROR(VLOOKUP(VLOOKUP(IF(VLOOKUP(L719,Jogos!$AD$336:$AI$566,6,FALSE)="F",VLOOKUP(L719,Jogos!$AD$336:$AI$566,4,FALSE),VLOOKUP(L719,Jogos!$AD$336:$AI$566,5,FALSE)),Tabelas!$O$9:$P$30,2,FALSE),$Q$2:$S$21,3,FALSE),"")</f>
        <v>Dinamarca (Michael)</v>
      </c>
      <c r="N720" s="106"/>
      <c r="Q720">
        <f>Tabelas!P727</f>
        <v>0</v>
      </c>
      <c r="R720">
        <f>Tabelas!Y727</f>
        <v>0</v>
      </c>
      <c r="S720" t="str">
        <f>Q720&amp;" ("&amp;R720&amp;")"</f>
        <v>0 (0)</v>
      </c>
    </row>
    <row r="721" spans="1:19" ht="16.5" thickBot="1" x14ac:dyDescent="0.3">
      <c r="A721" s="103"/>
      <c r="B721" s="89" t="s">
        <v>117</v>
      </c>
      <c r="C721" s="95" t="s">
        <v>118</v>
      </c>
      <c r="D721" s="171" t="s">
        <v>116</v>
      </c>
      <c r="E721" s="95" t="s">
        <v>118</v>
      </c>
      <c r="F721" s="89" t="s">
        <v>117</v>
      </c>
      <c r="G721" s="102"/>
      <c r="H721" s="103"/>
      <c r="I721" s="89" t="s">
        <v>117</v>
      </c>
      <c r="J721" s="95" t="s">
        <v>118</v>
      </c>
      <c r="K721" s="171" t="s">
        <v>116</v>
      </c>
      <c r="L721" s="95" t="s">
        <v>118</v>
      </c>
      <c r="M721" s="89" t="s">
        <v>117</v>
      </c>
      <c r="N721" s="107"/>
    </row>
    <row r="722" spans="1:19" ht="30.95" customHeight="1" thickBot="1" x14ac:dyDescent="0.3">
      <c r="A722" s="103"/>
      <c r="B722" s="88"/>
      <c r="C722" s="96"/>
      <c r="D722" s="172"/>
      <c r="E722" s="97"/>
      <c r="F722" s="87"/>
      <c r="G722" s="76"/>
      <c r="H722" s="103"/>
      <c r="I722" s="88"/>
      <c r="J722" s="96"/>
      <c r="K722" s="172"/>
      <c r="L722" s="97"/>
      <c r="M722" s="87"/>
      <c r="N722" s="106"/>
    </row>
    <row r="723" spans="1:19" ht="30.95" customHeight="1" thickBot="1" x14ac:dyDescent="0.3">
      <c r="A723" s="103"/>
      <c r="B723" s="66"/>
      <c r="C723" s="98"/>
      <c r="D723" s="172"/>
      <c r="E723" s="97"/>
      <c r="F723" s="87"/>
      <c r="G723" s="76"/>
      <c r="H723" s="103"/>
      <c r="I723" s="66"/>
      <c r="J723" s="98"/>
      <c r="K723" s="172"/>
      <c r="L723" s="97"/>
      <c r="M723" s="87"/>
      <c r="N723" s="106"/>
    </row>
    <row r="724" spans="1:19" ht="30.95" customHeight="1" thickBot="1" x14ac:dyDescent="0.3">
      <c r="A724" s="103"/>
      <c r="B724" s="66"/>
      <c r="C724" s="98"/>
      <c r="D724" s="172"/>
      <c r="E724" s="97"/>
      <c r="F724" s="87"/>
      <c r="G724" s="76"/>
      <c r="H724" s="103"/>
      <c r="I724" s="66"/>
      <c r="J724" s="98"/>
      <c r="K724" s="172"/>
      <c r="L724" s="97"/>
      <c r="M724" s="87"/>
      <c r="N724" s="106"/>
    </row>
    <row r="725" spans="1:19" ht="30.95" customHeight="1" thickBot="1" x14ac:dyDescent="0.3">
      <c r="A725" s="103"/>
      <c r="B725" s="66"/>
      <c r="C725" s="98"/>
      <c r="D725" s="172"/>
      <c r="E725" s="97"/>
      <c r="F725" s="87"/>
      <c r="G725" s="76"/>
      <c r="H725" s="103"/>
      <c r="I725" s="66"/>
      <c r="J725" s="98"/>
      <c r="K725" s="172"/>
      <c r="L725" s="97"/>
      <c r="M725" s="87"/>
      <c r="N725" s="106"/>
    </row>
    <row r="726" spans="1:19" ht="30.95" customHeight="1" thickBot="1" x14ac:dyDescent="0.3">
      <c r="A726" s="103"/>
      <c r="B726" s="66"/>
      <c r="C726" s="98"/>
      <c r="D726" s="173"/>
      <c r="E726" s="99"/>
      <c r="F726" s="68"/>
      <c r="G726" s="76"/>
      <c r="H726" s="103"/>
      <c r="I726" s="66"/>
      <c r="J726" s="98"/>
      <c r="K726" s="173"/>
      <c r="L726" s="99"/>
      <c r="M726" s="68"/>
      <c r="N726" s="106"/>
    </row>
    <row r="727" spans="1:19" ht="50.1" customHeight="1" thickBot="1" x14ac:dyDescent="0.4">
      <c r="A727" s="103"/>
      <c r="B727" s="137"/>
      <c r="C727" s="135"/>
      <c r="D727" s="136"/>
      <c r="E727" s="137"/>
      <c r="F727" s="135"/>
      <c r="G727" s="76"/>
      <c r="H727" s="103"/>
      <c r="I727" s="137"/>
      <c r="J727" s="135"/>
      <c r="K727" s="136"/>
      <c r="L727" s="137"/>
      <c r="M727" s="135"/>
      <c r="N727" s="106"/>
    </row>
    <row r="728" spans="1:19" ht="30.95" customHeight="1" x14ac:dyDescent="0.25">
      <c r="A728" s="138"/>
      <c r="B728" s="139"/>
      <c r="C728" s="140"/>
      <c r="D728" s="141"/>
      <c r="E728" s="140"/>
      <c r="F728" s="139"/>
      <c r="G728" s="139"/>
      <c r="H728" s="138"/>
      <c r="I728" s="139"/>
      <c r="J728" s="140"/>
      <c r="K728" s="141"/>
      <c r="L728" s="140"/>
      <c r="M728" s="139"/>
      <c r="N728" s="142"/>
    </row>
    <row r="729" spans="1:19" ht="16.5" thickBot="1" x14ac:dyDescent="0.3">
      <c r="A729" s="110"/>
      <c r="B729" s="111"/>
      <c r="C729" s="111"/>
      <c r="D729" s="111"/>
      <c r="E729" s="111"/>
      <c r="F729" s="111"/>
      <c r="G729" s="111"/>
      <c r="H729" s="110"/>
      <c r="I729" s="111"/>
      <c r="J729" s="111"/>
      <c r="K729" s="111"/>
      <c r="L729" s="111"/>
      <c r="M729" s="111"/>
      <c r="N729" s="112"/>
    </row>
    <row r="730" spans="1:19" ht="30" customHeight="1" thickBot="1" x14ac:dyDescent="0.3">
      <c r="A730" s="103"/>
      <c r="B730" s="174" t="str">
        <f>I717</f>
        <v>LXVI - CAMPEONATO</v>
      </c>
      <c r="C730" s="175"/>
      <c r="D730" s="175"/>
      <c r="E730" s="176"/>
      <c r="F730" s="91" t="s">
        <v>119</v>
      </c>
      <c r="G730" s="100"/>
      <c r="H730" s="103"/>
      <c r="I730" s="174" t="str">
        <f>B730</f>
        <v>LXVI - CAMPEONATO</v>
      </c>
      <c r="J730" s="175"/>
      <c r="K730" s="175"/>
      <c r="L730" s="176"/>
      <c r="M730" s="91" t="s">
        <v>119</v>
      </c>
      <c r="N730" s="104"/>
    </row>
    <row r="731" spans="1:19" ht="30" customHeight="1" thickBot="1" x14ac:dyDescent="0.3">
      <c r="A731" s="103"/>
      <c r="B731" s="177"/>
      <c r="C731" s="178"/>
      <c r="D731" s="178"/>
      <c r="E731" s="179"/>
      <c r="F731" s="92">
        <f>M718</f>
        <v>42833</v>
      </c>
      <c r="G731" s="101"/>
      <c r="H731" s="103"/>
      <c r="I731" s="177"/>
      <c r="J731" s="178"/>
      <c r="K731" s="178"/>
      <c r="L731" s="179"/>
      <c r="M731" s="92">
        <f>F731</f>
        <v>42833</v>
      </c>
      <c r="N731" s="105"/>
    </row>
    <row r="732" spans="1:19" ht="27" customHeight="1" thickBot="1" x14ac:dyDescent="0.3">
      <c r="A732" s="103"/>
      <c r="B732" s="109" t="str">
        <f>C732&amp;"º Rodada - "&amp;F732&amp;"º Jogo"</f>
        <v>13º Rodada - 5º Jogo</v>
      </c>
      <c r="C732" s="113">
        <f>IF(K719=Jogos!$AB$333,Sumulas!J719+1,J719)</f>
        <v>13</v>
      </c>
      <c r="D732" s="113">
        <f>IF(K719=Jogos!$AB$333,2,K719+1)</f>
        <v>6</v>
      </c>
      <c r="E732" s="113" t="str">
        <f>C732&amp;"J"&amp;D732</f>
        <v>13J6</v>
      </c>
      <c r="F732" s="145">
        <f>D732-1</f>
        <v>5</v>
      </c>
      <c r="G732" s="101"/>
      <c r="H732" s="103"/>
      <c r="I732" s="109" t="str">
        <f>J732&amp;"º Rodada - "&amp;M732&amp;"º Jogo"</f>
        <v>13º Rodada - 6º Jogo</v>
      </c>
      <c r="J732" s="113">
        <f>IF(D732=Jogos!$AB$333,Sumulas!C732+1,C732)</f>
        <v>13</v>
      </c>
      <c r="K732" s="113">
        <f>IF(D732=Jogos!$AB$333,2,D732+1)</f>
        <v>7</v>
      </c>
      <c r="L732" s="113" t="str">
        <f>J732&amp;"J"&amp;K732</f>
        <v>13J7</v>
      </c>
      <c r="M732" s="145">
        <f>K732-1</f>
        <v>6</v>
      </c>
      <c r="N732" s="105"/>
    </row>
    <row r="733" spans="1:19" ht="30.95" customHeight="1" thickBot="1" x14ac:dyDescent="0.3">
      <c r="A733" s="103"/>
      <c r="B733" s="90" t="str">
        <f>IFERROR(VLOOKUP(VLOOKUP(IF(VLOOKUP(E732,Jogos!$AD$336:$AI$566,6,FALSE)="C",VLOOKUP(E732,Jogos!$AD$336:$AI$566,4,FALSE),VLOOKUP(E732,Jogos!$AD$336:$AI$566,5,FALSE)),Tabelas!$O$9:$P$30,2,FALSE),$Q$2:$S$21,3,FALSE),"")</f>
        <v>Inglaterra (Tooty)</v>
      </c>
      <c r="C733" s="93"/>
      <c r="D733" s="94" t="s">
        <v>54</v>
      </c>
      <c r="E733" s="93"/>
      <c r="F733" s="68" t="str">
        <f>IFERROR(VLOOKUP(VLOOKUP(IF(VLOOKUP(E732,Jogos!$AD$336:$AI$566,6,FALSE)="F",VLOOKUP(E732,Jogos!$AD$336:$AI$566,4,FALSE),VLOOKUP(E732,Jogos!$AD$336:$AI$566,5,FALSE)),Tabelas!$O$9:$P$30,2,FALSE),$Q$2:$S$21,3,FALSE),"")</f>
        <v>Escócia (João)</v>
      </c>
      <c r="G733" s="76"/>
      <c r="H733" s="103"/>
      <c r="I733" s="90" t="str">
        <f>IFERROR(VLOOKUP(VLOOKUP(IF(VLOOKUP(L732,Jogos!$AD$336:$AI$566,6,FALSE)="C",VLOOKUP(L732,Jogos!$AD$336:$AI$566,4,FALSE),VLOOKUP(L732,Jogos!$AD$336:$AI$566,5,FALSE)),Tabelas!$O$9:$P$30,2,FALSE),$Q$2:$S$21,3,FALSE),"")</f>
        <v>Eslovênia (Deyvid)</v>
      </c>
      <c r="J733" s="93"/>
      <c r="K733" s="94" t="s">
        <v>54</v>
      </c>
      <c r="L733" s="93"/>
      <c r="M733" s="68" t="str">
        <f>IFERROR(VLOOKUP(VLOOKUP(IF(VLOOKUP(L732,Jogos!$AD$336:$AI$566,6,FALSE)="F",VLOOKUP(L732,Jogos!$AD$336:$AI$566,4,FALSE),VLOOKUP(L732,Jogos!$AD$336:$AI$566,5,FALSE)),Tabelas!$O$9:$P$30,2,FALSE),$Q$2:$S$21,3,FALSE),"")</f>
        <v>Holanda (Junior)</v>
      </c>
      <c r="N733" s="106"/>
      <c r="Q733">
        <f>Tabelas!P740</f>
        <v>0</v>
      </c>
      <c r="R733">
        <f>Tabelas!Y740</f>
        <v>0</v>
      </c>
      <c r="S733" t="str">
        <f>Q733&amp;" ("&amp;R733&amp;")"</f>
        <v>0 (0)</v>
      </c>
    </row>
    <row r="734" spans="1:19" ht="16.5" thickBot="1" x14ac:dyDescent="0.3">
      <c r="A734" s="103"/>
      <c r="B734" s="89" t="s">
        <v>117</v>
      </c>
      <c r="C734" s="95" t="s">
        <v>118</v>
      </c>
      <c r="D734" s="171" t="s">
        <v>116</v>
      </c>
      <c r="E734" s="95" t="s">
        <v>118</v>
      </c>
      <c r="F734" s="89" t="s">
        <v>117</v>
      </c>
      <c r="G734" s="102"/>
      <c r="H734" s="103"/>
      <c r="I734" s="89" t="s">
        <v>117</v>
      </c>
      <c r="J734" s="95" t="s">
        <v>118</v>
      </c>
      <c r="K734" s="171" t="s">
        <v>116</v>
      </c>
      <c r="L734" s="95" t="s">
        <v>118</v>
      </c>
      <c r="M734" s="89" t="s">
        <v>117</v>
      </c>
      <c r="N734" s="107"/>
    </row>
    <row r="735" spans="1:19" ht="30.95" customHeight="1" thickBot="1" x14ac:dyDescent="0.3">
      <c r="A735" s="103"/>
      <c r="B735" s="88"/>
      <c r="C735" s="96"/>
      <c r="D735" s="172"/>
      <c r="E735" s="97"/>
      <c r="F735" s="87"/>
      <c r="G735" s="76"/>
      <c r="H735" s="103"/>
      <c r="I735" s="88"/>
      <c r="J735" s="96"/>
      <c r="K735" s="172"/>
      <c r="L735" s="97"/>
      <c r="M735" s="87"/>
      <c r="N735" s="106"/>
    </row>
    <row r="736" spans="1:19" ht="30.95" customHeight="1" thickBot="1" x14ac:dyDescent="0.3">
      <c r="A736" s="103"/>
      <c r="B736" s="66"/>
      <c r="C736" s="98"/>
      <c r="D736" s="172"/>
      <c r="E736" s="97"/>
      <c r="F736" s="87"/>
      <c r="G736" s="76"/>
      <c r="H736" s="103"/>
      <c r="I736" s="66"/>
      <c r="J736" s="98"/>
      <c r="K736" s="172"/>
      <c r="L736" s="97"/>
      <c r="M736" s="87"/>
      <c r="N736" s="106"/>
    </row>
    <row r="737" spans="1:19" ht="30.95" customHeight="1" thickBot="1" x14ac:dyDescent="0.3">
      <c r="A737" s="103"/>
      <c r="B737" s="66"/>
      <c r="C737" s="98"/>
      <c r="D737" s="172"/>
      <c r="E737" s="97"/>
      <c r="F737" s="87"/>
      <c r="G737" s="76"/>
      <c r="H737" s="103"/>
      <c r="I737" s="66"/>
      <c r="J737" s="98"/>
      <c r="K737" s="172"/>
      <c r="L737" s="97"/>
      <c r="M737" s="87"/>
      <c r="N737" s="106"/>
    </row>
    <row r="738" spans="1:19" ht="30.95" customHeight="1" thickBot="1" x14ac:dyDescent="0.3">
      <c r="A738" s="103"/>
      <c r="B738" s="66"/>
      <c r="C738" s="98"/>
      <c r="D738" s="172"/>
      <c r="E738" s="97"/>
      <c r="F738" s="87"/>
      <c r="G738" s="76"/>
      <c r="H738" s="103"/>
      <c r="I738" s="66"/>
      <c r="J738" s="98"/>
      <c r="K738" s="172"/>
      <c r="L738" s="97"/>
      <c r="M738" s="87"/>
      <c r="N738" s="106"/>
    </row>
    <row r="739" spans="1:19" ht="30.95" customHeight="1" thickBot="1" x14ac:dyDescent="0.3">
      <c r="A739" s="103"/>
      <c r="B739" s="66"/>
      <c r="C739" s="98"/>
      <c r="D739" s="173"/>
      <c r="E739" s="99"/>
      <c r="F739" s="68"/>
      <c r="G739" s="76"/>
      <c r="H739" s="103"/>
      <c r="I739" s="66"/>
      <c r="J739" s="98"/>
      <c r="K739" s="173"/>
      <c r="L739" s="99"/>
      <c r="M739" s="68"/>
      <c r="N739" s="106"/>
    </row>
    <row r="740" spans="1:19" ht="50.1" customHeight="1" thickBot="1" x14ac:dyDescent="0.4">
      <c r="A740" s="103"/>
      <c r="B740" s="137"/>
      <c r="C740" s="135"/>
      <c r="D740" s="136"/>
      <c r="E740" s="137"/>
      <c r="F740" s="135"/>
      <c r="G740" s="76"/>
      <c r="H740" s="103"/>
      <c r="I740" s="137"/>
      <c r="J740" s="135"/>
      <c r="K740" s="136"/>
      <c r="L740" s="137"/>
      <c r="M740" s="135"/>
      <c r="N740" s="106"/>
    </row>
    <row r="741" spans="1:19" ht="30.95" customHeight="1" x14ac:dyDescent="0.25">
      <c r="A741" s="138"/>
      <c r="B741" s="139"/>
      <c r="C741" s="140"/>
      <c r="D741" s="141"/>
      <c r="E741" s="140"/>
      <c r="F741" s="139"/>
      <c r="G741" s="139"/>
      <c r="H741" s="138"/>
      <c r="I741" s="139"/>
      <c r="J741" s="140"/>
      <c r="K741" s="141"/>
      <c r="L741" s="140"/>
      <c r="M741" s="139"/>
      <c r="N741" s="142"/>
    </row>
    <row r="742" spans="1:19" ht="16.5" thickBot="1" x14ac:dyDescent="0.3">
      <c r="A742" s="110"/>
      <c r="B742" s="111"/>
      <c r="C742" s="111"/>
      <c r="D742" s="111"/>
      <c r="E742" s="111"/>
      <c r="F742" s="111"/>
      <c r="G742" s="111"/>
      <c r="H742" s="110"/>
      <c r="I742" s="111"/>
      <c r="J742" s="111"/>
      <c r="K742" s="111"/>
      <c r="L742" s="111"/>
      <c r="M742" s="111"/>
      <c r="N742" s="112"/>
    </row>
    <row r="743" spans="1:19" ht="30" customHeight="1" thickBot="1" x14ac:dyDescent="0.3">
      <c r="A743" s="103"/>
      <c r="B743" s="174" t="str">
        <f>I730</f>
        <v>LXVI - CAMPEONATO</v>
      </c>
      <c r="C743" s="175"/>
      <c r="D743" s="175"/>
      <c r="E743" s="176"/>
      <c r="F743" s="91" t="s">
        <v>119</v>
      </c>
      <c r="G743" s="100"/>
      <c r="H743" s="103"/>
      <c r="I743" s="174" t="str">
        <f>B743</f>
        <v>LXVI - CAMPEONATO</v>
      </c>
      <c r="J743" s="175"/>
      <c r="K743" s="175"/>
      <c r="L743" s="176"/>
      <c r="M743" s="91" t="s">
        <v>119</v>
      </c>
      <c r="N743" s="104"/>
    </row>
    <row r="744" spans="1:19" ht="30" customHeight="1" thickBot="1" x14ac:dyDescent="0.3">
      <c r="A744" s="103"/>
      <c r="B744" s="177"/>
      <c r="C744" s="178"/>
      <c r="D744" s="178"/>
      <c r="E744" s="179"/>
      <c r="F744" s="92">
        <f>M731</f>
        <v>42833</v>
      </c>
      <c r="G744" s="101"/>
      <c r="H744" s="103"/>
      <c r="I744" s="177"/>
      <c r="J744" s="178"/>
      <c r="K744" s="178"/>
      <c r="L744" s="179"/>
      <c r="M744" s="92">
        <f>F744</f>
        <v>42833</v>
      </c>
      <c r="N744" s="105"/>
    </row>
    <row r="745" spans="1:19" ht="27" customHeight="1" thickBot="1" x14ac:dyDescent="0.3">
      <c r="A745" s="103"/>
      <c r="B745" s="109" t="str">
        <f>C745&amp;"º Rodada - "&amp;F745&amp;"º Jogo"</f>
        <v>13º Rodada - 7º Jogo</v>
      </c>
      <c r="C745" s="113">
        <f>IF(K732=Jogos!$AB$333,Sumulas!J732+1,J732)</f>
        <v>13</v>
      </c>
      <c r="D745" s="113">
        <f>IF(K732=Jogos!$AB$333,2,K732+1)</f>
        <v>8</v>
      </c>
      <c r="E745" s="113" t="str">
        <f>C745&amp;"J"&amp;D745</f>
        <v>13J8</v>
      </c>
      <c r="F745" s="145">
        <f>D745-1</f>
        <v>7</v>
      </c>
      <c r="G745" s="101"/>
      <c r="H745" s="103"/>
      <c r="I745" s="109" t="str">
        <f>J745&amp;"º Rodada - "&amp;M745&amp;"º Jogo"</f>
        <v>13º Rodada - 8º Jogo</v>
      </c>
      <c r="J745" s="113">
        <f>IF(D745=Jogos!$AB$333,Sumulas!C745+1,C745)</f>
        <v>13</v>
      </c>
      <c r="K745" s="113">
        <f>IF(D745=Jogos!$AB$333,2,D745+1)</f>
        <v>9</v>
      </c>
      <c r="L745" s="113" t="str">
        <f>J745&amp;"J"&amp;K745</f>
        <v>13J9</v>
      </c>
      <c r="M745" s="145">
        <f>K745-1</f>
        <v>8</v>
      </c>
      <c r="N745" s="105"/>
    </row>
    <row r="746" spans="1:19" ht="30.95" customHeight="1" thickBot="1" x14ac:dyDescent="0.3">
      <c r="A746" s="103"/>
      <c r="B746" s="90" t="str">
        <f>IFERROR(VLOOKUP(VLOOKUP(IF(VLOOKUP(E745,Jogos!$AD$336:$AI$566,6,FALSE)="C",VLOOKUP(E745,Jogos!$AD$336:$AI$566,4,FALSE),VLOOKUP(E745,Jogos!$AD$336:$AI$566,5,FALSE)),Tabelas!$O$9:$P$30,2,FALSE),$Q$2:$S$21,3,FALSE),"")</f>
        <v>Turquia (DieGo)</v>
      </c>
      <c r="C746" s="93"/>
      <c r="D746" s="94" t="s">
        <v>54</v>
      </c>
      <c r="E746" s="93"/>
      <c r="F746" s="68" t="str">
        <f>IFERROR(VLOOKUP(VLOOKUP(IF(VLOOKUP(E745,Jogos!$AD$336:$AI$566,6,FALSE)="F",VLOOKUP(E745,Jogos!$AD$336:$AI$566,4,FALSE),VLOOKUP(E745,Jogos!$AD$336:$AI$566,5,FALSE)),Tabelas!$O$9:$P$30,2,FALSE),$Q$2:$S$21,3,FALSE),"")</f>
        <v>Polônia (Deh)</v>
      </c>
      <c r="G746" s="76"/>
      <c r="H746" s="103"/>
      <c r="I746" s="90" t="str">
        <f>IFERROR(VLOOKUP(VLOOKUP(IF(VLOOKUP(L745,Jogos!$AD$336:$AI$566,6,FALSE)="C",VLOOKUP(L745,Jogos!$AD$336:$AI$566,4,FALSE),VLOOKUP(L745,Jogos!$AD$336:$AI$566,5,FALSE)),Tabelas!$O$9:$P$30,2,FALSE),$Q$2:$S$21,3,FALSE),"")</f>
        <v>Suíça (Juninho)</v>
      </c>
      <c r="J746" s="93"/>
      <c r="K746" s="94" t="s">
        <v>54</v>
      </c>
      <c r="L746" s="93"/>
      <c r="M746" s="68" t="str">
        <f>IFERROR(VLOOKUP(VLOOKUP(IF(VLOOKUP(L745,Jogos!$AD$336:$AI$566,6,FALSE)="F",VLOOKUP(L745,Jogos!$AD$336:$AI$566,4,FALSE),VLOOKUP(L745,Jogos!$AD$336:$AI$566,5,FALSE)),Tabelas!$O$9:$P$30,2,FALSE),$Q$2:$S$21,3,FALSE),"")</f>
        <v>Rep. Tcheca (Ricardinho)</v>
      </c>
      <c r="N746" s="106"/>
      <c r="Q746">
        <f>Tabelas!P753</f>
        <v>0</v>
      </c>
      <c r="R746">
        <f>Tabelas!Y753</f>
        <v>0</v>
      </c>
      <c r="S746" t="str">
        <f>Q746&amp;" ("&amp;R746&amp;")"</f>
        <v>0 (0)</v>
      </c>
    </row>
    <row r="747" spans="1:19" ht="16.5" thickBot="1" x14ac:dyDescent="0.3">
      <c r="A747" s="103"/>
      <c r="B747" s="89" t="s">
        <v>117</v>
      </c>
      <c r="C747" s="95" t="s">
        <v>118</v>
      </c>
      <c r="D747" s="171" t="s">
        <v>116</v>
      </c>
      <c r="E747" s="95" t="s">
        <v>118</v>
      </c>
      <c r="F747" s="89" t="s">
        <v>117</v>
      </c>
      <c r="G747" s="102"/>
      <c r="H747" s="103"/>
      <c r="I747" s="89" t="s">
        <v>117</v>
      </c>
      <c r="J747" s="95" t="s">
        <v>118</v>
      </c>
      <c r="K747" s="171" t="s">
        <v>116</v>
      </c>
      <c r="L747" s="95" t="s">
        <v>118</v>
      </c>
      <c r="M747" s="89" t="s">
        <v>117</v>
      </c>
      <c r="N747" s="107"/>
    </row>
    <row r="748" spans="1:19" ht="30.95" customHeight="1" thickBot="1" x14ac:dyDescent="0.3">
      <c r="A748" s="103"/>
      <c r="B748" s="88"/>
      <c r="C748" s="96"/>
      <c r="D748" s="172"/>
      <c r="E748" s="97"/>
      <c r="F748" s="87"/>
      <c r="G748" s="76"/>
      <c r="H748" s="103"/>
      <c r="I748" s="88"/>
      <c r="J748" s="96"/>
      <c r="K748" s="172"/>
      <c r="L748" s="97"/>
      <c r="M748" s="87"/>
      <c r="N748" s="106"/>
    </row>
    <row r="749" spans="1:19" ht="30.95" customHeight="1" thickBot="1" x14ac:dyDescent="0.3">
      <c r="A749" s="103"/>
      <c r="B749" s="66"/>
      <c r="C749" s="98"/>
      <c r="D749" s="172"/>
      <c r="E749" s="97"/>
      <c r="F749" s="87"/>
      <c r="G749" s="76"/>
      <c r="H749" s="103"/>
      <c r="I749" s="66"/>
      <c r="J749" s="98"/>
      <c r="K749" s="172"/>
      <c r="L749" s="97"/>
      <c r="M749" s="87"/>
      <c r="N749" s="106"/>
    </row>
    <row r="750" spans="1:19" ht="30.95" customHeight="1" thickBot="1" x14ac:dyDescent="0.3">
      <c r="A750" s="103"/>
      <c r="B750" s="66"/>
      <c r="C750" s="98"/>
      <c r="D750" s="172"/>
      <c r="E750" s="97"/>
      <c r="F750" s="87"/>
      <c r="G750" s="76"/>
      <c r="H750" s="103"/>
      <c r="I750" s="66"/>
      <c r="J750" s="98"/>
      <c r="K750" s="172"/>
      <c r="L750" s="97"/>
      <c r="M750" s="87"/>
      <c r="N750" s="106"/>
    </row>
    <row r="751" spans="1:19" ht="30.95" customHeight="1" thickBot="1" x14ac:dyDescent="0.3">
      <c r="A751" s="103"/>
      <c r="B751" s="66"/>
      <c r="C751" s="98"/>
      <c r="D751" s="172"/>
      <c r="E751" s="97"/>
      <c r="F751" s="87"/>
      <c r="G751" s="76"/>
      <c r="H751" s="103"/>
      <c r="I751" s="66"/>
      <c r="J751" s="98"/>
      <c r="K751" s="172"/>
      <c r="L751" s="97"/>
      <c r="M751" s="87"/>
      <c r="N751" s="106"/>
    </row>
    <row r="752" spans="1:19" ht="30.95" customHeight="1" thickBot="1" x14ac:dyDescent="0.3">
      <c r="A752" s="103"/>
      <c r="B752" s="66"/>
      <c r="C752" s="98"/>
      <c r="D752" s="173"/>
      <c r="E752" s="99"/>
      <c r="F752" s="68"/>
      <c r="G752" s="76"/>
      <c r="H752" s="103"/>
      <c r="I752" s="66"/>
      <c r="J752" s="98"/>
      <c r="K752" s="173"/>
      <c r="L752" s="99"/>
      <c r="M752" s="68"/>
      <c r="N752" s="106"/>
    </row>
    <row r="753" spans="1:19" ht="50.1" customHeight="1" thickBot="1" x14ac:dyDescent="0.4">
      <c r="A753" s="103"/>
      <c r="B753" s="137"/>
      <c r="C753" s="135"/>
      <c r="D753" s="136"/>
      <c r="E753" s="137"/>
      <c r="F753" s="135"/>
      <c r="G753" s="76"/>
      <c r="H753" s="103"/>
      <c r="I753" s="137"/>
      <c r="J753" s="135"/>
      <c r="K753" s="136"/>
      <c r="L753" s="137"/>
      <c r="M753" s="135"/>
      <c r="N753" s="106"/>
    </row>
    <row r="754" spans="1:19" ht="30.95" customHeight="1" x14ac:dyDescent="0.25">
      <c r="A754" s="138"/>
      <c r="B754" s="139"/>
      <c r="C754" s="140"/>
      <c r="D754" s="141"/>
      <c r="E754" s="140"/>
      <c r="F754" s="139"/>
      <c r="G754" s="139"/>
      <c r="H754" s="138"/>
      <c r="I754" s="139"/>
      <c r="J754" s="140"/>
      <c r="K754" s="141"/>
      <c r="L754" s="140"/>
      <c r="M754" s="139"/>
      <c r="N754" s="142"/>
    </row>
    <row r="755" spans="1:19" ht="16.5" thickBot="1" x14ac:dyDescent="0.3">
      <c r="A755" s="110"/>
      <c r="B755" s="111"/>
      <c r="C755" s="111"/>
      <c r="D755" s="111"/>
      <c r="E755" s="111"/>
      <c r="F755" s="111"/>
      <c r="G755" s="111"/>
      <c r="H755" s="110"/>
      <c r="I755" s="111"/>
      <c r="J755" s="111"/>
      <c r="K755" s="111"/>
      <c r="L755" s="111"/>
      <c r="M755" s="111"/>
      <c r="N755" s="112"/>
    </row>
    <row r="756" spans="1:19" ht="30" customHeight="1" thickBot="1" x14ac:dyDescent="0.3">
      <c r="A756" s="103"/>
      <c r="B756" s="174" t="str">
        <f>I743</f>
        <v>LXVI - CAMPEONATO</v>
      </c>
      <c r="C756" s="175"/>
      <c r="D756" s="175"/>
      <c r="E756" s="176"/>
      <c r="F756" s="91" t="s">
        <v>119</v>
      </c>
      <c r="G756" s="100"/>
      <c r="H756" s="103"/>
      <c r="I756" s="174" t="str">
        <f>B756</f>
        <v>LXVI - CAMPEONATO</v>
      </c>
      <c r="J756" s="175"/>
      <c r="K756" s="175"/>
      <c r="L756" s="176"/>
      <c r="M756" s="91" t="s">
        <v>119</v>
      </c>
      <c r="N756" s="104"/>
    </row>
    <row r="757" spans="1:19" ht="30" customHeight="1" thickBot="1" x14ac:dyDescent="0.3">
      <c r="A757" s="103"/>
      <c r="B757" s="177"/>
      <c r="C757" s="178"/>
      <c r="D757" s="178"/>
      <c r="E757" s="179"/>
      <c r="F757" s="92">
        <f>M744</f>
        <v>42833</v>
      </c>
      <c r="G757" s="101"/>
      <c r="H757" s="103"/>
      <c r="I757" s="177"/>
      <c r="J757" s="178"/>
      <c r="K757" s="178"/>
      <c r="L757" s="179"/>
      <c r="M757" s="92">
        <f>F757</f>
        <v>42833</v>
      </c>
      <c r="N757" s="105"/>
    </row>
    <row r="758" spans="1:19" ht="27" customHeight="1" thickBot="1" x14ac:dyDescent="0.3">
      <c r="A758" s="103"/>
      <c r="B758" s="109" t="str">
        <f>C758&amp;"º Rodada - "&amp;F758&amp;"º Jogo"</f>
        <v>13º Rodada - 9º Jogo</v>
      </c>
      <c r="C758" s="113">
        <f>IF(K745=Jogos!$AB$333,Sumulas!J745+1,J745)</f>
        <v>13</v>
      </c>
      <c r="D758" s="113">
        <f>IF(K745=Jogos!$AB$333,2,K745+1)</f>
        <v>10</v>
      </c>
      <c r="E758" s="113" t="str">
        <f>C758&amp;"J"&amp;D758</f>
        <v>13J10</v>
      </c>
      <c r="F758" s="145">
        <f>D758-1</f>
        <v>9</v>
      </c>
      <c r="G758" s="101"/>
      <c r="H758" s="103"/>
      <c r="I758" s="109" t="str">
        <f>J758&amp;"º Rodada - "&amp;M758&amp;"º Jogo"</f>
        <v>14º Rodada - 1º Jogo</v>
      </c>
      <c r="J758" s="113">
        <f>IF(D758=Jogos!$AB$333,Sumulas!C758+1,C758)</f>
        <v>14</v>
      </c>
      <c r="K758" s="113">
        <f>IF(D758=Jogos!$AB$333,2,D758+1)</f>
        <v>2</v>
      </c>
      <c r="L758" s="113" t="str">
        <f>J758&amp;"J"&amp;K758</f>
        <v>14J2</v>
      </c>
      <c r="M758" s="145">
        <f>K758-1</f>
        <v>1</v>
      </c>
      <c r="N758" s="105"/>
    </row>
    <row r="759" spans="1:19" ht="30.95" customHeight="1" thickBot="1" x14ac:dyDescent="0.3">
      <c r="A759" s="103"/>
      <c r="B759" s="90" t="str">
        <f>IFERROR(VLOOKUP(VLOOKUP(IF(VLOOKUP(E758,Jogos!$AD$336:$AI$566,6,FALSE)="C",VLOOKUP(E758,Jogos!$AD$336:$AI$566,4,FALSE),VLOOKUP(E758,Jogos!$AD$336:$AI$566,5,FALSE)),Tabelas!$O$9:$P$30,2,FALSE),$Q$2:$S$21,3,FALSE),"")</f>
        <v>Romênia (Piu)</v>
      </c>
      <c r="C759" s="93"/>
      <c r="D759" s="94" t="s">
        <v>54</v>
      </c>
      <c r="E759" s="93"/>
      <c r="F759" s="68" t="str">
        <f>IFERROR(VLOOKUP(VLOOKUP(IF(VLOOKUP(E758,Jogos!$AD$336:$AI$566,6,FALSE)="F",VLOOKUP(E758,Jogos!$AD$336:$AI$566,4,FALSE),VLOOKUP(E758,Jogos!$AD$336:$AI$566,5,FALSE)),Tabelas!$O$9:$P$30,2,FALSE),$Q$2:$S$21,3,FALSE),"")</f>
        <v>Suécia (Hugo)</v>
      </c>
      <c r="G759" s="76"/>
      <c r="H759" s="103"/>
      <c r="I759" s="90" t="str">
        <f>IFERROR(VLOOKUP(VLOOKUP(IF(VLOOKUP(L758,Jogos!$AD$336:$AI$566,6,FALSE)="C",VLOOKUP(L758,Jogos!$AD$336:$AI$566,4,FALSE),VLOOKUP(L758,Jogos!$AD$336:$AI$566,5,FALSE)),Tabelas!$O$9:$P$30,2,FALSE),$Q$2:$S$21,3,FALSE),"")</f>
        <v>Itália (Cayera)</v>
      </c>
      <c r="J759" s="93"/>
      <c r="K759" s="94" t="s">
        <v>54</v>
      </c>
      <c r="L759" s="93"/>
      <c r="M759" s="68" t="str">
        <f>IFERROR(VLOOKUP(VLOOKUP(IF(VLOOKUP(L758,Jogos!$AD$336:$AI$566,6,FALSE)="F",VLOOKUP(L758,Jogos!$AD$336:$AI$566,4,FALSE),VLOOKUP(L758,Jogos!$AD$336:$AI$566,5,FALSE)),Tabelas!$O$9:$P$30,2,FALSE),$Q$2:$S$21,3,FALSE),"")</f>
        <v>Alemanha (Roger)</v>
      </c>
      <c r="N759" s="106"/>
      <c r="Q759">
        <f>Tabelas!P766</f>
        <v>0</v>
      </c>
      <c r="R759">
        <f>Tabelas!Y766</f>
        <v>0</v>
      </c>
      <c r="S759" t="str">
        <f>Q759&amp;" ("&amp;R759&amp;")"</f>
        <v>0 (0)</v>
      </c>
    </row>
    <row r="760" spans="1:19" ht="16.5" thickBot="1" x14ac:dyDescent="0.3">
      <c r="A760" s="103"/>
      <c r="B760" s="89" t="s">
        <v>117</v>
      </c>
      <c r="C760" s="95" t="s">
        <v>118</v>
      </c>
      <c r="D760" s="171" t="s">
        <v>116</v>
      </c>
      <c r="E760" s="95" t="s">
        <v>118</v>
      </c>
      <c r="F760" s="89" t="s">
        <v>117</v>
      </c>
      <c r="G760" s="102"/>
      <c r="H760" s="103"/>
      <c r="I760" s="89" t="s">
        <v>117</v>
      </c>
      <c r="J760" s="95" t="s">
        <v>118</v>
      </c>
      <c r="K760" s="171" t="s">
        <v>116</v>
      </c>
      <c r="L760" s="95" t="s">
        <v>118</v>
      </c>
      <c r="M760" s="89" t="s">
        <v>117</v>
      </c>
      <c r="N760" s="107"/>
    </row>
    <row r="761" spans="1:19" ht="30.95" customHeight="1" thickBot="1" x14ac:dyDescent="0.3">
      <c r="A761" s="103"/>
      <c r="B761" s="88"/>
      <c r="C761" s="96"/>
      <c r="D761" s="172"/>
      <c r="E761" s="97"/>
      <c r="F761" s="87"/>
      <c r="G761" s="76"/>
      <c r="H761" s="103"/>
      <c r="I761" s="88"/>
      <c r="J761" s="96"/>
      <c r="K761" s="172"/>
      <c r="L761" s="97"/>
      <c r="M761" s="87"/>
      <c r="N761" s="106"/>
    </row>
    <row r="762" spans="1:19" ht="30.95" customHeight="1" thickBot="1" x14ac:dyDescent="0.3">
      <c r="A762" s="103"/>
      <c r="B762" s="66"/>
      <c r="C762" s="98"/>
      <c r="D762" s="172"/>
      <c r="E762" s="97"/>
      <c r="F762" s="87"/>
      <c r="G762" s="76"/>
      <c r="H762" s="103"/>
      <c r="I762" s="66"/>
      <c r="J762" s="98"/>
      <c r="K762" s="172"/>
      <c r="L762" s="97"/>
      <c r="M762" s="87"/>
      <c r="N762" s="106"/>
    </row>
    <row r="763" spans="1:19" ht="30.95" customHeight="1" thickBot="1" x14ac:dyDescent="0.3">
      <c r="A763" s="103"/>
      <c r="B763" s="66"/>
      <c r="C763" s="98"/>
      <c r="D763" s="172"/>
      <c r="E763" s="97"/>
      <c r="F763" s="87"/>
      <c r="G763" s="76"/>
      <c r="H763" s="103"/>
      <c r="I763" s="66"/>
      <c r="J763" s="98"/>
      <c r="K763" s="172"/>
      <c r="L763" s="97"/>
      <c r="M763" s="87"/>
      <c r="N763" s="106"/>
    </row>
    <row r="764" spans="1:19" ht="30.95" customHeight="1" thickBot="1" x14ac:dyDescent="0.3">
      <c r="A764" s="103"/>
      <c r="B764" s="66"/>
      <c r="C764" s="98"/>
      <c r="D764" s="172"/>
      <c r="E764" s="97"/>
      <c r="F764" s="87"/>
      <c r="G764" s="76"/>
      <c r="H764" s="103"/>
      <c r="I764" s="66"/>
      <c r="J764" s="98"/>
      <c r="K764" s="172"/>
      <c r="L764" s="97"/>
      <c r="M764" s="87"/>
      <c r="N764" s="106"/>
    </row>
    <row r="765" spans="1:19" ht="30.95" customHeight="1" thickBot="1" x14ac:dyDescent="0.3">
      <c r="A765" s="103"/>
      <c r="B765" s="66"/>
      <c r="C765" s="98"/>
      <c r="D765" s="173"/>
      <c r="E765" s="99"/>
      <c r="F765" s="68"/>
      <c r="G765" s="76"/>
      <c r="H765" s="103"/>
      <c r="I765" s="66"/>
      <c r="J765" s="98"/>
      <c r="K765" s="173"/>
      <c r="L765" s="99"/>
      <c r="M765" s="68"/>
      <c r="N765" s="106"/>
    </row>
    <row r="766" spans="1:19" ht="50.1" customHeight="1" thickBot="1" x14ac:dyDescent="0.4">
      <c r="A766" s="103"/>
      <c r="B766" s="137"/>
      <c r="C766" s="135"/>
      <c r="D766" s="136"/>
      <c r="E766" s="137"/>
      <c r="F766" s="135"/>
      <c r="G766" s="76"/>
      <c r="H766" s="103"/>
      <c r="I766" s="137"/>
      <c r="J766" s="135"/>
      <c r="K766" s="136"/>
      <c r="L766" s="137"/>
      <c r="M766" s="135"/>
      <c r="N766" s="106"/>
    </row>
    <row r="767" spans="1:19" ht="30.95" customHeight="1" x14ac:dyDescent="0.25">
      <c r="A767" s="138"/>
      <c r="B767" s="139"/>
      <c r="C767" s="140"/>
      <c r="D767" s="141"/>
      <c r="E767" s="140"/>
      <c r="F767" s="139"/>
      <c r="G767" s="139"/>
      <c r="H767" s="138"/>
      <c r="I767" s="139"/>
      <c r="J767" s="140"/>
      <c r="K767" s="141"/>
      <c r="L767" s="140"/>
      <c r="M767" s="139"/>
      <c r="N767" s="142"/>
    </row>
    <row r="768" spans="1:19" ht="16.5" thickBot="1" x14ac:dyDescent="0.3">
      <c r="A768" s="110"/>
      <c r="B768" s="111"/>
      <c r="C768" s="111"/>
      <c r="D768" s="111"/>
      <c r="E768" s="111"/>
      <c r="F768" s="111"/>
      <c r="G768" s="111"/>
      <c r="H768" s="110"/>
      <c r="I768" s="111"/>
      <c r="J768" s="111"/>
      <c r="K768" s="111"/>
      <c r="L768" s="111"/>
      <c r="M768" s="111"/>
      <c r="N768" s="112"/>
    </row>
    <row r="769" spans="1:19" ht="30" customHeight="1" thickBot="1" x14ac:dyDescent="0.3">
      <c r="A769" s="103"/>
      <c r="B769" s="174" t="str">
        <f>I756</f>
        <v>LXVI - CAMPEONATO</v>
      </c>
      <c r="C769" s="175"/>
      <c r="D769" s="175"/>
      <c r="E769" s="176"/>
      <c r="F769" s="91" t="s">
        <v>119</v>
      </c>
      <c r="G769" s="100"/>
      <c r="H769" s="103"/>
      <c r="I769" s="174" t="str">
        <f>B769</f>
        <v>LXVI - CAMPEONATO</v>
      </c>
      <c r="J769" s="175"/>
      <c r="K769" s="175"/>
      <c r="L769" s="176"/>
      <c r="M769" s="91" t="s">
        <v>119</v>
      </c>
      <c r="N769" s="104"/>
    </row>
    <row r="770" spans="1:19" ht="30" customHeight="1" thickBot="1" x14ac:dyDescent="0.3">
      <c r="A770" s="103"/>
      <c r="B770" s="177"/>
      <c r="C770" s="178"/>
      <c r="D770" s="178"/>
      <c r="E770" s="179"/>
      <c r="F770" s="92">
        <f>M757</f>
        <v>42833</v>
      </c>
      <c r="G770" s="101"/>
      <c r="H770" s="103"/>
      <c r="I770" s="177"/>
      <c r="J770" s="178"/>
      <c r="K770" s="178"/>
      <c r="L770" s="179"/>
      <c r="M770" s="92">
        <f>F770</f>
        <v>42833</v>
      </c>
      <c r="N770" s="105"/>
    </row>
    <row r="771" spans="1:19" ht="27" customHeight="1" thickBot="1" x14ac:dyDescent="0.3">
      <c r="A771" s="103"/>
      <c r="B771" s="109" t="str">
        <f>C771&amp;"º Rodada - "&amp;F771&amp;"º Jogo"</f>
        <v>14º Rodada - 2º Jogo</v>
      </c>
      <c r="C771" s="113">
        <f>IF(K758=Jogos!$AB$333,Sumulas!J758+1,J758)</f>
        <v>14</v>
      </c>
      <c r="D771" s="113">
        <f>IF(K758=Jogos!$AB$333,2,K758+1)</f>
        <v>3</v>
      </c>
      <c r="E771" s="113" t="str">
        <f>C771&amp;"J"&amp;D771</f>
        <v>14J3</v>
      </c>
      <c r="F771" s="145">
        <f>D771-1</f>
        <v>2</v>
      </c>
      <c r="G771" s="101"/>
      <c r="H771" s="103"/>
      <c r="I771" s="109" t="str">
        <f>J771&amp;"º Rodada - "&amp;M771&amp;"º Jogo"</f>
        <v>14º Rodada - 3º Jogo</v>
      </c>
      <c r="J771" s="113">
        <f>IF(D771=Jogos!$AB$333,Sumulas!C771+1,C771)</f>
        <v>14</v>
      </c>
      <c r="K771" s="113">
        <f>IF(D771=Jogos!$AB$333,2,D771+1)</f>
        <v>4</v>
      </c>
      <c r="L771" s="113" t="str">
        <f>J771&amp;"J"&amp;K771</f>
        <v>14J4</v>
      </c>
      <c r="M771" s="145">
        <f>K771-1</f>
        <v>3</v>
      </c>
      <c r="N771" s="105"/>
    </row>
    <row r="772" spans="1:19" ht="30.95" customHeight="1" thickBot="1" x14ac:dyDescent="0.3">
      <c r="A772" s="103"/>
      <c r="B772" s="90" t="str">
        <f>IFERROR(VLOOKUP(VLOOKUP(IF(VLOOKUP(E771,Jogos!$AD$336:$AI$566,6,FALSE)="C",VLOOKUP(E771,Jogos!$AD$336:$AI$566,4,FALSE),VLOOKUP(E771,Jogos!$AD$336:$AI$566,5,FALSE)),Tabelas!$O$9:$P$30,2,FALSE),$Q$2:$S$21,3,FALSE),"")</f>
        <v>Áustria (Mário)</v>
      </c>
      <c r="C772" s="93"/>
      <c r="D772" s="94" t="s">
        <v>54</v>
      </c>
      <c r="E772" s="93"/>
      <c r="F772" s="68" t="str">
        <f>IFERROR(VLOOKUP(VLOOKUP(IF(VLOOKUP(E771,Jogos!$AD$336:$AI$566,6,FALSE)="F",VLOOKUP(E771,Jogos!$AD$336:$AI$566,4,FALSE),VLOOKUP(E771,Jogos!$AD$336:$AI$566,5,FALSE)),Tabelas!$O$9:$P$30,2,FALSE),$Q$2:$S$21,3,FALSE),"")</f>
        <v>Irlanda (Gru)</v>
      </c>
      <c r="G772" s="76"/>
      <c r="H772" s="103"/>
      <c r="I772" s="90" t="str">
        <f>IFERROR(VLOOKUP(VLOOKUP(IF(VLOOKUP(L771,Jogos!$AD$336:$AI$566,6,FALSE)="C",VLOOKUP(L771,Jogos!$AD$336:$AI$566,4,FALSE),VLOOKUP(L771,Jogos!$AD$336:$AI$566,5,FALSE)),Tabelas!$O$9:$P$30,2,FALSE),$Q$2:$S$21,3,FALSE),"")</f>
        <v>Bélgica (Gustavão)</v>
      </c>
      <c r="J772" s="93"/>
      <c r="K772" s="94" t="s">
        <v>54</v>
      </c>
      <c r="L772" s="93"/>
      <c r="M772" s="68" t="str">
        <f>IFERROR(VLOOKUP(VLOOKUP(IF(VLOOKUP(L771,Jogos!$AD$336:$AI$566,6,FALSE)="F",VLOOKUP(L771,Jogos!$AD$336:$AI$566,4,FALSE),VLOOKUP(L771,Jogos!$AD$336:$AI$566,5,FALSE)),Tabelas!$O$9:$P$30,2,FALSE),$Q$2:$S$21,3,FALSE),"")</f>
        <v>Inglaterra (Tooty)</v>
      </c>
      <c r="N772" s="106"/>
      <c r="Q772">
        <f>Tabelas!P779</f>
        <v>0</v>
      </c>
      <c r="R772">
        <f>Tabelas!Y779</f>
        <v>0</v>
      </c>
      <c r="S772" t="str">
        <f>Q772&amp;" ("&amp;R772&amp;")"</f>
        <v>0 (0)</v>
      </c>
    </row>
    <row r="773" spans="1:19" ht="16.5" thickBot="1" x14ac:dyDescent="0.3">
      <c r="A773" s="103"/>
      <c r="B773" s="89" t="s">
        <v>117</v>
      </c>
      <c r="C773" s="95" t="s">
        <v>118</v>
      </c>
      <c r="D773" s="171" t="s">
        <v>116</v>
      </c>
      <c r="E773" s="95" t="s">
        <v>118</v>
      </c>
      <c r="F773" s="89" t="s">
        <v>117</v>
      </c>
      <c r="G773" s="102"/>
      <c r="H773" s="103"/>
      <c r="I773" s="89" t="s">
        <v>117</v>
      </c>
      <c r="J773" s="95" t="s">
        <v>118</v>
      </c>
      <c r="K773" s="171" t="s">
        <v>116</v>
      </c>
      <c r="L773" s="95" t="s">
        <v>118</v>
      </c>
      <c r="M773" s="89" t="s">
        <v>117</v>
      </c>
      <c r="N773" s="107"/>
    </row>
    <row r="774" spans="1:19" ht="30.95" customHeight="1" thickBot="1" x14ac:dyDescent="0.3">
      <c r="A774" s="103"/>
      <c r="B774" s="88"/>
      <c r="C774" s="96"/>
      <c r="D774" s="172"/>
      <c r="E774" s="97"/>
      <c r="F774" s="87"/>
      <c r="G774" s="76"/>
      <c r="H774" s="103"/>
      <c r="I774" s="88"/>
      <c r="J774" s="96"/>
      <c r="K774" s="172"/>
      <c r="L774" s="97"/>
      <c r="M774" s="87"/>
      <c r="N774" s="106"/>
    </row>
    <row r="775" spans="1:19" ht="30.95" customHeight="1" thickBot="1" x14ac:dyDescent="0.3">
      <c r="A775" s="103"/>
      <c r="B775" s="66"/>
      <c r="C775" s="98"/>
      <c r="D775" s="172"/>
      <c r="E775" s="97"/>
      <c r="F775" s="87"/>
      <c r="G775" s="76"/>
      <c r="H775" s="103"/>
      <c r="I775" s="66"/>
      <c r="J775" s="98"/>
      <c r="K775" s="172"/>
      <c r="L775" s="97"/>
      <c r="M775" s="87"/>
      <c r="N775" s="106"/>
    </row>
    <row r="776" spans="1:19" ht="30.95" customHeight="1" thickBot="1" x14ac:dyDescent="0.3">
      <c r="A776" s="103"/>
      <c r="B776" s="66"/>
      <c r="C776" s="98"/>
      <c r="D776" s="172"/>
      <c r="E776" s="97"/>
      <c r="F776" s="87"/>
      <c r="G776" s="76"/>
      <c r="H776" s="103"/>
      <c r="I776" s="66"/>
      <c r="J776" s="98"/>
      <c r="K776" s="172"/>
      <c r="L776" s="97"/>
      <c r="M776" s="87"/>
      <c r="N776" s="106"/>
    </row>
    <row r="777" spans="1:19" ht="30.95" customHeight="1" thickBot="1" x14ac:dyDescent="0.3">
      <c r="A777" s="103"/>
      <c r="B777" s="66"/>
      <c r="C777" s="98"/>
      <c r="D777" s="172"/>
      <c r="E777" s="97"/>
      <c r="F777" s="87"/>
      <c r="G777" s="76"/>
      <c r="H777" s="103"/>
      <c r="I777" s="66"/>
      <c r="J777" s="98"/>
      <c r="K777" s="172"/>
      <c r="L777" s="97"/>
      <c r="M777" s="87"/>
      <c r="N777" s="106"/>
    </row>
    <row r="778" spans="1:19" ht="30.95" customHeight="1" thickBot="1" x14ac:dyDescent="0.3">
      <c r="A778" s="103"/>
      <c r="B778" s="66"/>
      <c r="C778" s="98"/>
      <c r="D778" s="173"/>
      <c r="E778" s="99"/>
      <c r="F778" s="68"/>
      <c r="G778" s="76"/>
      <c r="H778" s="103"/>
      <c r="I778" s="66"/>
      <c r="J778" s="98"/>
      <c r="K778" s="173"/>
      <c r="L778" s="99"/>
      <c r="M778" s="68"/>
      <c r="N778" s="106"/>
    </row>
    <row r="779" spans="1:19" ht="50.1" customHeight="1" thickBot="1" x14ac:dyDescent="0.4">
      <c r="A779" s="103"/>
      <c r="B779" s="137"/>
      <c r="C779" s="135"/>
      <c r="D779" s="136"/>
      <c r="E779" s="137"/>
      <c r="F779" s="135"/>
      <c r="G779" s="76"/>
      <c r="H779" s="103"/>
      <c r="I779" s="137"/>
      <c r="J779" s="135"/>
      <c r="K779" s="136"/>
      <c r="L779" s="137"/>
      <c r="M779" s="135"/>
      <c r="N779" s="106"/>
    </row>
    <row r="780" spans="1:19" ht="30.95" customHeight="1" x14ac:dyDescent="0.25">
      <c r="A780" s="138"/>
      <c r="B780" s="139"/>
      <c r="C780" s="140"/>
      <c r="D780" s="141"/>
      <c r="E780" s="140"/>
      <c r="F780" s="139"/>
      <c r="G780" s="139"/>
      <c r="H780" s="138"/>
      <c r="I780" s="139"/>
      <c r="J780" s="140"/>
      <c r="K780" s="141"/>
      <c r="L780" s="140"/>
      <c r="M780" s="139"/>
      <c r="N780" s="142"/>
    </row>
    <row r="781" spans="1:19" ht="16.5" thickBot="1" x14ac:dyDescent="0.3">
      <c r="A781" s="110"/>
      <c r="B781" s="111"/>
      <c r="C781" s="111"/>
      <c r="D781" s="111"/>
      <c r="E781" s="111"/>
      <c r="F781" s="111"/>
      <c r="G781" s="111"/>
      <c r="H781" s="110"/>
      <c r="I781" s="111"/>
      <c r="J781" s="111"/>
      <c r="K781" s="111"/>
      <c r="L781" s="111"/>
      <c r="M781" s="111"/>
      <c r="N781" s="112"/>
    </row>
    <row r="782" spans="1:19" ht="30" customHeight="1" thickBot="1" x14ac:dyDescent="0.3">
      <c r="A782" s="103"/>
      <c r="B782" s="174" t="str">
        <f>I769</f>
        <v>LXVI - CAMPEONATO</v>
      </c>
      <c r="C782" s="175"/>
      <c r="D782" s="175"/>
      <c r="E782" s="176"/>
      <c r="F782" s="91" t="s">
        <v>119</v>
      </c>
      <c r="G782" s="100"/>
      <c r="H782" s="103"/>
      <c r="I782" s="174" t="str">
        <f>B782</f>
        <v>LXVI - CAMPEONATO</v>
      </c>
      <c r="J782" s="175"/>
      <c r="K782" s="175"/>
      <c r="L782" s="176"/>
      <c r="M782" s="91" t="s">
        <v>119</v>
      </c>
      <c r="N782" s="104"/>
    </row>
    <row r="783" spans="1:19" ht="30" customHeight="1" thickBot="1" x14ac:dyDescent="0.3">
      <c r="A783" s="103"/>
      <c r="B783" s="177"/>
      <c r="C783" s="178"/>
      <c r="D783" s="178"/>
      <c r="E783" s="179"/>
      <c r="F783" s="92">
        <f>M770</f>
        <v>42833</v>
      </c>
      <c r="G783" s="101"/>
      <c r="H783" s="103"/>
      <c r="I783" s="177"/>
      <c r="J783" s="178"/>
      <c r="K783" s="178"/>
      <c r="L783" s="179"/>
      <c r="M783" s="92">
        <f>F783</f>
        <v>42833</v>
      </c>
      <c r="N783" s="105"/>
    </row>
    <row r="784" spans="1:19" ht="27" customHeight="1" thickBot="1" x14ac:dyDescent="0.3">
      <c r="A784" s="103"/>
      <c r="B784" s="109" t="str">
        <f>C784&amp;"º Rodada - "&amp;F784&amp;"º Jogo"</f>
        <v>14º Rodada - 4º Jogo</v>
      </c>
      <c r="C784" s="113">
        <f>IF(K771=Jogos!$AB$333,Sumulas!J771+1,J771)</f>
        <v>14</v>
      </c>
      <c r="D784" s="113">
        <f>IF(K771=Jogos!$AB$333,2,K771+1)</f>
        <v>5</v>
      </c>
      <c r="E784" s="113" t="str">
        <f>C784&amp;"J"&amp;D784</f>
        <v>14J5</v>
      </c>
      <c r="F784" s="145">
        <f>D784-1</f>
        <v>4</v>
      </c>
      <c r="G784" s="101"/>
      <c r="H784" s="103"/>
      <c r="I784" s="109" t="str">
        <f>J784&amp;"º Rodada - "&amp;M784&amp;"º Jogo"</f>
        <v>14º Rodada - 5º Jogo</v>
      </c>
      <c r="J784" s="113">
        <f>IF(D784=Jogos!$AB$333,Sumulas!C784+1,C784)</f>
        <v>14</v>
      </c>
      <c r="K784" s="113">
        <f>IF(D784=Jogos!$AB$333,2,D784+1)</f>
        <v>6</v>
      </c>
      <c r="L784" s="113" t="str">
        <f>J784&amp;"J"&amp;K784</f>
        <v>14J6</v>
      </c>
      <c r="M784" s="145">
        <f>K784-1</f>
        <v>5</v>
      </c>
      <c r="N784" s="105"/>
    </row>
    <row r="785" spans="1:19" ht="30.95" customHeight="1" thickBot="1" x14ac:dyDescent="0.3">
      <c r="A785" s="103"/>
      <c r="B785" s="90" t="str">
        <f>IFERROR(VLOOKUP(VLOOKUP(IF(VLOOKUP(E784,Jogos!$AD$336:$AI$566,6,FALSE)="C",VLOOKUP(E784,Jogos!$AD$336:$AI$566,4,FALSE),VLOOKUP(E784,Jogos!$AD$336:$AI$566,5,FALSE)),Tabelas!$O$9:$P$30,2,FALSE),$Q$2:$S$21,3,FALSE),"")</f>
        <v>Holanda (Junior)</v>
      </c>
      <c r="C785" s="93"/>
      <c r="D785" s="94" t="s">
        <v>54</v>
      </c>
      <c r="E785" s="93"/>
      <c r="F785" s="68" t="str">
        <f>IFERROR(VLOOKUP(VLOOKUP(IF(VLOOKUP(E784,Jogos!$AD$336:$AI$566,6,FALSE)="F",VLOOKUP(E784,Jogos!$AD$336:$AI$566,4,FALSE),VLOOKUP(E784,Jogos!$AD$336:$AI$566,5,FALSE)),Tabelas!$O$9:$P$30,2,FALSE),$Q$2:$S$21,3,FALSE),"")</f>
        <v>Dinamarca (Michael)</v>
      </c>
      <c r="G785" s="76"/>
      <c r="H785" s="103"/>
      <c r="I785" s="90" t="str">
        <f>IFERROR(VLOOKUP(VLOOKUP(IF(VLOOKUP(L784,Jogos!$AD$336:$AI$566,6,FALSE)="C",VLOOKUP(L784,Jogos!$AD$336:$AI$566,4,FALSE),VLOOKUP(L784,Jogos!$AD$336:$AI$566,5,FALSE)),Tabelas!$O$9:$P$30,2,FALSE),$Q$2:$S$21,3,FALSE),"")</f>
        <v>França (Shrek)</v>
      </c>
      <c r="J785" s="93"/>
      <c r="K785" s="94" t="s">
        <v>54</v>
      </c>
      <c r="L785" s="93"/>
      <c r="M785" s="68" t="str">
        <f>IFERROR(VLOOKUP(VLOOKUP(IF(VLOOKUP(L784,Jogos!$AD$336:$AI$566,6,FALSE)="F",VLOOKUP(L784,Jogos!$AD$336:$AI$566,4,FALSE),VLOOKUP(L784,Jogos!$AD$336:$AI$566,5,FALSE)),Tabelas!$O$9:$P$30,2,FALSE),$Q$2:$S$21,3,FALSE),"")</f>
        <v>Escócia (João)</v>
      </c>
      <c r="N785" s="106"/>
      <c r="Q785">
        <f>Tabelas!P792</f>
        <v>0</v>
      </c>
      <c r="R785">
        <f>Tabelas!Y792</f>
        <v>0</v>
      </c>
      <c r="S785" t="str">
        <f>Q785&amp;" ("&amp;R785&amp;")"</f>
        <v>0 (0)</v>
      </c>
    </row>
    <row r="786" spans="1:19" ht="16.5" thickBot="1" x14ac:dyDescent="0.3">
      <c r="A786" s="103"/>
      <c r="B786" s="89" t="s">
        <v>117</v>
      </c>
      <c r="C786" s="95" t="s">
        <v>118</v>
      </c>
      <c r="D786" s="171" t="s">
        <v>116</v>
      </c>
      <c r="E786" s="95" t="s">
        <v>118</v>
      </c>
      <c r="F786" s="89" t="s">
        <v>117</v>
      </c>
      <c r="G786" s="102"/>
      <c r="H786" s="103"/>
      <c r="I786" s="89" t="s">
        <v>117</v>
      </c>
      <c r="J786" s="95" t="s">
        <v>118</v>
      </c>
      <c r="K786" s="171" t="s">
        <v>116</v>
      </c>
      <c r="L786" s="95" t="s">
        <v>118</v>
      </c>
      <c r="M786" s="89" t="s">
        <v>117</v>
      </c>
      <c r="N786" s="107"/>
    </row>
    <row r="787" spans="1:19" ht="30.95" customHeight="1" thickBot="1" x14ac:dyDescent="0.3">
      <c r="A787" s="103"/>
      <c r="B787" s="88"/>
      <c r="C787" s="96"/>
      <c r="D787" s="172"/>
      <c r="E787" s="97"/>
      <c r="F787" s="87"/>
      <c r="G787" s="76"/>
      <c r="H787" s="103"/>
      <c r="I787" s="88"/>
      <c r="J787" s="96"/>
      <c r="K787" s="172"/>
      <c r="L787" s="97"/>
      <c r="M787" s="87"/>
      <c r="N787" s="106"/>
    </row>
    <row r="788" spans="1:19" ht="30.95" customHeight="1" thickBot="1" x14ac:dyDescent="0.3">
      <c r="A788" s="103"/>
      <c r="B788" s="66"/>
      <c r="C788" s="98"/>
      <c r="D788" s="172"/>
      <c r="E788" s="97"/>
      <c r="F788" s="87"/>
      <c r="G788" s="76"/>
      <c r="H788" s="103"/>
      <c r="I788" s="66"/>
      <c r="J788" s="98"/>
      <c r="K788" s="172"/>
      <c r="L788" s="97"/>
      <c r="M788" s="87"/>
      <c r="N788" s="106"/>
    </row>
    <row r="789" spans="1:19" ht="30.95" customHeight="1" thickBot="1" x14ac:dyDescent="0.3">
      <c r="A789" s="103"/>
      <c r="B789" s="66"/>
      <c r="C789" s="98"/>
      <c r="D789" s="172"/>
      <c r="E789" s="97"/>
      <c r="F789" s="87"/>
      <c r="G789" s="76"/>
      <c r="H789" s="103"/>
      <c r="I789" s="66"/>
      <c r="J789" s="98"/>
      <c r="K789" s="172"/>
      <c r="L789" s="97"/>
      <c r="M789" s="87"/>
      <c r="N789" s="106"/>
    </row>
    <row r="790" spans="1:19" ht="30.95" customHeight="1" thickBot="1" x14ac:dyDescent="0.3">
      <c r="A790" s="103"/>
      <c r="B790" s="66"/>
      <c r="C790" s="98"/>
      <c r="D790" s="172"/>
      <c r="E790" s="97"/>
      <c r="F790" s="87"/>
      <c r="G790" s="76"/>
      <c r="H790" s="103"/>
      <c r="I790" s="66"/>
      <c r="J790" s="98"/>
      <c r="K790" s="172"/>
      <c r="L790" s="97"/>
      <c r="M790" s="87"/>
      <c r="N790" s="106"/>
    </row>
    <row r="791" spans="1:19" ht="30.95" customHeight="1" thickBot="1" x14ac:dyDescent="0.3">
      <c r="A791" s="103"/>
      <c r="B791" s="66"/>
      <c r="C791" s="98"/>
      <c r="D791" s="173"/>
      <c r="E791" s="99"/>
      <c r="F791" s="68"/>
      <c r="G791" s="76"/>
      <c r="H791" s="103"/>
      <c r="I791" s="66"/>
      <c r="J791" s="98"/>
      <c r="K791" s="173"/>
      <c r="L791" s="99"/>
      <c r="M791" s="68"/>
      <c r="N791" s="106"/>
    </row>
    <row r="792" spans="1:19" ht="50.1" customHeight="1" thickBot="1" x14ac:dyDescent="0.4">
      <c r="A792" s="103"/>
      <c r="B792" s="137"/>
      <c r="C792" s="135"/>
      <c r="D792" s="136"/>
      <c r="E792" s="137"/>
      <c r="F792" s="135"/>
      <c r="G792" s="76"/>
      <c r="H792" s="103"/>
      <c r="I792" s="137"/>
      <c r="J792" s="135"/>
      <c r="K792" s="136"/>
      <c r="L792" s="137"/>
      <c r="M792" s="135"/>
      <c r="N792" s="106"/>
    </row>
    <row r="793" spans="1:19" ht="30.95" customHeight="1" x14ac:dyDescent="0.25">
      <c r="A793" s="138"/>
      <c r="B793" s="139"/>
      <c r="C793" s="140"/>
      <c r="D793" s="141"/>
      <c r="E793" s="140"/>
      <c r="F793" s="139"/>
      <c r="G793" s="139"/>
      <c r="H793" s="138"/>
      <c r="I793" s="139"/>
      <c r="J793" s="140"/>
      <c r="K793" s="141"/>
      <c r="L793" s="140"/>
      <c r="M793" s="139"/>
      <c r="N793" s="142"/>
    </row>
    <row r="794" spans="1:19" ht="16.5" thickBot="1" x14ac:dyDescent="0.3">
      <c r="A794" s="110"/>
      <c r="B794" s="111"/>
      <c r="C794" s="111"/>
      <c r="D794" s="111"/>
      <c r="E794" s="111"/>
      <c r="F794" s="111"/>
      <c r="G794" s="111"/>
      <c r="H794" s="110"/>
      <c r="I794" s="111"/>
      <c r="J794" s="111"/>
      <c r="K794" s="111"/>
      <c r="L794" s="111"/>
      <c r="M794" s="111"/>
      <c r="N794" s="112"/>
    </row>
    <row r="795" spans="1:19" ht="30" customHeight="1" thickBot="1" x14ac:dyDescent="0.3">
      <c r="A795" s="103"/>
      <c r="B795" s="174" t="str">
        <f>I782</f>
        <v>LXVI - CAMPEONATO</v>
      </c>
      <c r="C795" s="175"/>
      <c r="D795" s="175"/>
      <c r="E795" s="176"/>
      <c r="F795" s="91" t="s">
        <v>119</v>
      </c>
      <c r="G795" s="100"/>
      <c r="H795" s="103"/>
      <c r="I795" s="174" t="str">
        <f>B795</f>
        <v>LXVI - CAMPEONATO</v>
      </c>
      <c r="J795" s="175"/>
      <c r="K795" s="175"/>
      <c r="L795" s="176"/>
      <c r="M795" s="91" t="s">
        <v>119</v>
      </c>
      <c r="N795" s="104"/>
    </row>
    <row r="796" spans="1:19" ht="30" customHeight="1" thickBot="1" x14ac:dyDescent="0.3">
      <c r="A796" s="103"/>
      <c r="B796" s="177"/>
      <c r="C796" s="178"/>
      <c r="D796" s="178"/>
      <c r="E796" s="179"/>
      <c r="F796" s="92">
        <f>M783</f>
        <v>42833</v>
      </c>
      <c r="G796" s="101"/>
      <c r="H796" s="103"/>
      <c r="I796" s="177"/>
      <c r="J796" s="178"/>
      <c r="K796" s="178"/>
      <c r="L796" s="179"/>
      <c r="M796" s="92">
        <f>F796</f>
        <v>42833</v>
      </c>
      <c r="N796" s="105"/>
    </row>
    <row r="797" spans="1:19" ht="27" customHeight="1" thickBot="1" x14ac:dyDescent="0.3">
      <c r="A797" s="103"/>
      <c r="B797" s="109" t="str">
        <f>C797&amp;"º Rodada - "&amp;F797&amp;"º Jogo"</f>
        <v>14º Rodada - 6º Jogo</v>
      </c>
      <c r="C797" s="113">
        <f>IF(K784=Jogos!$AB$333,Sumulas!J784+1,J784)</f>
        <v>14</v>
      </c>
      <c r="D797" s="113">
        <f>IF(K784=Jogos!$AB$333,2,K784+1)</f>
        <v>7</v>
      </c>
      <c r="E797" s="113" t="str">
        <f>C797&amp;"J"&amp;D797</f>
        <v>14J7</v>
      </c>
      <c r="F797" s="145">
        <f>D797-1</f>
        <v>6</v>
      </c>
      <c r="G797" s="101"/>
      <c r="H797" s="103"/>
      <c r="I797" s="109" t="str">
        <f>J797&amp;"º Rodada - "&amp;M797&amp;"º Jogo"</f>
        <v>14º Rodada - 7º Jogo</v>
      </c>
      <c r="J797" s="113">
        <f>IF(D797=Jogos!$AB$333,Sumulas!C797+1,C797)</f>
        <v>14</v>
      </c>
      <c r="K797" s="113">
        <f>IF(D797=Jogos!$AB$333,2,D797+1)</f>
        <v>8</v>
      </c>
      <c r="L797" s="113" t="str">
        <f>J797&amp;"J"&amp;K797</f>
        <v>14J8</v>
      </c>
      <c r="M797" s="145">
        <f>K797-1</f>
        <v>7</v>
      </c>
      <c r="N797" s="105"/>
    </row>
    <row r="798" spans="1:19" ht="30.95" customHeight="1" thickBot="1" x14ac:dyDescent="0.3">
      <c r="A798" s="103"/>
      <c r="B798" s="90" t="str">
        <f>IFERROR(VLOOKUP(VLOOKUP(IF(VLOOKUP(E797,Jogos!$AD$336:$AI$566,6,FALSE)="C",VLOOKUP(E797,Jogos!$AD$336:$AI$566,4,FALSE),VLOOKUP(E797,Jogos!$AD$336:$AI$566,5,FALSE)),Tabelas!$O$9:$P$30,2,FALSE),$Q$2:$S$21,3,FALSE),"")</f>
        <v>Noruega (Hurrante)</v>
      </c>
      <c r="C798" s="93"/>
      <c r="D798" s="94" t="s">
        <v>54</v>
      </c>
      <c r="E798" s="93"/>
      <c r="F798" s="68" t="str">
        <f>IFERROR(VLOOKUP(VLOOKUP(IF(VLOOKUP(E797,Jogos!$AD$336:$AI$566,6,FALSE)="F",VLOOKUP(E797,Jogos!$AD$336:$AI$566,4,FALSE),VLOOKUP(E797,Jogos!$AD$336:$AI$566,5,FALSE)),Tabelas!$O$9:$P$30,2,FALSE),$Q$2:$S$21,3,FALSE),"")</f>
        <v>Turquia (DieGo)</v>
      </c>
      <c r="G798" s="76"/>
      <c r="H798" s="103"/>
      <c r="I798" s="90" t="str">
        <f>IFERROR(VLOOKUP(VLOOKUP(IF(VLOOKUP(L797,Jogos!$AD$336:$AI$566,6,FALSE)="C",VLOOKUP(L797,Jogos!$AD$336:$AI$566,4,FALSE),VLOOKUP(L797,Jogos!$AD$336:$AI$566,5,FALSE)),Tabelas!$O$9:$P$30,2,FALSE),$Q$2:$S$21,3,FALSE),"")</f>
        <v>País de Gales (Fred)</v>
      </c>
      <c r="J798" s="93"/>
      <c r="K798" s="94" t="s">
        <v>54</v>
      </c>
      <c r="L798" s="93"/>
      <c r="M798" s="68" t="str">
        <f>IFERROR(VLOOKUP(VLOOKUP(IF(VLOOKUP(L797,Jogos!$AD$336:$AI$566,6,FALSE)="F",VLOOKUP(L797,Jogos!$AD$336:$AI$566,4,FALSE),VLOOKUP(L797,Jogos!$AD$336:$AI$566,5,FALSE)),Tabelas!$O$9:$P$30,2,FALSE),$Q$2:$S$21,3,FALSE),"")</f>
        <v>Suíça (Juninho)</v>
      </c>
      <c r="N798" s="106"/>
      <c r="Q798">
        <f>Tabelas!P805</f>
        <v>0</v>
      </c>
      <c r="R798">
        <f>Tabelas!Y805</f>
        <v>0</v>
      </c>
      <c r="S798" t="str">
        <f>Q798&amp;" ("&amp;R798&amp;")"</f>
        <v>0 (0)</v>
      </c>
    </row>
    <row r="799" spans="1:19" ht="16.5" thickBot="1" x14ac:dyDescent="0.3">
      <c r="A799" s="103"/>
      <c r="B799" s="89" t="s">
        <v>117</v>
      </c>
      <c r="C799" s="95" t="s">
        <v>118</v>
      </c>
      <c r="D799" s="171" t="s">
        <v>116</v>
      </c>
      <c r="E799" s="95" t="s">
        <v>118</v>
      </c>
      <c r="F799" s="89" t="s">
        <v>117</v>
      </c>
      <c r="G799" s="102"/>
      <c r="H799" s="103"/>
      <c r="I799" s="89" t="s">
        <v>117</v>
      </c>
      <c r="J799" s="95" t="s">
        <v>118</v>
      </c>
      <c r="K799" s="171" t="s">
        <v>116</v>
      </c>
      <c r="L799" s="95" t="s">
        <v>118</v>
      </c>
      <c r="M799" s="89" t="s">
        <v>117</v>
      </c>
      <c r="N799" s="107"/>
    </row>
    <row r="800" spans="1:19" ht="30.95" customHeight="1" thickBot="1" x14ac:dyDescent="0.3">
      <c r="A800" s="103"/>
      <c r="B800" s="88"/>
      <c r="C800" s="96"/>
      <c r="D800" s="172"/>
      <c r="E800" s="97"/>
      <c r="F800" s="87"/>
      <c r="G800" s="76"/>
      <c r="H800" s="103"/>
      <c r="I800" s="88"/>
      <c r="J800" s="96"/>
      <c r="K800" s="172"/>
      <c r="L800" s="97"/>
      <c r="M800" s="87"/>
      <c r="N800" s="106"/>
    </row>
    <row r="801" spans="1:19" ht="30.95" customHeight="1" thickBot="1" x14ac:dyDescent="0.3">
      <c r="A801" s="103"/>
      <c r="B801" s="66"/>
      <c r="C801" s="98"/>
      <c r="D801" s="172"/>
      <c r="E801" s="97"/>
      <c r="F801" s="87"/>
      <c r="G801" s="76"/>
      <c r="H801" s="103"/>
      <c r="I801" s="66"/>
      <c r="J801" s="98"/>
      <c r="K801" s="172"/>
      <c r="L801" s="97"/>
      <c r="M801" s="87"/>
      <c r="N801" s="106"/>
    </row>
    <row r="802" spans="1:19" ht="30.95" customHeight="1" thickBot="1" x14ac:dyDescent="0.3">
      <c r="A802" s="103"/>
      <c r="B802" s="66"/>
      <c r="C802" s="98"/>
      <c r="D802" s="172"/>
      <c r="E802" s="97"/>
      <c r="F802" s="87"/>
      <c r="G802" s="76"/>
      <c r="H802" s="103"/>
      <c r="I802" s="66"/>
      <c r="J802" s="98"/>
      <c r="K802" s="172"/>
      <c r="L802" s="97"/>
      <c r="M802" s="87"/>
      <c r="N802" s="106"/>
    </row>
    <row r="803" spans="1:19" ht="30.95" customHeight="1" thickBot="1" x14ac:dyDescent="0.3">
      <c r="A803" s="103"/>
      <c r="B803" s="66"/>
      <c r="C803" s="98"/>
      <c r="D803" s="172"/>
      <c r="E803" s="97"/>
      <c r="F803" s="87"/>
      <c r="G803" s="76"/>
      <c r="H803" s="103"/>
      <c r="I803" s="66"/>
      <c r="J803" s="98"/>
      <c r="K803" s="172"/>
      <c r="L803" s="97"/>
      <c r="M803" s="87"/>
      <c r="N803" s="106"/>
    </row>
    <row r="804" spans="1:19" ht="30.95" customHeight="1" thickBot="1" x14ac:dyDescent="0.3">
      <c r="A804" s="103"/>
      <c r="B804" s="66"/>
      <c r="C804" s="98"/>
      <c r="D804" s="173"/>
      <c r="E804" s="99"/>
      <c r="F804" s="68"/>
      <c r="G804" s="76"/>
      <c r="H804" s="103"/>
      <c r="I804" s="66"/>
      <c r="J804" s="98"/>
      <c r="K804" s="173"/>
      <c r="L804" s="99"/>
      <c r="M804" s="68"/>
      <c r="N804" s="106"/>
    </row>
    <row r="805" spans="1:19" ht="50.1" customHeight="1" thickBot="1" x14ac:dyDescent="0.4">
      <c r="A805" s="103"/>
      <c r="B805" s="137"/>
      <c r="C805" s="135"/>
      <c r="D805" s="136"/>
      <c r="E805" s="137"/>
      <c r="F805" s="135"/>
      <c r="G805" s="76"/>
      <c r="H805" s="103"/>
      <c r="I805" s="137"/>
      <c r="J805" s="135"/>
      <c r="K805" s="136"/>
      <c r="L805" s="137"/>
      <c r="M805" s="135"/>
      <c r="N805" s="106"/>
    </row>
    <row r="806" spans="1:19" ht="30.95" customHeight="1" x14ac:dyDescent="0.25">
      <c r="A806" s="138"/>
      <c r="B806" s="139"/>
      <c r="C806" s="140"/>
      <c r="D806" s="141"/>
      <c r="E806" s="140"/>
      <c r="F806" s="139"/>
      <c r="G806" s="139"/>
      <c r="H806" s="138"/>
      <c r="I806" s="139"/>
      <c r="J806" s="140"/>
      <c r="K806" s="141"/>
      <c r="L806" s="140"/>
      <c r="M806" s="139"/>
      <c r="N806" s="142"/>
    </row>
    <row r="807" spans="1:19" ht="16.5" thickBot="1" x14ac:dyDescent="0.3">
      <c r="A807" s="110"/>
      <c r="B807" s="111"/>
      <c r="C807" s="111"/>
      <c r="D807" s="111"/>
      <c r="E807" s="111"/>
      <c r="F807" s="111"/>
      <c r="G807" s="111"/>
      <c r="H807" s="110"/>
      <c r="I807" s="111"/>
      <c r="J807" s="111"/>
      <c r="K807" s="111"/>
      <c r="L807" s="111"/>
      <c r="M807" s="111"/>
      <c r="N807" s="112"/>
    </row>
    <row r="808" spans="1:19" ht="30" customHeight="1" thickBot="1" x14ac:dyDescent="0.3">
      <c r="A808" s="103"/>
      <c r="B808" s="174" t="str">
        <f>I795</f>
        <v>LXVI - CAMPEONATO</v>
      </c>
      <c r="C808" s="175"/>
      <c r="D808" s="175"/>
      <c r="E808" s="176"/>
      <c r="F808" s="91" t="s">
        <v>119</v>
      </c>
      <c r="G808" s="100"/>
      <c r="H808" s="103"/>
      <c r="I808" s="174" t="str">
        <f>B808</f>
        <v>LXVI - CAMPEONATO</v>
      </c>
      <c r="J808" s="175"/>
      <c r="K808" s="175"/>
      <c r="L808" s="176"/>
      <c r="M808" s="91" t="s">
        <v>119</v>
      </c>
      <c r="N808" s="104"/>
    </row>
    <row r="809" spans="1:19" ht="30" customHeight="1" thickBot="1" x14ac:dyDescent="0.3">
      <c r="A809" s="103"/>
      <c r="B809" s="177"/>
      <c r="C809" s="178"/>
      <c r="D809" s="178"/>
      <c r="E809" s="179"/>
      <c r="F809" s="92">
        <f>M796</f>
        <v>42833</v>
      </c>
      <c r="G809" s="101"/>
      <c r="H809" s="103"/>
      <c r="I809" s="177"/>
      <c r="J809" s="178"/>
      <c r="K809" s="178"/>
      <c r="L809" s="179"/>
      <c r="M809" s="92">
        <f>F809</f>
        <v>42833</v>
      </c>
      <c r="N809" s="105"/>
    </row>
    <row r="810" spans="1:19" ht="27" customHeight="1" thickBot="1" x14ac:dyDescent="0.3">
      <c r="A810" s="103"/>
      <c r="B810" s="109" t="str">
        <f>C810&amp;"º Rodada - "&amp;F810&amp;"º Jogo"</f>
        <v>14º Rodada - 8º Jogo</v>
      </c>
      <c r="C810" s="113">
        <f>IF(K797=Jogos!$AB$333,Sumulas!J797+1,J797)</f>
        <v>14</v>
      </c>
      <c r="D810" s="113">
        <f>IF(K797=Jogos!$AB$333,2,K797+1)</f>
        <v>9</v>
      </c>
      <c r="E810" s="113" t="str">
        <f>C810&amp;"J"&amp;D810</f>
        <v>14J9</v>
      </c>
      <c r="F810" s="145">
        <f>D810-1</f>
        <v>8</v>
      </c>
      <c r="G810" s="101"/>
      <c r="H810" s="103"/>
      <c r="I810" s="109" t="str">
        <f>J810&amp;"º Rodada - "&amp;M810&amp;"º Jogo"</f>
        <v>14º Rodada - 9º Jogo</v>
      </c>
      <c r="J810" s="113">
        <f>IF(D810=Jogos!$AB$333,Sumulas!C810+1,C810)</f>
        <v>14</v>
      </c>
      <c r="K810" s="113">
        <f>IF(D810=Jogos!$AB$333,2,D810+1)</f>
        <v>10</v>
      </c>
      <c r="L810" s="113" t="str">
        <f>J810&amp;"J"&amp;K810</f>
        <v>14J10</v>
      </c>
      <c r="M810" s="145">
        <f>K810-1</f>
        <v>9</v>
      </c>
      <c r="N810" s="105"/>
    </row>
    <row r="811" spans="1:19" ht="30.95" customHeight="1" thickBot="1" x14ac:dyDescent="0.3">
      <c r="A811" s="103"/>
      <c r="B811" s="90" t="str">
        <f>IFERROR(VLOOKUP(VLOOKUP(IF(VLOOKUP(E810,Jogos!$AD$336:$AI$566,6,FALSE)="C",VLOOKUP(E810,Jogos!$AD$336:$AI$566,4,FALSE),VLOOKUP(E810,Jogos!$AD$336:$AI$566,5,FALSE)),Tabelas!$O$9:$P$30,2,FALSE),$Q$2:$S$21,3,FALSE),"")</f>
        <v>Suécia (Hugo)</v>
      </c>
      <c r="C811" s="93"/>
      <c r="D811" s="94" t="s">
        <v>54</v>
      </c>
      <c r="E811" s="93"/>
      <c r="F811" s="68" t="str">
        <f>IFERROR(VLOOKUP(VLOOKUP(IF(VLOOKUP(E810,Jogos!$AD$336:$AI$566,6,FALSE)="F",VLOOKUP(E810,Jogos!$AD$336:$AI$566,4,FALSE),VLOOKUP(E810,Jogos!$AD$336:$AI$566,5,FALSE)),Tabelas!$O$9:$P$30,2,FALSE),$Q$2:$S$21,3,FALSE),"")</f>
        <v>Polônia (Deh)</v>
      </c>
      <c r="G811" s="76"/>
      <c r="H811" s="103"/>
      <c r="I811" s="90" t="str">
        <f>IFERROR(VLOOKUP(VLOOKUP(IF(VLOOKUP(L810,Jogos!$AD$336:$AI$566,6,FALSE)="C",VLOOKUP(L810,Jogos!$AD$336:$AI$566,4,FALSE),VLOOKUP(L810,Jogos!$AD$336:$AI$566,5,FALSE)),Tabelas!$O$9:$P$30,2,FALSE),$Q$2:$S$21,3,FALSE),"")</f>
        <v>Romênia (Piu)</v>
      </c>
      <c r="J811" s="93"/>
      <c r="K811" s="94" t="s">
        <v>54</v>
      </c>
      <c r="L811" s="93"/>
      <c r="M811" s="68" t="str">
        <f>IFERROR(VLOOKUP(VLOOKUP(IF(VLOOKUP(L810,Jogos!$AD$336:$AI$566,6,FALSE)="F",VLOOKUP(L810,Jogos!$AD$336:$AI$566,4,FALSE),VLOOKUP(L810,Jogos!$AD$336:$AI$566,5,FALSE)),Tabelas!$O$9:$P$30,2,FALSE),$Q$2:$S$21,3,FALSE),"")</f>
        <v>Rep. Tcheca (Ricardinho)</v>
      </c>
      <c r="N811" s="106"/>
      <c r="Q811">
        <f>Tabelas!P818</f>
        <v>0</v>
      </c>
      <c r="R811">
        <f>Tabelas!Y818</f>
        <v>0</v>
      </c>
      <c r="S811" t="str">
        <f>Q811&amp;" ("&amp;R811&amp;")"</f>
        <v>0 (0)</v>
      </c>
    </row>
    <row r="812" spans="1:19" ht="16.5" thickBot="1" x14ac:dyDescent="0.3">
      <c r="A812" s="103"/>
      <c r="B812" s="89" t="s">
        <v>117</v>
      </c>
      <c r="C812" s="95" t="s">
        <v>118</v>
      </c>
      <c r="D812" s="171" t="s">
        <v>116</v>
      </c>
      <c r="E812" s="95" t="s">
        <v>118</v>
      </c>
      <c r="F812" s="89" t="s">
        <v>117</v>
      </c>
      <c r="G812" s="102"/>
      <c r="H812" s="103"/>
      <c r="I812" s="89" t="s">
        <v>117</v>
      </c>
      <c r="J812" s="95" t="s">
        <v>118</v>
      </c>
      <c r="K812" s="171" t="s">
        <v>116</v>
      </c>
      <c r="L812" s="95" t="s">
        <v>118</v>
      </c>
      <c r="M812" s="89" t="s">
        <v>117</v>
      </c>
      <c r="N812" s="107"/>
    </row>
    <row r="813" spans="1:19" ht="30.95" customHeight="1" thickBot="1" x14ac:dyDescent="0.3">
      <c r="A813" s="103"/>
      <c r="B813" s="88"/>
      <c r="C813" s="96"/>
      <c r="D813" s="172"/>
      <c r="E813" s="97"/>
      <c r="F813" s="87"/>
      <c r="G813" s="76"/>
      <c r="H813" s="103"/>
      <c r="I813" s="88"/>
      <c r="J813" s="96"/>
      <c r="K813" s="172"/>
      <c r="L813" s="97"/>
      <c r="M813" s="87"/>
      <c r="N813" s="106"/>
    </row>
    <row r="814" spans="1:19" ht="30.95" customHeight="1" thickBot="1" x14ac:dyDescent="0.3">
      <c r="A814" s="103"/>
      <c r="B814" s="66"/>
      <c r="C814" s="98"/>
      <c r="D814" s="172"/>
      <c r="E814" s="97"/>
      <c r="F814" s="87"/>
      <c r="G814" s="76"/>
      <c r="H814" s="103"/>
      <c r="I814" s="66"/>
      <c r="J814" s="98"/>
      <c r="K814" s="172"/>
      <c r="L814" s="97"/>
      <c r="M814" s="87"/>
      <c r="N814" s="106"/>
    </row>
    <row r="815" spans="1:19" ht="30.95" customHeight="1" thickBot="1" x14ac:dyDescent="0.3">
      <c r="A815" s="103"/>
      <c r="B815" s="66"/>
      <c r="C815" s="98"/>
      <c r="D815" s="172"/>
      <c r="E815" s="97"/>
      <c r="F815" s="87"/>
      <c r="G815" s="76"/>
      <c r="H815" s="103"/>
      <c r="I815" s="66"/>
      <c r="J815" s="98"/>
      <c r="K815" s="172"/>
      <c r="L815" s="97"/>
      <c r="M815" s="87"/>
      <c r="N815" s="106"/>
    </row>
    <row r="816" spans="1:19" ht="30.95" customHeight="1" thickBot="1" x14ac:dyDescent="0.3">
      <c r="A816" s="103"/>
      <c r="B816" s="66"/>
      <c r="C816" s="98"/>
      <c r="D816" s="172"/>
      <c r="E816" s="97"/>
      <c r="F816" s="87"/>
      <c r="G816" s="76"/>
      <c r="H816" s="103"/>
      <c r="I816" s="66"/>
      <c r="J816" s="98"/>
      <c r="K816" s="172"/>
      <c r="L816" s="97"/>
      <c r="M816" s="87"/>
      <c r="N816" s="106"/>
    </row>
    <row r="817" spans="1:19" ht="30.95" customHeight="1" thickBot="1" x14ac:dyDescent="0.3">
      <c r="A817" s="103"/>
      <c r="B817" s="66"/>
      <c r="C817" s="98"/>
      <c r="D817" s="173"/>
      <c r="E817" s="99"/>
      <c r="F817" s="68"/>
      <c r="G817" s="76"/>
      <c r="H817" s="103"/>
      <c r="I817" s="66"/>
      <c r="J817" s="98"/>
      <c r="K817" s="173"/>
      <c r="L817" s="99"/>
      <c r="M817" s="68"/>
      <c r="N817" s="106"/>
    </row>
    <row r="818" spans="1:19" ht="50.1" customHeight="1" thickBot="1" x14ac:dyDescent="0.4">
      <c r="A818" s="103"/>
      <c r="B818" s="137"/>
      <c r="C818" s="135"/>
      <c r="D818" s="136"/>
      <c r="E818" s="137"/>
      <c r="F818" s="135"/>
      <c r="G818" s="76"/>
      <c r="H818" s="103"/>
      <c r="I818" s="137"/>
      <c r="J818" s="135"/>
      <c r="K818" s="136"/>
      <c r="L818" s="137"/>
      <c r="M818" s="135"/>
      <c r="N818" s="106"/>
    </row>
    <row r="819" spans="1:19" ht="30.95" customHeight="1" x14ac:dyDescent="0.25">
      <c r="A819" s="138"/>
      <c r="B819" s="139"/>
      <c r="C819" s="140"/>
      <c r="D819" s="141"/>
      <c r="E819" s="140"/>
      <c r="F819" s="139"/>
      <c r="G819" s="139"/>
      <c r="H819" s="138"/>
      <c r="I819" s="139"/>
      <c r="J819" s="140"/>
      <c r="K819" s="141"/>
      <c r="L819" s="140"/>
      <c r="M819" s="139"/>
      <c r="N819" s="142"/>
    </row>
    <row r="820" spans="1:19" ht="16.5" thickBot="1" x14ac:dyDescent="0.3">
      <c r="A820" s="110"/>
      <c r="B820" s="111"/>
      <c r="C820" s="111"/>
      <c r="D820" s="111"/>
      <c r="E820" s="111"/>
      <c r="F820" s="111"/>
      <c r="G820" s="111"/>
      <c r="H820" s="110"/>
      <c r="I820" s="111"/>
      <c r="J820" s="111"/>
      <c r="K820" s="111"/>
      <c r="L820" s="111"/>
      <c r="M820" s="111"/>
      <c r="N820" s="112"/>
    </row>
    <row r="821" spans="1:19" ht="30" customHeight="1" thickBot="1" x14ac:dyDescent="0.3">
      <c r="A821" s="103"/>
      <c r="B821" s="174" t="str">
        <f>I808</f>
        <v>LXVI - CAMPEONATO</v>
      </c>
      <c r="C821" s="175"/>
      <c r="D821" s="175"/>
      <c r="E821" s="176"/>
      <c r="F821" s="91" t="s">
        <v>119</v>
      </c>
      <c r="G821" s="100"/>
      <c r="H821" s="103"/>
      <c r="I821" s="174" t="str">
        <f>B821</f>
        <v>LXVI - CAMPEONATO</v>
      </c>
      <c r="J821" s="175"/>
      <c r="K821" s="175"/>
      <c r="L821" s="176"/>
      <c r="M821" s="91" t="s">
        <v>119</v>
      </c>
      <c r="N821" s="104"/>
    </row>
    <row r="822" spans="1:19" ht="30" customHeight="1" thickBot="1" x14ac:dyDescent="0.3">
      <c r="A822" s="103"/>
      <c r="B822" s="177"/>
      <c r="C822" s="178"/>
      <c r="D822" s="178"/>
      <c r="E822" s="179"/>
      <c r="F822" s="92">
        <f>M809</f>
        <v>42833</v>
      </c>
      <c r="G822" s="101"/>
      <c r="H822" s="103"/>
      <c r="I822" s="177"/>
      <c r="J822" s="178"/>
      <c r="K822" s="178"/>
      <c r="L822" s="179"/>
      <c r="M822" s="92">
        <f>F822</f>
        <v>42833</v>
      </c>
      <c r="N822" s="105"/>
    </row>
    <row r="823" spans="1:19" ht="27" customHeight="1" thickBot="1" x14ac:dyDescent="0.3">
      <c r="A823" s="103"/>
      <c r="B823" s="109" t="str">
        <f>C823&amp;"º Rodada - "&amp;F823&amp;"º Jogo"</f>
        <v>15º Rodada - 1º Jogo</v>
      </c>
      <c r="C823" s="113">
        <f>IF(K810=Jogos!$AB$333,Sumulas!J810+1,J810)</f>
        <v>15</v>
      </c>
      <c r="D823" s="113">
        <f>IF(K810=Jogos!$AB$333,2,K810+1)</f>
        <v>2</v>
      </c>
      <c r="E823" s="113" t="str">
        <f>C823&amp;"J"&amp;D823</f>
        <v>15J2</v>
      </c>
      <c r="F823" s="145">
        <f>D823-1</f>
        <v>1</v>
      </c>
      <c r="G823" s="101"/>
      <c r="H823" s="103"/>
      <c r="I823" s="109" t="str">
        <f>J823&amp;"º Rodada - "&amp;M823&amp;"º Jogo"</f>
        <v>15º Rodada - 2º Jogo</v>
      </c>
      <c r="J823" s="113">
        <f>IF(D823=Jogos!$AB$333,Sumulas!C823+1,C823)</f>
        <v>15</v>
      </c>
      <c r="K823" s="113">
        <f>IF(D823=Jogos!$AB$333,2,D823+1)</f>
        <v>3</v>
      </c>
      <c r="L823" s="113" t="str">
        <f>J823&amp;"J"&amp;K823</f>
        <v>15J3</v>
      </c>
      <c r="M823" s="145">
        <f>K823-1</f>
        <v>2</v>
      </c>
      <c r="N823" s="105"/>
    </row>
    <row r="824" spans="1:19" ht="30.95" customHeight="1" thickBot="1" x14ac:dyDescent="0.3">
      <c r="A824" s="103"/>
      <c r="B824" s="90" t="str">
        <f>IFERROR(VLOOKUP(VLOOKUP(IF(VLOOKUP(E823,Jogos!$AD$336:$AI$566,6,FALSE)="C",VLOOKUP(E823,Jogos!$AD$336:$AI$566,4,FALSE),VLOOKUP(E823,Jogos!$AD$336:$AI$566,5,FALSE)),Tabelas!$O$9:$P$30,2,FALSE),$Q$2:$S$21,3,FALSE),"")</f>
        <v>Inglaterra (Tooty)</v>
      </c>
      <c r="C824" s="93"/>
      <c r="D824" s="94" t="s">
        <v>54</v>
      </c>
      <c r="E824" s="93"/>
      <c r="F824" s="68" t="str">
        <f>IFERROR(VLOOKUP(VLOOKUP(IF(VLOOKUP(E823,Jogos!$AD$336:$AI$566,6,FALSE)="F",VLOOKUP(E823,Jogos!$AD$336:$AI$566,4,FALSE),VLOOKUP(E823,Jogos!$AD$336:$AI$566,5,FALSE)),Tabelas!$O$9:$P$30,2,FALSE),$Q$2:$S$21,3,FALSE),"")</f>
        <v>Alemanha (Roger)</v>
      </c>
      <c r="G824" s="76"/>
      <c r="H824" s="103"/>
      <c r="I824" s="90" t="str">
        <f>IFERROR(VLOOKUP(VLOOKUP(IF(VLOOKUP(L823,Jogos!$AD$336:$AI$566,6,FALSE)="C",VLOOKUP(L823,Jogos!$AD$336:$AI$566,4,FALSE),VLOOKUP(L823,Jogos!$AD$336:$AI$566,5,FALSE)),Tabelas!$O$9:$P$30,2,FALSE),$Q$2:$S$21,3,FALSE),"")</f>
        <v>Áustria (Mário)</v>
      </c>
      <c r="J824" s="93"/>
      <c r="K824" s="94" t="s">
        <v>54</v>
      </c>
      <c r="L824" s="93"/>
      <c r="M824" s="68" t="str">
        <f>IFERROR(VLOOKUP(VLOOKUP(IF(VLOOKUP(L823,Jogos!$AD$336:$AI$566,6,FALSE)="F",VLOOKUP(L823,Jogos!$AD$336:$AI$566,4,FALSE),VLOOKUP(L823,Jogos!$AD$336:$AI$566,5,FALSE)),Tabelas!$O$9:$P$30,2,FALSE),$Q$2:$S$21,3,FALSE),"")</f>
        <v>Holanda (Junior)</v>
      </c>
      <c r="N824" s="106"/>
      <c r="Q824">
        <f>Tabelas!P831</f>
        <v>0</v>
      </c>
      <c r="R824">
        <f>Tabelas!Y831</f>
        <v>0</v>
      </c>
      <c r="S824" t="str">
        <f>Q824&amp;" ("&amp;R824&amp;")"</f>
        <v>0 (0)</v>
      </c>
    </row>
    <row r="825" spans="1:19" ht="16.5" thickBot="1" x14ac:dyDescent="0.3">
      <c r="A825" s="103"/>
      <c r="B825" s="89" t="s">
        <v>117</v>
      </c>
      <c r="C825" s="95" t="s">
        <v>118</v>
      </c>
      <c r="D825" s="171" t="s">
        <v>116</v>
      </c>
      <c r="E825" s="95" t="s">
        <v>118</v>
      </c>
      <c r="F825" s="89" t="s">
        <v>117</v>
      </c>
      <c r="G825" s="102"/>
      <c r="H825" s="103"/>
      <c r="I825" s="89" t="s">
        <v>117</v>
      </c>
      <c r="J825" s="95" t="s">
        <v>118</v>
      </c>
      <c r="K825" s="171" t="s">
        <v>116</v>
      </c>
      <c r="L825" s="95" t="s">
        <v>118</v>
      </c>
      <c r="M825" s="89" t="s">
        <v>117</v>
      </c>
      <c r="N825" s="107"/>
    </row>
    <row r="826" spans="1:19" ht="30.95" customHeight="1" thickBot="1" x14ac:dyDescent="0.3">
      <c r="A826" s="103"/>
      <c r="B826" s="88"/>
      <c r="C826" s="96"/>
      <c r="D826" s="172"/>
      <c r="E826" s="97"/>
      <c r="F826" s="87"/>
      <c r="G826" s="76"/>
      <c r="H826" s="103"/>
      <c r="I826" s="88"/>
      <c r="J826" s="96"/>
      <c r="K826" s="172"/>
      <c r="L826" s="97"/>
      <c r="M826" s="87"/>
      <c r="N826" s="106"/>
    </row>
    <row r="827" spans="1:19" ht="30.95" customHeight="1" thickBot="1" x14ac:dyDescent="0.3">
      <c r="A827" s="103"/>
      <c r="B827" s="66"/>
      <c r="C827" s="98"/>
      <c r="D827" s="172"/>
      <c r="E827" s="97"/>
      <c r="F827" s="87"/>
      <c r="G827" s="76"/>
      <c r="H827" s="103"/>
      <c r="I827" s="66"/>
      <c r="J827" s="98"/>
      <c r="K827" s="172"/>
      <c r="L827" s="97"/>
      <c r="M827" s="87"/>
      <c r="N827" s="106"/>
    </row>
    <row r="828" spans="1:19" ht="30.95" customHeight="1" thickBot="1" x14ac:dyDescent="0.3">
      <c r="A828" s="103"/>
      <c r="B828" s="66"/>
      <c r="C828" s="98"/>
      <c r="D828" s="172"/>
      <c r="E828" s="97"/>
      <c r="F828" s="87"/>
      <c r="G828" s="76"/>
      <c r="H828" s="103"/>
      <c r="I828" s="66"/>
      <c r="J828" s="98"/>
      <c r="K828" s="172"/>
      <c r="L828" s="97"/>
      <c r="M828" s="87"/>
      <c r="N828" s="106"/>
    </row>
    <row r="829" spans="1:19" ht="30.95" customHeight="1" thickBot="1" x14ac:dyDescent="0.3">
      <c r="A829" s="103"/>
      <c r="B829" s="66"/>
      <c r="C829" s="98"/>
      <c r="D829" s="172"/>
      <c r="E829" s="97"/>
      <c r="F829" s="87"/>
      <c r="G829" s="76"/>
      <c r="H829" s="103"/>
      <c r="I829" s="66"/>
      <c r="J829" s="98"/>
      <c r="K829" s="172"/>
      <c r="L829" s="97"/>
      <c r="M829" s="87"/>
      <c r="N829" s="106"/>
    </row>
    <row r="830" spans="1:19" ht="30.95" customHeight="1" thickBot="1" x14ac:dyDescent="0.3">
      <c r="A830" s="103"/>
      <c r="B830" s="66"/>
      <c r="C830" s="98"/>
      <c r="D830" s="173"/>
      <c r="E830" s="99"/>
      <c r="F830" s="68"/>
      <c r="G830" s="76"/>
      <c r="H830" s="103"/>
      <c r="I830" s="66"/>
      <c r="J830" s="98"/>
      <c r="K830" s="173"/>
      <c r="L830" s="99"/>
      <c r="M830" s="68"/>
      <c r="N830" s="106"/>
    </row>
    <row r="831" spans="1:19" ht="50.1" customHeight="1" thickBot="1" x14ac:dyDescent="0.4">
      <c r="A831" s="103"/>
      <c r="B831" s="137"/>
      <c r="C831" s="135"/>
      <c r="D831" s="136"/>
      <c r="E831" s="137"/>
      <c r="F831" s="135"/>
      <c r="G831" s="76"/>
      <c r="H831" s="103"/>
      <c r="I831" s="137"/>
      <c r="J831" s="135"/>
      <c r="K831" s="136"/>
      <c r="L831" s="137"/>
      <c r="M831" s="135"/>
      <c r="N831" s="106"/>
    </row>
    <row r="832" spans="1:19" ht="30.95" customHeight="1" x14ac:dyDescent="0.25">
      <c r="A832" s="138"/>
      <c r="B832" s="139"/>
      <c r="C832" s="140"/>
      <c r="D832" s="141"/>
      <c r="E832" s="140"/>
      <c r="F832" s="139"/>
      <c r="G832" s="139"/>
      <c r="H832" s="138"/>
      <c r="I832" s="139"/>
      <c r="J832" s="140"/>
      <c r="K832" s="141"/>
      <c r="L832" s="140"/>
      <c r="M832" s="139"/>
      <c r="N832" s="142"/>
    </row>
    <row r="833" spans="1:19" ht="16.5" thickBot="1" x14ac:dyDescent="0.3">
      <c r="A833" s="110"/>
      <c r="B833" s="111"/>
      <c r="C833" s="111"/>
      <c r="D833" s="111"/>
      <c r="E833" s="111"/>
      <c r="F833" s="111"/>
      <c r="G833" s="111"/>
      <c r="H833" s="110"/>
      <c r="I833" s="111"/>
      <c r="J833" s="111"/>
      <c r="K833" s="111"/>
      <c r="L833" s="111"/>
      <c r="M833" s="111"/>
      <c r="N833" s="112"/>
    </row>
    <row r="834" spans="1:19" ht="30" customHeight="1" thickBot="1" x14ac:dyDescent="0.3">
      <c r="A834" s="103"/>
      <c r="B834" s="174" t="str">
        <f>I821</f>
        <v>LXVI - CAMPEONATO</v>
      </c>
      <c r="C834" s="175"/>
      <c r="D834" s="175"/>
      <c r="E834" s="176"/>
      <c r="F834" s="91" t="s">
        <v>119</v>
      </c>
      <c r="G834" s="100"/>
      <c r="H834" s="103"/>
      <c r="I834" s="174" t="str">
        <f>B834</f>
        <v>LXVI - CAMPEONATO</v>
      </c>
      <c r="J834" s="175"/>
      <c r="K834" s="175"/>
      <c r="L834" s="176"/>
      <c r="M834" s="91" t="s">
        <v>119</v>
      </c>
      <c r="N834" s="104"/>
    </row>
    <row r="835" spans="1:19" ht="30" customHeight="1" thickBot="1" x14ac:dyDescent="0.3">
      <c r="A835" s="103"/>
      <c r="B835" s="177"/>
      <c r="C835" s="178"/>
      <c r="D835" s="178"/>
      <c r="E835" s="179"/>
      <c r="F835" s="92">
        <f>M822</f>
        <v>42833</v>
      </c>
      <c r="G835" s="101"/>
      <c r="H835" s="103"/>
      <c r="I835" s="177"/>
      <c r="J835" s="178"/>
      <c r="K835" s="178"/>
      <c r="L835" s="179"/>
      <c r="M835" s="92">
        <f>F835</f>
        <v>42833</v>
      </c>
      <c r="N835" s="105"/>
    </row>
    <row r="836" spans="1:19" ht="27" customHeight="1" thickBot="1" x14ac:dyDescent="0.3">
      <c r="A836" s="103"/>
      <c r="B836" s="109" t="str">
        <f>C836&amp;"º Rodada - "&amp;F836&amp;"º Jogo"</f>
        <v>15º Rodada - 3º Jogo</v>
      </c>
      <c r="C836" s="113">
        <f>IF(K823=Jogos!$AB$333,Sumulas!J823+1,J823)</f>
        <v>15</v>
      </c>
      <c r="D836" s="113">
        <f>IF(K823=Jogos!$AB$333,2,K823+1)</f>
        <v>4</v>
      </c>
      <c r="E836" s="113" t="str">
        <f>C836&amp;"J"&amp;D836</f>
        <v>15J4</v>
      </c>
      <c r="F836" s="145">
        <f>D836-1</f>
        <v>3</v>
      </c>
      <c r="G836" s="101"/>
      <c r="H836" s="103"/>
      <c r="I836" s="109" t="str">
        <f>J836&amp;"º Rodada - "&amp;M836&amp;"º Jogo"</f>
        <v>15º Rodada - 4º Jogo</v>
      </c>
      <c r="J836" s="113">
        <f>IF(D836=Jogos!$AB$333,Sumulas!C836+1,C836)</f>
        <v>15</v>
      </c>
      <c r="K836" s="113">
        <f>IF(D836=Jogos!$AB$333,2,D836+1)</f>
        <v>5</v>
      </c>
      <c r="L836" s="113" t="str">
        <f>J836&amp;"J"&amp;K836</f>
        <v>15J5</v>
      </c>
      <c r="M836" s="145">
        <f>K836-1</f>
        <v>4</v>
      </c>
      <c r="N836" s="105"/>
    </row>
    <row r="837" spans="1:19" ht="30.95" customHeight="1" thickBot="1" x14ac:dyDescent="0.3">
      <c r="A837" s="103"/>
      <c r="B837" s="90" t="str">
        <f>IFERROR(VLOOKUP(VLOOKUP(IF(VLOOKUP(E836,Jogos!$AD$336:$AI$566,6,FALSE)="C",VLOOKUP(E836,Jogos!$AD$336:$AI$566,4,FALSE),VLOOKUP(E836,Jogos!$AD$336:$AI$566,5,FALSE)),Tabelas!$O$9:$P$30,2,FALSE),$Q$2:$S$21,3,FALSE),"")</f>
        <v>Bélgica (Gustavão)</v>
      </c>
      <c r="C837" s="93"/>
      <c r="D837" s="94" t="s">
        <v>54</v>
      </c>
      <c r="E837" s="93"/>
      <c r="F837" s="68" t="str">
        <f>IFERROR(VLOOKUP(VLOOKUP(IF(VLOOKUP(E836,Jogos!$AD$336:$AI$566,6,FALSE)="F",VLOOKUP(E836,Jogos!$AD$336:$AI$566,4,FALSE),VLOOKUP(E836,Jogos!$AD$336:$AI$566,5,FALSE)),Tabelas!$O$9:$P$30,2,FALSE),$Q$2:$S$21,3,FALSE),"")</f>
        <v>França (Shrek)</v>
      </c>
      <c r="G837" s="76"/>
      <c r="H837" s="103"/>
      <c r="I837" s="90" t="str">
        <f>IFERROR(VLOOKUP(VLOOKUP(IF(VLOOKUP(L836,Jogos!$AD$336:$AI$566,6,FALSE)="C",VLOOKUP(L836,Jogos!$AD$336:$AI$566,4,FALSE),VLOOKUP(L836,Jogos!$AD$336:$AI$566,5,FALSE)),Tabelas!$O$9:$P$30,2,FALSE),$Q$2:$S$21,3,FALSE),"")</f>
        <v>Eslovênia (Deyvid)</v>
      </c>
      <c r="J837" s="93"/>
      <c r="K837" s="94" t="s">
        <v>54</v>
      </c>
      <c r="L837" s="93"/>
      <c r="M837" s="68" t="str">
        <f>IFERROR(VLOOKUP(VLOOKUP(IF(VLOOKUP(L836,Jogos!$AD$336:$AI$566,6,FALSE)="F",VLOOKUP(L836,Jogos!$AD$336:$AI$566,4,FALSE),VLOOKUP(L836,Jogos!$AD$336:$AI$566,5,FALSE)),Tabelas!$O$9:$P$30,2,FALSE),$Q$2:$S$21,3,FALSE),"")</f>
        <v>Dinamarca (Michael)</v>
      </c>
      <c r="N837" s="106"/>
      <c r="Q837">
        <f>Tabelas!P844</f>
        <v>0</v>
      </c>
      <c r="R837">
        <f>Tabelas!Y844</f>
        <v>0</v>
      </c>
      <c r="S837" t="str">
        <f>Q837&amp;" ("&amp;R837&amp;")"</f>
        <v>0 (0)</v>
      </c>
    </row>
    <row r="838" spans="1:19" ht="16.5" thickBot="1" x14ac:dyDescent="0.3">
      <c r="A838" s="103"/>
      <c r="B838" s="89" t="s">
        <v>117</v>
      </c>
      <c r="C838" s="95" t="s">
        <v>118</v>
      </c>
      <c r="D838" s="171" t="s">
        <v>116</v>
      </c>
      <c r="E838" s="95" t="s">
        <v>118</v>
      </c>
      <c r="F838" s="89" t="s">
        <v>117</v>
      </c>
      <c r="G838" s="102"/>
      <c r="H838" s="103"/>
      <c r="I838" s="89" t="s">
        <v>117</v>
      </c>
      <c r="J838" s="95" t="s">
        <v>118</v>
      </c>
      <c r="K838" s="171" t="s">
        <v>116</v>
      </c>
      <c r="L838" s="95" t="s">
        <v>118</v>
      </c>
      <c r="M838" s="89" t="s">
        <v>117</v>
      </c>
      <c r="N838" s="107"/>
    </row>
    <row r="839" spans="1:19" ht="30.95" customHeight="1" thickBot="1" x14ac:dyDescent="0.3">
      <c r="A839" s="103"/>
      <c r="B839" s="88"/>
      <c r="C839" s="96"/>
      <c r="D839" s="172"/>
      <c r="E839" s="97"/>
      <c r="F839" s="87"/>
      <c r="G839" s="76"/>
      <c r="H839" s="103"/>
      <c r="I839" s="88"/>
      <c r="J839" s="96"/>
      <c r="K839" s="172"/>
      <c r="L839" s="97"/>
      <c r="M839" s="87"/>
      <c r="N839" s="106"/>
    </row>
    <row r="840" spans="1:19" ht="30.95" customHeight="1" thickBot="1" x14ac:dyDescent="0.3">
      <c r="A840" s="103"/>
      <c r="B840" s="66"/>
      <c r="C840" s="98"/>
      <c r="D840" s="172"/>
      <c r="E840" s="97"/>
      <c r="F840" s="87"/>
      <c r="G840" s="76"/>
      <c r="H840" s="103"/>
      <c r="I840" s="66"/>
      <c r="J840" s="98"/>
      <c r="K840" s="172"/>
      <c r="L840" s="97"/>
      <c r="M840" s="87"/>
      <c r="N840" s="106"/>
    </row>
    <row r="841" spans="1:19" ht="30.95" customHeight="1" thickBot="1" x14ac:dyDescent="0.3">
      <c r="A841" s="103"/>
      <c r="B841" s="66"/>
      <c r="C841" s="98"/>
      <c r="D841" s="172"/>
      <c r="E841" s="97"/>
      <c r="F841" s="87"/>
      <c r="G841" s="76"/>
      <c r="H841" s="103"/>
      <c r="I841" s="66"/>
      <c r="J841" s="98"/>
      <c r="K841" s="172"/>
      <c r="L841" s="97"/>
      <c r="M841" s="87"/>
      <c r="N841" s="106"/>
    </row>
    <row r="842" spans="1:19" ht="30.95" customHeight="1" thickBot="1" x14ac:dyDescent="0.3">
      <c r="A842" s="103"/>
      <c r="B842" s="66"/>
      <c r="C842" s="98"/>
      <c r="D842" s="172"/>
      <c r="E842" s="97"/>
      <c r="F842" s="87"/>
      <c r="G842" s="76"/>
      <c r="H842" s="103"/>
      <c r="I842" s="66"/>
      <c r="J842" s="98"/>
      <c r="K842" s="172"/>
      <c r="L842" s="97"/>
      <c r="M842" s="87"/>
      <c r="N842" s="106"/>
    </row>
    <row r="843" spans="1:19" ht="30.95" customHeight="1" thickBot="1" x14ac:dyDescent="0.3">
      <c r="A843" s="103"/>
      <c r="B843" s="66"/>
      <c r="C843" s="98"/>
      <c r="D843" s="173"/>
      <c r="E843" s="99"/>
      <c r="F843" s="68"/>
      <c r="G843" s="76"/>
      <c r="H843" s="103"/>
      <c r="I843" s="66"/>
      <c r="J843" s="98"/>
      <c r="K843" s="173"/>
      <c r="L843" s="99"/>
      <c r="M843" s="68"/>
      <c r="N843" s="106"/>
    </row>
    <row r="844" spans="1:19" ht="50.1" customHeight="1" thickBot="1" x14ac:dyDescent="0.4">
      <c r="A844" s="103"/>
      <c r="B844" s="137"/>
      <c r="C844" s="135"/>
      <c r="D844" s="136"/>
      <c r="E844" s="137"/>
      <c r="F844" s="135"/>
      <c r="G844" s="76"/>
      <c r="H844" s="103"/>
      <c r="I844" s="137"/>
      <c r="J844" s="135"/>
      <c r="K844" s="136"/>
      <c r="L844" s="137"/>
      <c r="M844" s="135"/>
      <c r="N844" s="106"/>
    </row>
    <row r="845" spans="1:19" ht="30.95" customHeight="1" x14ac:dyDescent="0.25">
      <c r="A845" s="138"/>
      <c r="B845" s="139"/>
      <c r="C845" s="140"/>
      <c r="D845" s="141"/>
      <c r="E845" s="140"/>
      <c r="F845" s="139"/>
      <c r="G845" s="139"/>
      <c r="H845" s="138"/>
      <c r="I845" s="139"/>
      <c r="J845" s="140"/>
      <c r="K845" s="141"/>
      <c r="L845" s="140"/>
      <c r="M845" s="139"/>
      <c r="N845" s="142"/>
    </row>
    <row r="846" spans="1:19" ht="16.5" thickBot="1" x14ac:dyDescent="0.3">
      <c r="A846" s="110"/>
      <c r="B846" s="111"/>
      <c r="C846" s="111"/>
      <c r="D846" s="111"/>
      <c r="E846" s="111"/>
      <c r="F846" s="111"/>
      <c r="G846" s="111"/>
      <c r="H846" s="110"/>
      <c r="I846" s="111"/>
      <c r="J846" s="111"/>
      <c r="K846" s="111"/>
      <c r="L846" s="111"/>
      <c r="M846" s="111"/>
      <c r="N846" s="112"/>
    </row>
    <row r="847" spans="1:19" ht="30" customHeight="1" thickBot="1" x14ac:dyDescent="0.3">
      <c r="A847" s="103"/>
      <c r="B847" s="174" t="str">
        <f>I834</f>
        <v>LXVI - CAMPEONATO</v>
      </c>
      <c r="C847" s="175"/>
      <c r="D847" s="175"/>
      <c r="E847" s="176"/>
      <c r="F847" s="91" t="s">
        <v>119</v>
      </c>
      <c r="G847" s="100"/>
      <c r="H847" s="103"/>
      <c r="I847" s="174" t="str">
        <f>B847</f>
        <v>LXVI - CAMPEONATO</v>
      </c>
      <c r="J847" s="175"/>
      <c r="K847" s="175"/>
      <c r="L847" s="176"/>
      <c r="M847" s="91" t="s">
        <v>119</v>
      </c>
      <c r="N847" s="104"/>
    </row>
    <row r="848" spans="1:19" ht="30" customHeight="1" thickBot="1" x14ac:dyDescent="0.3">
      <c r="A848" s="103"/>
      <c r="B848" s="177"/>
      <c r="C848" s="178"/>
      <c r="D848" s="178"/>
      <c r="E848" s="179"/>
      <c r="F848" s="92">
        <f>M835</f>
        <v>42833</v>
      </c>
      <c r="G848" s="101"/>
      <c r="H848" s="103"/>
      <c r="I848" s="177"/>
      <c r="J848" s="178"/>
      <c r="K848" s="178"/>
      <c r="L848" s="179"/>
      <c r="M848" s="92">
        <f>F848</f>
        <v>42833</v>
      </c>
      <c r="N848" s="105"/>
    </row>
    <row r="849" spans="1:19" ht="27" customHeight="1" thickBot="1" x14ac:dyDescent="0.3">
      <c r="A849" s="103"/>
      <c r="B849" s="109" t="str">
        <f>C849&amp;"º Rodada - "&amp;F849&amp;"º Jogo"</f>
        <v>15º Rodada - 5º Jogo</v>
      </c>
      <c r="C849" s="113">
        <f>IF(K836=Jogos!$AB$333,Sumulas!J836+1,J836)</f>
        <v>15</v>
      </c>
      <c r="D849" s="113">
        <f>IF(K836=Jogos!$AB$333,2,K836+1)</f>
        <v>6</v>
      </c>
      <c r="E849" s="113" t="str">
        <f>C849&amp;"J"&amp;D849</f>
        <v>15J6</v>
      </c>
      <c r="F849" s="145">
        <f>D849-1</f>
        <v>5</v>
      </c>
      <c r="G849" s="101"/>
      <c r="H849" s="103"/>
      <c r="I849" s="109" t="str">
        <f>J849&amp;"º Rodada - "&amp;M849&amp;"º Jogo"</f>
        <v>15º Rodada - 6º Jogo</v>
      </c>
      <c r="J849" s="113">
        <f>IF(D849=Jogos!$AB$333,Sumulas!C849+1,C849)</f>
        <v>15</v>
      </c>
      <c r="K849" s="113">
        <f>IF(D849=Jogos!$AB$333,2,D849+1)</f>
        <v>7</v>
      </c>
      <c r="L849" s="113" t="str">
        <f>J849&amp;"J"&amp;K849</f>
        <v>15J7</v>
      </c>
      <c r="M849" s="145">
        <f>K849-1</f>
        <v>6</v>
      </c>
      <c r="N849" s="105"/>
    </row>
    <row r="850" spans="1:19" ht="30.95" customHeight="1" thickBot="1" x14ac:dyDescent="0.3">
      <c r="A850" s="103"/>
      <c r="B850" s="90" t="str">
        <f>IFERROR(VLOOKUP(VLOOKUP(IF(VLOOKUP(E849,Jogos!$AD$336:$AI$566,6,FALSE)="C",VLOOKUP(E849,Jogos!$AD$336:$AI$566,4,FALSE),VLOOKUP(E849,Jogos!$AD$336:$AI$566,5,FALSE)),Tabelas!$O$9:$P$30,2,FALSE),$Q$2:$S$21,3,FALSE),"")</f>
        <v>Turquia (DieGo)</v>
      </c>
      <c r="C850" s="93"/>
      <c r="D850" s="94" t="s">
        <v>54</v>
      </c>
      <c r="E850" s="93"/>
      <c r="F850" s="68" t="str">
        <f>IFERROR(VLOOKUP(VLOOKUP(IF(VLOOKUP(E849,Jogos!$AD$336:$AI$566,6,FALSE)="F",VLOOKUP(E849,Jogos!$AD$336:$AI$566,4,FALSE),VLOOKUP(E849,Jogos!$AD$336:$AI$566,5,FALSE)),Tabelas!$O$9:$P$30,2,FALSE),$Q$2:$S$21,3,FALSE),"")</f>
        <v>Irlanda (Gru)</v>
      </c>
      <c r="G850" s="76"/>
      <c r="H850" s="103"/>
      <c r="I850" s="90" t="str">
        <f>IFERROR(VLOOKUP(VLOOKUP(IF(VLOOKUP(L849,Jogos!$AD$336:$AI$566,6,FALSE)="C",VLOOKUP(L849,Jogos!$AD$336:$AI$566,4,FALSE),VLOOKUP(L849,Jogos!$AD$336:$AI$566,5,FALSE)),Tabelas!$O$9:$P$30,2,FALSE),$Q$2:$S$21,3,FALSE),"")</f>
        <v>Suíça (Juninho)</v>
      </c>
      <c r="J850" s="93"/>
      <c r="K850" s="94" t="s">
        <v>54</v>
      </c>
      <c r="L850" s="93"/>
      <c r="M850" s="68" t="str">
        <f>IFERROR(VLOOKUP(VLOOKUP(IF(VLOOKUP(L849,Jogos!$AD$336:$AI$566,6,FALSE)="F",VLOOKUP(L849,Jogos!$AD$336:$AI$566,4,FALSE),VLOOKUP(L849,Jogos!$AD$336:$AI$566,5,FALSE)),Tabelas!$O$9:$P$30,2,FALSE),$Q$2:$S$21,3,FALSE),"")</f>
        <v>Itália (Cayera)</v>
      </c>
      <c r="N850" s="106"/>
      <c r="Q850">
        <f>Tabelas!P857</f>
        <v>0</v>
      </c>
      <c r="R850">
        <f>Tabelas!Y857</f>
        <v>0</v>
      </c>
      <c r="S850" t="str">
        <f>Q850&amp;" ("&amp;R850&amp;")"</f>
        <v>0 (0)</v>
      </c>
    </row>
    <row r="851" spans="1:19" ht="16.5" thickBot="1" x14ac:dyDescent="0.3">
      <c r="A851" s="103"/>
      <c r="B851" s="89" t="s">
        <v>117</v>
      </c>
      <c r="C851" s="95" t="s">
        <v>118</v>
      </c>
      <c r="D851" s="171" t="s">
        <v>116</v>
      </c>
      <c r="E851" s="95" t="s">
        <v>118</v>
      </c>
      <c r="F851" s="89" t="s">
        <v>117</v>
      </c>
      <c r="G851" s="102"/>
      <c r="H851" s="103"/>
      <c r="I851" s="89" t="s">
        <v>117</v>
      </c>
      <c r="J851" s="95" t="s">
        <v>118</v>
      </c>
      <c r="K851" s="171" t="s">
        <v>116</v>
      </c>
      <c r="L851" s="95" t="s">
        <v>118</v>
      </c>
      <c r="M851" s="89" t="s">
        <v>117</v>
      </c>
      <c r="N851" s="107"/>
    </row>
    <row r="852" spans="1:19" ht="30.95" customHeight="1" thickBot="1" x14ac:dyDescent="0.3">
      <c r="A852" s="103"/>
      <c r="B852" s="88"/>
      <c r="C852" s="96"/>
      <c r="D852" s="172"/>
      <c r="E852" s="97"/>
      <c r="F852" s="87"/>
      <c r="G852" s="76"/>
      <c r="H852" s="103"/>
      <c r="I852" s="88"/>
      <c r="J852" s="96"/>
      <c r="K852" s="172"/>
      <c r="L852" s="97"/>
      <c r="M852" s="87"/>
      <c r="N852" s="106"/>
    </row>
    <row r="853" spans="1:19" ht="30.95" customHeight="1" thickBot="1" x14ac:dyDescent="0.3">
      <c r="A853" s="103"/>
      <c r="B853" s="66"/>
      <c r="C853" s="98"/>
      <c r="D853" s="172"/>
      <c r="E853" s="97"/>
      <c r="F853" s="87"/>
      <c r="G853" s="76"/>
      <c r="H853" s="103"/>
      <c r="I853" s="66"/>
      <c r="J853" s="98"/>
      <c r="K853" s="172"/>
      <c r="L853" s="97"/>
      <c r="M853" s="87"/>
      <c r="N853" s="106"/>
    </row>
    <row r="854" spans="1:19" ht="30.95" customHeight="1" thickBot="1" x14ac:dyDescent="0.3">
      <c r="A854" s="103"/>
      <c r="B854" s="66"/>
      <c r="C854" s="98"/>
      <c r="D854" s="172"/>
      <c r="E854" s="97"/>
      <c r="F854" s="87"/>
      <c r="G854" s="76"/>
      <c r="H854" s="103"/>
      <c r="I854" s="66"/>
      <c r="J854" s="98"/>
      <c r="K854" s="172"/>
      <c r="L854" s="97"/>
      <c r="M854" s="87"/>
      <c r="N854" s="106"/>
    </row>
    <row r="855" spans="1:19" ht="30.95" customHeight="1" thickBot="1" x14ac:dyDescent="0.3">
      <c r="A855" s="103"/>
      <c r="B855" s="66"/>
      <c r="C855" s="98"/>
      <c r="D855" s="172"/>
      <c r="E855" s="97"/>
      <c r="F855" s="87"/>
      <c r="G855" s="76"/>
      <c r="H855" s="103"/>
      <c r="I855" s="66"/>
      <c r="J855" s="98"/>
      <c r="K855" s="172"/>
      <c r="L855" s="97"/>
      <c r="M855" s="87"/>
      <c r="N855" s="106"/>
    </row>
    <row r="856" spans="1:19" ht="30.95" customHeight="1" thickBot="1" x14ac:dyDescent="0.3">
      <c r="A856" s="103"/>
      <c r="B856" s="66"/>
      <c r="C856" s="98"/>
      <c r="D856" s="173"/>
      <c r="E856" s="99"/>
      <c r="F856" s="68"/>
      <c r="G856" s="76"/>
      <c r="H856" s="103"/>
      <c r="I856" s="66"/>
      <c r="J856" s="98"/>
      <c r="K856" s="173"/>
      <c r="L856" s="99"/>
      <c r="M856" s="68"/>
      <c r="N856" s="106"/>
    </row>
    <row r="857" spans="1:19" ht="50.1" customHeight="1" thickBot="1" x14ac:dyDescent="0.4">
      <c r="A857" s="103"/>
      <c r="B857" s="137"/>
      <c r="C857" s="135"/>
      <c r="D857" s="136"/>
      <c r="E857" s="137"/>
      <c r="F857" s="135"/>
      <c r="G857" s="76"/>
      <c r="H857" s="103"/>
      <c r="I857" s="137"/>
      <c r="J857" s="135"/>
      <c r="K857" s="136"/>
      <c r="L857" s="137"/>
      <c r="M857" s="135"/>
      <c r="N857" s="106"/>
    </row>
    <row r="858" spans="1:19" ht="30.95" customHeight="1" x14ac:dyDescent="0.25">
      <c r="A858" s="138"/>
      <c r="B858" s="139"/>
      <c r="C858" s="140"/>
      <c r="D858" s="141"/>
      <c r="E858" s="140"/>
      <c r="F858" s="139"/>
      <c r="G858" s="139"/>
      <c r="H858" s="138"/>
      <c r="I858" s="139"/>
      <c r="J858" s="140"/>
      <c r="K858" s="141"/>
      <c r="L858" s="140"/>
      <c r="M858" s="139"/>
      <c r="N858" s="142"/>
    </row>
    <row r="859" spans="1:19" ht="16.5" thickBot="1" x14ac:dyDescent="0.3">
      <c r="A859" s="110"/>
      <c r="B859" s="111"/>
      <c r="C859" s="111"/>
      <c r="D859" s="111"/>
      <c r="E859" s="111"/>
      <c r="F859" s="111"/>
      <c r="G859" s="111"/>
      <c r="H859" s="110"/>
      <c r="I859" s="111"/>
      <c r="J859" s="111"/>
      <c r="K859" s="111"/>
      <c r="L859" s="111"/>
      <c r="M859" s="111"/>
      <c r="N859" s="112"/>
    </row>
    <row r="860" spans="1:19" ht="30" customHeight="1" thickBot="1" x14ac:dyDescent="0.3">
      <c r="A860" s="103"/>
      <c r="B860" s="174" t="str">
        <f>I847</f>
        <v>LXVI - CAMPEONATO</v>
      </c>
      <c r="C860" s="175"/>
      <c r="D860" s="175"/>
      <c r="E860" s="176"/>
      <c r="F860" s="91" t="s">
        <v>119</v>
      </c>
      <c r="G860" s="100"/>
      <c r="H860" s="103"/>
      <c r="I860" s="174" t="str">
        <f>B860</f>
        <v>LXVI - CAMPEONATO</v>
      </c>
      <c r="J860" s="175"/>
      <c r="K860" s="175"/>
      <c r="L860" s="176"/>
      <c r="M860" s="91" t="s">
        <v>119</v>
      </c>
      <c r="N860" s="104"/>
    </row>
    <row r="861" spans="1:19" ht="30" customHeight="1" thickBot="1" x14ac:dyDescent="0.3">
      <c r="A861" s="103"/>
      <c r="B861" s="177"/>
      <c r="C861" s="178"/>
      <c r="D861" s="178"/>
      <c r="E861" s="179"/>
      <c r="F861" s="92">
        <f>M848</f>
        <v>42833</v>
      </c>
      <c r="G861" s="101"/>
      <c r="H861" s="103"/>
      <c r="I861" s="177"/>
      <c r="J861" s="178"/>
      <c r="K861" s="178"/>
      <c r="L861" s="179"/>
      <c r="M861" s="92">
        <f>F861</f>
        <v>42833</v>
      </c>
      <c r="N861" s="105"/>
    </row>
    <row r="862" spans="1:19" ht="27" customHeight="1" thickBot="1" x14ac:dyDescent="0.3">
      <c r="A862" s="103"/>
      <c r="B862" s="109" t="str">
        <f>C862&amp;"º Rodada - "&amp;F862&amp;"º Jogo"</f>
        <v>15º Rodada - 7º Jogo</v>
      </c>
      <c r="C862" s="113">
        <f>IF(K849=Jogos!$AB$333,Sumulas!J849+1,J849)</f>
        <v>15</v>
      </c>
      <c r="D862" s="113">
        <f>IF(K849=Jogos!$AB$333,2,K849+1)</f>
        <v>8</v>
      </c>
      <c r="E862" s="113" t="str">
        <f>C862&amp;"J"&amp;D862</f>
        <v>15J8</v>
      </c>
      <c r="F862" s="145">
        <f>D862-1</f>
        <v>7</v>
      </c>
      <c r="G862" s="101"/>
      <c r="H862" s="103"/>
      <c r="I862" s="109" t="str">
        <f>J862&amp;"º Rodada - "&amp;M862&amp;"º Jogo"</f>
        <v>15º Rodada - 8º Jogo</v>
      </c>
      <c r="J862" s="113">
        <f>IF(D862=Jogos!$AB$333,Sumulas!C862+1,C862)</f>
        <v>15</v>
      </c>
      <c r="K862" s="113">
        <f>IF(D862=Jogos!$AB$333,2,D862+1)</f>
        <v>9</v>
      </c>
      <c r="L862" s="113" t="str">
        <f>J862&amp;"J"&amp;K862</f>
        <v>15J9</v>
      </c>
      <c r="M862" s="145">
        <f>K862-1</f>
        <v>8</v>
      </c>
      <c r="N862" s="105"/>
    </row>
    <row r="863" spans="1:19" ht="30.95" customHeight="1" thickBot="1" x14ac:dyDescent="0.3">
      <c r="A863" s="103"/>
      <c r="B863" s="90" t="str">
        <f>IFERROR(VLOOKUP(VLOOKUP(IF(VLOOKUP(E862,Jogos!$AD$336:$AI$566,6,FALSE)="C",VLOOKUP(E862,Jogos!$AD$336:$AI$566,4,FALSE),VLOOKUP(E862,Jogos!$AD$336:$AI$566,5,FALSE)),Tabelas!$O$9:$P$30,2,FALSE),$Q$2:$S$21,3,FALSE),"")</f>
        <v>Noruega (Hurrante)</v>
      </c>
      <c r="C863" s="93"/>
      <c r="D863" s="94" t="s">
        <v>54</v>
      </c>
      <c r="E863" s="93"/>
      <c r="F863" s="68" t="str">
        <f>IFERROR(VLOOKUP(VLOOKUP(IF(VLOOKUP(E862,Jogos!$AD$336:$AI$566,6,FALSE)="F",VLOOKUP(E862,Jogos!$AD$336:$AI$566,4,FALSE),VLOOKUP(E862,Jogos!$AD$336:$AI$566,5,FALSE)),Tabelas!$O$9:$P$30,2,FALSE),$Q$2:$S$21,3,FALSE),"")</f>
        <v>Suécia (Hugo)</v>
      </c>
      <c r="G863" s="76"/>
      <c r="H863" s="103"/>
      <c r="I863" s="90" t="str">
        <f>IFERROR(VLOOKUP(VLOOKUP(IF(VLOOKUP(L862,Jogos!$AD$336:$AI$566,6,FALSE)="C",VLOOKUP(L862,Jogos!$AD$336:$AI$566,4,FALSE),VLOOKUP(L862,Jogos!$AD$336:$AI$566,5,FALSE)),Tabelas!$O$9:$P$30,2,FALSE),$Q$2:$S$21,3,FALSE),"")</f>
        <v>País de Gales (Fred)</v>
      </c>
      <c r="J863" s="93"/>
      <c r="K863" s="94" t="s">
        <v>54</v>
      </c>
      <c r="L863" s="93"/>
      <c r="M863" s="68" t="str">
        <f>IFERROR(VLOOKUP(VLOOKUP(IF(VLOOKUP(L862,Jogos!$AD$336:$AI$566,6,FALSE)="F",VLOOKUP(L862,Jogos!$AD$336:$AI$566,4,FALSE),VLOOKUP(L862,Jogos!$AD$336:$AI$566,5,FALSE)),Tabelas!$O$9:$P$30,2,FALSE),$Q$2:$S$21,3,FALSE),"")</f>
        <v>Romênia (Piu)</v>
      </c>
      <c r="N863" s="106"/>
      <c r="Q863">
        <f>Tabelas!P870</f>
        <v>0</v>
      </c>
      <c r="R863">
        <f>Tabelas!Y870</f>
        <v>0</v>
      </c>
      <c r="S863" t="str">
        <f>Q863&amp;" ("&amp;R863&amp;")"</f>
        <v>0 (0)</v>
      </c>
    </row>
    <row r="864" spans="1:19" ht="16.5" thickBot="1" x14ac:dyDescent="0.3">
      <c r="A864" s="103"/>
      <c r="B864" s="89" t="s">
        <v>117</v>
      </c>
      <c r="C864" s="95" t="s">
        <v>118</v>
      </c>
      <c r="D864" s="171" t="s">
        <v>116</v>
      </c>
      <c r="E864" s="95" t="s">
        <v>118</v>
      </c>
      <c r="F864" s="89" t="s">
        <v>117</v>
      </c>
      <c r="G864" s="102"/>
      <c r="H864" s="103"/>
      <c r="I864" s="89" t="s">
        <v>117</v>
      </c>
      <c r="J864" s="95" t="s">
        <v>118</v>
      </c>
      <c r="K864" s="171" t="s">
        <v>116</v>
      </c>
      <c r="L864" s="95" t="s">
        <v>118</v>
      </c>
      <c r="M864" s="89" t="s">
        <v>117</v>
      </c>
      <c r="N864" s="107"/>
    </row>
    <row r="865" spans="1:19" ht="30.95" customHeight="1" thickBot="1" x14ac:dyDescent="0.3">
      <c r="A865" s="103"/>
      <c r="B865" s="88"/>
      <c r="C865" s="96"/>
      <c r="D865" s="172"/>
      <c r="E865" s="97"/>
      <c r="F865" s="87"/>
      <c r="G865" s="76"/>
      <c r="H865" s="103"/>
      <c r="I865" s="88"/>
      <c r="J865" s="96"/>
      <c r="K865" s="172"/>
      <c r="L865" s="97"/>
      <c r="M865" s="87"/>
      <c r="N865" s="106"/>
    </row>
    <row r="866" spans="1:19" ht="30.95" customHeight="1" thickBot="1" x14ac:dyDescent="0.3">
      <c r="A866" s="103"/>
      <c r="B866" s="66"/>
      <c r="C866" s="98"/>
      <c r="D866" s="172"/>
      <c r="E866" s="97"/>
      <c r="F866" s="87"/>
      <c r="G866" s="76"/>
      <c r="H866" s="103"/>
      <c r="I866" s="66"/>
      <c r="J866" s="98"/>
      <c r="K866" s="172"/>
      <c r="L866" s="97"/>
      <c r="M866" s="87"/>
      <c r="N866" s="106"/>
    </row>
    <row r="867" spans="1:19" ht="30.95" customHeight="1" thickBot="1" x14ac:dyDescent="0.3">
      <c r="A867" s="103"/>
      <c r="B867" s="66"/>
      <c r="C867" s="98"/>
      <c r="D867" s="172"/>
      <c r="E867" s="97"/>
      <c r="F867" s="87"/>
      <c r="G867" s="76"/>
      <c r="H867" s="103"/>
      <c r="I867" s="66"/>
      <c r="J867" s="98"/>
      <c r="K867" s="172"/>
      <c r="L867" s="97"/>
      <c r="M867" s="87"/>
      <c r="N867" s="106"/>
    </row>
    <row r="868" spans="1:19" ht="30.95" customHeight="1" thickBot="1" x14ac:dyDescent="0.3">
      <c r="A868" s="103"/>
      <c r="B868" s="66"/>
      <c r="C868" s="98"/>
      <c r="D868" s="172"/>
      <c r="E868" s="97"/>
      <c r="F868" s="87"/>
      <c r="G868" s="76"/>
      <c r="H868" s="103"/>
      <c r="I868" s="66"/>
      <c r="J868" s="98"/>
      <c r="K868" s="172"/>
      <c r="L868" s="97"/>
      <c r="M868" s="87"/>
      <c r="N868" s="106"/>
    </row>
    <row r="869" spans="1:19" ht="30.95" customHeight="1" thickBot="1" x14ac:dyDescent="0.3">
      <c r="A869" s="103"/>
      <c r="B869" s="66"/>
      <c r="C869" s="98"/>
      <c r="D869" s="173"/>
      <c r="E869" s="99"/>
      <c r="F869" s="68"/>
      <c r="G869" s="76"/>
      <c r="H869" s="103"/>
      <c r="I869" s="66"/>
      <c r="J869" s="98"/>
      <c r="K869" s="173"/>
      <c r="L869" s="99"/>
      <c r="M869" s="68"/>
      <c r="N869" s="106"/>
    </row>
    <row r="870" spans="1:19" ht="50.1" customHeight="1" thickBot="1" x14ac:dyDescent="0.4">
      <c r="A870" s="103"/>
      <c r="B870" s="137"/>
      <c r="C870" s="135"/>
      <c r="D870" s="136"/>
      <c r="E870" s="137"/>
      <c r="F870" s="135"/>
      <c r="G870" s="76"/>
      <c r="H870" s="103"/>
      <c r="I870" s="137"/>
      <c r="J870" s="135"/>
      <c r="K870" s="136"/>
      <c r="L870" s="137"/>
      <c r="M870" s="135"/>
      <c r="N870" s="106"/>
    </row>
    <row r="871" spans="1:19" ht="30.95" customHeight="1" x14ac:dyDescent="0.25">
      <c r="A871" s="138"/>
      <c r="B871" s="139"/>
      <c r="C871" s="140"/>
      <c r="D871" s="141"/>
      <c r="E871" s="140"/>
      <c r="F871" s="139"/>
      <c r="G871" s="139"/>
      <c r="H871" s="138"/>
      <c r="I871" s="139"/>
      <c r="J871" s="140"/>
      <c r="K871" s="141"/>
      <c r="L871" s="140"/>
      <c r="M871" s="139"/>
      <c r="N871" s="142"/>
    </row>
    <row r="872" spans="1:19" ht="16.5" thickBot="1" x14ac:dyDescent="0.3">
      <c r="A872" s="110"/>
      <c r="B872" s="111"/>
      <c r="C872" s="111"/>
      <c r="D872" s="111"/>
      <c r="E872" s="111"/>
      <c r="F872" s="111"/>
      <c r="G872" s="111"/>
      <c r="H872" s="110"/>
      <c r="I872" s="111"/>
      <c r="J872" s="111"/>
      <c r="K872" s="111"/>
      <c r="L872" s="111"/>
      <c r="M872" s="111"/>
      <c r="N872" s="112"/>
    </row>
    <row r="873" spans="1:19" ht="30" customHeight="1" thickBot="1" x14ac:dyDescent="0.3">
      <c r="A873" s="103"/>
      <c r="B873" s="174" t="str">
        <f>I860</f>
        <v>LXVI - CAMPEONATO</v>
      </c>
      <c r="C873" s="175"/>
      <c r="D873" s="175"/>
      <c r="E873" s="176"/>
      <c r="F873" s="91" t="s">
        <v>119</v>
      </c>
      <c r="G873" s="100"/>
      <c r="H873" s="103"/>
      <c r="I873" s="174" t="str">
        <f>B873</f>
        <v>LXVI - CAMPEONATO</v>
      </c>
      <c r="J873" s="175"/>
      <c r="K873" s="175"/>
      <c r="L873" s="176"/>
      <c r="M873" s="91" t="s">
        <v>119</v>
      </c>
      <c r="N873" s="104"/>
    </row>
    <row r="874" spans="1:19" ht="30" customHeight="1" thickBot="1" x14ac:dyDescent="0.3">
      <c r="A874" s="103"/>
      <c r="B874" s="177"/>
      <c r="C874" s="178"/>
      <c r="D874" s="178"/>
      <c r="E874" s="179"/>
      <c r="F874" s="92">
        <f>M861</f>
        <v>42833</v>
      </c>
      <c r="G874" s="101"/>
      <c r="H874" s="103"/>
      <c r="I874" s="177"/>
      <c r="J874" s="178"/>
      <c r="K874" s="178"/>
      <c r="L874" s="179"/>
      <c r="M874" s="92">
        <f>F874</f>
        <v>42833</v>
      </c>
      <c r="N874" s="105"/>
    </row>
    <row r="875" spans="1:19" ht="27" customHeight="1" thickBot="1" x14ac:dyDescent="0.3">
      <c r="A875" s="103"/>
      <c r="B875" s="109" t="str">
        <f>C875&amp;"º Rodada - "&amp;F875&amp;"º Jogo"</f>
        <v>15º Rodada - 9º Jogo</v>
      </c>
      <c r="C875" s="113">
        <f>IF(K862=Jogos!$AB$333,Sumulas!J862+1,J862)</f>
        <v>15</v>
      </c>
      <c r="D875" s="113">
        <f>IF(K862=Jogos!$AB$333,2,K862+1)</f>
        <v>10</v>
      </c>
      <c r="E875" s="113" t="str">
        <f>C875&amp;"J"&amp;D875</f>
        <v>15J10</v>
      </c>
      <c r="F875" s="145">
        <f>D875-1</f>
        <v>9</v>
      </c>
      <c r="G875" s="101"/>
      <c r="H875" s="103"/>
      <c r="I875" s="109" t="str">
        <f>J875&amp;"º Rodada - "&amp;M875&amp;"º Jogo"</f>
        <v>16º Rodada - 1º Jogo</v>
      </c>
      <c r="J875" s="113">
        <f>IF(D875=Jogos!$AB$333,Sumulas!C875+1,C875)</f>
        <v>16</v>
      </c>
      <c r="K875" s="113">
        <f>IF(D875=Jogos!$AB$333,2,D875+1)</f>
        <v>2</v>
      </c>
      <c r="L875" s="113" t="str">
        <f>J875&amp;"J"&amp;K875</f>
        <v>16J2</v>
      </c>
      <c r="M875" s="145">
        <f>K875-1</f>
        <v>1</v>
      </c>
      <c r="N875" s="105"/>
    </row>
    <row r="876" spans="1:19" ht="30.95" customHeight="1" thickBot="1" x14ac:dyDescent="0.3">
      <c r="A876" s="103"/>
      <c r="B876" s="90" t="str">
        <f>IFERROR(VLOOKUP(VLOOKUP(IF(VLOOKUP(E875,Jogos!$AD$336:$AI$566,6,FALSE)="C",VLOOKUP(E875,Jogos!$AD$336:$AI$566,4,FALSE),VLOOKUP(E875,Jogos!$AD$336:$AI$566,5,FALSE)),Tabelas!$O$9:$P$30,2,FALSE),$Q$2:$S$21,3,FALSE),"")</f>
        <v>Rep. Tcheca (Ricardinho)</v>
      </c>
      <c r="C876" s="93"/>
      <c r="D876" s="94" t="s">
        <v>54</v>
      </c>
      <c r="E876" s="93"/>
      <c r="F876" s="68" t="str">
        <f>IFERROR(VLOOKUP(VLOOKUP(IF(VLOOKUP(E875,Jogos!$AD$336:$AI$566,6,FALSE)="F",VLOOKUP(E875,Jogos!$AD$336:$AI$566,4,FALSE),VLOOKUP(E875,Jogos!$AD$336:$AI$566,5,FALSE)),Tabelas!$O$9:$P$30,2,FALSE),$Q$2:$S$21,3,FALSE),"")</f>
        <v>Polônia (Deh)</v>
      </c>
      <c r="G876" s="76"/>
      <c r="H876" s="103"/>
      <c r="I876" s="90" t="str">
        <f>IFERROR(VLOOKUP(VLOOKUP(IF(VLOOKUP(L875,Jogos!$AD$336:$AI$566,6,FALSE)="C",VLOOKUP(L875,Jogos!$AD$336:$AI$566,4,FALSE),VLOOKUP(L875,Jogos!$AD$336:$AI$566,5,FALSE)),Tabelas!$O$9:$P$30,2,FALSE),$Q$2:$S$21,3,FALSE),"")</f>
        <v>França (Shrek)</v>
      </c>
      <c r="J876" s="93"/>
      <c r="K876" s="94" t="s">
        <v>54</v>
      </c>
      <c r="L876" s="93"/>
      <c r="M876" s="68" t="str">
        <f>IFERROR(VLOOKUP(VLOOKUP(IF(VLOOKUP(L875,Jogos!$AD$336:$AI$566,6,FALSE)="F",VLOOKUP(L875,Jogos!$AD$336:$AI$566,4,FALSE),VLOOKUP(L875,Jogos!$AD$336:$AI$566,5,FALSE)),Tabelas!$O$9:$P$30,2,FALSE),$Q$2:$S$21,3,FALSE),"")</f>
        <v>Alemanha (Roger)</v>
      </c>
      <c r="N876" s="106"/>
      <c r="Q876">
        <f>Tabelas!P883</f>
        <v>0</v>
      </c>
      <c r="R876">
        <f>Tabelas!Y883</f>
        <v>0</v>
      </c>
      <c r="S876" t="str">
        <f>Q876&amp;" ("&amp;R876&amp;")"</f>
        <v>0 (0)</v>
      </c>
    </row>
    <row r="877" spans="1:19" ht="16.5" thickBot="1" x14ac:dyDescent="0.3">
      <c r="A877" s="103"/>
      <c r="B877" s="89" t="s">
        <v>117</v>
      </c>
      <c r="C877" s="95" t="s">
        <v>118</v>
      </c>
      <c r="D877" s="171" t="s">
        <v>116</v>
      </c>
      <c r="E877" s="95" t="s">
        <v>118</v>
      </c>
      <c r="F877" s="89" t="s">
        <v>117</v>
      </c>
      <c r="G877" s="102"/>
      <c r="H877" s="103"/>
      <c r="I877" s="89" t="s">
        <v>117</v>
      </c>
      <c r="J877" s="95" t="s">
        <v>118</v>
      </c>
      <c r="K877" s="171" t="s">
        <v>116</v>
      </c>
      <c r="L877" s="95" t="s">
        <v>118</v>
      </c>
      <c r="M877" s="89" t="s">
        <v>117</v>
      </c>
      <c r="N877" s="107"/>
    </row>
    <row r="878" spans="1:19" ht="30.95" customHeight="1" thickBot="1" x14ac:dyDescent="0.3">
      <c r="A878" s="103"/>
      <c r="B878" s="88"/>
      <c r="C878" s="96"/>
      <c r="D878" s="172"/>
      <c r="E878" s="97"/>
      <c r="F878" s="87"/>
      <c r="G878" s="76"/>
      <c r="H878" s="103"/>
      <c r="I878" s="88"/>
      <c r="J878" s="96"/>
      <c r="K878" s="172"/>
      <c r="L878" s="97"/>
      <c r="M878" s="87"/>
      <c r="N878" s="106"/>
    </row>
    <row r="879" spans="1:19" ht="30.95" customHeight="1" thickBot="1" x14ac:dyDescent="0.3">
      <c r="A879" s="103"/>
      <c r="B879" s="66"/>
      <c r="C879" s="98"/>
      <c r="D879" s="172"/>
      <c r="E879" s="97"/>
      <c r="F879" s="87"/>
      <c r="G879" s="76"/>
      <c r="H879" s="103"/>
      <c r="I879" s="66"/>
      <c r="J879" s="98"/>
      <c r="K879" s="172"/>
      <c r="L879" s="97"/>
      <c r="M879" s="87"/>
      <c r="N879" s="106"/>
    </row>
    <row r="880" spans="1:19" ht="30.95" customHeight="1" thickBot="1" x14ac:dyDescent="0.3">
      <c r="A880" s="103"/>
      <c r="B880" s="66"/>
      <c r="C880" s="98"/>
      <c r="D880" s="172"/>
      <c r="E880" s="97"/>
      <c r="F880" s="87"/>
      <c r="G880" s="76"/>
      <c r="H880" s="103"/>
      <c r="I880" s="66"/>
      <c r="J880" s="98"/>
      <c r="K880" s="172"/>
      <c r="L880" s="97"/>
      <c r="M880" s="87"/>
      <c r="N880" s="106"/>
    </row>
    <row r="881" spans="1:19" ht="30.95" customHeight="1" thickBot="1" x14ac:dyDescent="0.3">
      <c r="A881" s="103"/>
      <c r="B881" s="66"/>
      <c r="C881" s="98"/>
      <c r="D881" s="172"/>
      <c r="E881" s="97"/>
      <c r="F881" s="87"/>
      <c r="G881" s="76"/>
      <c r="H881" s="103"/>
      <c r="I881" s="66"/>
      <c r="J881" s="98"/>
      <c r="K881" s="172"/>
      <c r="L881" s="97"/>
      <c r="M881" s="87"/>
      <c r="N881" s="106"/>
    </row>
    <row r="882" spans="1:19" ht="30.95" customHeight="1" thickBot="1" x14ac:dyDescent="0.3">
      <c r="A882" s="103"/>
      <c r="B882" s="66"/>
      <c r="C882" s="98"/>
      <c r="D882" s="173"/>
      <c r="E882" s="99"/>
      <c r="F882" s="68"/>
      <c r="G882" s="76"/>
      <c r="H882" s="103"/>
      <c r="I882" s="66"/>
      <c r="J882" s="98"/>
      <c r="K882" s="173"/>
      <c r="L882" s="99"/>
      <c r="M882" s="68"/>
      <c r="N882" s="106"/>
    </row>
    <row r="883" spans="1:19" ht="50.1" customHeight="1" thickBot="1" x14ac:dyDescent="0.4">
      <c r="A883" s="103"/>
      <c r="B883" s="137"/>
      <c r="C883" s="135"/>
      <c r="D883" s="136"/>
      <c r="E883" s="137"/>
      <c r="F883" s="135"/>
      <c r="G883" s="76"/>
      <c r="H883" s="103"/>
      <c r="I883" s="137"/>
      <c r="J883" s="135"/>
      <c r="K883" s="136"/>
      <c r="L883" s="137"/>
      <c r="M883" s="135"/>
      <c r="N883" s="106"/>
    </row>
    <row r="884" spans="1:19" ht="30.95" customHeight="1" x14ac:dyDescent="0.25">
      <c r="A884" s="138"/>
      <c r="B884" s="139"/>
      <c r="C884" s="140"/>
      <c r="D884" s="141"/>
      <c r="E884" s="140"/>
      <c r="F884" s="139"/>
      <c r="G884" s="139"/>
      <c r="H884" s="138"/>
      <c r="I884" s="139"/>
      <c r="J884" s="140"/>
      <c r="K884" s="141"/>
      <c r="L884" s="140"/>
      <c r="M884" s="139"/>
      <c r="N884" s="142"/>
    </row>
    <row r="885" spans="1:19" ht="16.5" thickBot="1" x14ac:dyDescent="0.3">
      <c r="A885" s="110"/>
      <c r="B885" s="111"/>
      <c r="C885" s="111"/>
      <c r="D885" s="111"/>
      <c r="E885" s="111"/>
      <c r="F885" s="111"/>
      <c r="G885" s="111"/>
      <c r="H885" s="110"/>
      <c r="I885" s="111"/>
      <c r="J885" s="111"/>
      <c r="K885" s="111"/>
      <c r="L885" s="111"/>
      <c r="M885" s="111"/>
      <c r="N885" s="112"/>
    </row>
    <row r="886" spans="1:19" ht="30" customHeight="1" thickBot="1" x14ac:dyDescent="0.3">
      <c r="A886" s="103"/>
      <c r="B886" s="174" t="str">
        <f>I873</f>
        <v>LXVI - CAMPEONATO</v>
      </c>
      <c r="C886" s="175"/>
      <c r="D886" s="175"/>
      <c r="E886" s="176"/>
      <c r="F886" s="91" t="s">
        <v>119</v>
      </c>
      <c r="G886" s="100"/>
      <c r="H886" s="103"/>
      <c r="I886" s="174" t="str">
        <f>B886</f>
        <v>LXVI - CAMPEONATO</v>
      </c>
      <c r="J886" s="175"/>
      <c r="K886" s="175"/>
      <c r="L886" s="176"/>
      <c r="M886" s="91" t="s">
        <v>119</v>
      </c>
      <c r="N886" s="104"/>
    </row>
    <row r="887" spans="1:19" ht="30" customHeight="1" thickBot="1" x14ac:dyDescent="0.3">
      <c r="A887" s="103"/>
      <c r="B887" s="177"/>
      <c r="C887" s="178"/>
      <c r="D887" s="178"/>
      <c r="E887" s="179"/>
      <c r="F887" s="92">
        <f>M874</f>
        <v>42833</v>
      </c>
      <c r="G887" s="101"/>
      <c r="H887" s="103"/>
      <c r="I887" s="177"/>
      <c r="J887" s="178"/>
      <c r="K887" s="178"/>
      <c r="L887" s="179"/>
      <c r="M887" s="92">
        <f>F887</f>
        <v>42833</v>
      </c>
      <c r="N887" s="105"/>
    </row>
    <row r="888" spans="1:19" ht="27" customHeight="1" thickBot="1" x14ac:dyDescent="0.3">
      <c r="A888" s="103"/>
      <c r="B888" s="109" t="str">
        <f>C888&amp;"º Rodada - "&amp;F888&amp;"º Jogo"</f>
        <v>16º Rodada - 2º Jogo</v>
      </c>
      <c r="C888" s="113">
        <f>IF(K875=Jogos!$AB$333,Sumulas!J875+1,J875)</f>
        <v>16</v>
      </c>
      <c r="D888" s="113">
        <f>IF(K875=Jogos!$AB$333,2,K875+1)</f>
        <v>3</v>
      </c>
      <c r="E888" s="113" t="str">
        <f>C888&amp;"J"&amp;D888</f>
        <v>16J3</v>
      </c>
      <c r="F888" s="145">
        <f>D888-1</f>
        <v>2</v>
      </c>
      <c r="G888" s="101"/>
      <c r="H888" s="103"/>
      <c r="I888" s="109" t="str">
        <f>J888&amp;"º Rodada - "&amp;M888&amp;"º Jogo"</f>
        <v>16º Rodada - 3º Jogo</v>
      </c>
      <c r="J888" s="113">
        <f>IF(D888=Jogos!$AB$333,Sumulas!C888+1,C888)</f>
        <v>16</v>
      </c>
      <c r="K888" s="113">
        <f>IF(D888=Jogos!$AB$333,2,D888+1)</f>
        <v>4</v>
      </c>
      <c r="L888" s="113" t="str">
        <f>J888&amp;"J"&amp;K888</f>
        <v>16J4</v>
      </c>
      <c r="M888" s="145">
        <f>K888-1</f>
        <v>3</v>
      </c>
      <c r="N888" s="105"/>
    </row>
    <row r="889" spans="1:19" ht="30.95" customHeight="1" thickBot="1" x14ac:dyDescent="0.3">
      <c r="A889" s="103"/>
      <c r="B889" s="90" t="str">
        <f>IFERROR(VLOOKUP(VLOOKUP(IF(VLOOKUP(E888,Jogos!$AD$336:$AI$566,6,FALSE)="C",VLOOKUP(E888,Jogos!$AD$336:$AI$566,4,FALSE),VLOOKUP(E888,Jogos!$AD$336:$AI$566,5,FALSE)),Tabelas!$O$9:$P$30,2,FALSE),$Q$2:$S$21,3,FALSE),"")</f>
        <v>Áustria (Mário)</v>
      </c>
      <c r="C889" s="93"/>
      <c r="D889" s="94" t="s">
        <v>54</v>
      </c>
      <c r="E889" s="93"/>
      <c r="F889" s="68" t="str">
        <f>IFERROR(VLOOKUP(VLOOKUP(IF(VLOOKUP(E888,Jogos!$AD$336:$AI$566,6,FALSE)="F",VLOOKUP(E888,Jogos!$AD$336:$AI$566,4,FALSE),VLOOKUP(E888,Jogos!$AD$336:$AI$566,5,FALSE)),Tabelas!$O$9:$P$30,2,FALSE),$Q$2:$S$21,3,FALSE),"")</f>
        <v>Eslovênia (Deyvid)</v>
      </c>
      <c r="G889" s="76"/>
      <c r="H889" s="103"/>
      <c r="I889" s="90" t="str">
        <f>IFERROR(VLOOKUP(VLOOKUP(IF(VLOOKUP(L888,Jogos!$AD$336:$AI$566,6,FALSE)="C",VLOOKUP(L888,Jogos!$AD$336:$AI$566,4,FALSE),VLOOKUP(L888,Jogos!$AD$336:$AI$566,5,FALSE)),Tabelas!$O$9:$P$30,2,FALSE),$Q$2:$S$21,3,FALSE),"")</f>
        <v>Bélgica (Gustavão)</v>
      </c>
      <c r="J889" s="93"/>
      <c r="K889" s="94" t="s">
        <v>54</v>
      </c>
      <c r="L889" s="93"/>
      <c r="M889" s="68" t="str">
        <f>IFERROR(VLOOKUP(VLOOKUP(IF(VLOOKUP(L888,Jogos!$AD$336:$AI$566,6,FALSE)="F",VLOOKUP(L888,Jogos!$AD$336:$AI$566,4,FALSE),VLOOKUP(L888,Jogos!$AD$336:$AI$566,5,FALSE)),Tabelas!$O$9:$P$30,2,FALSE),$Q$2:$S$21,3,FALSE),"")</f>
        <v>Escócia (João)</v>
      </c>
      <c r="N889" s="106"/>
      <c r="Q889">
        <f>Tabelas!P896</f>
        <v>0</v>
      </c>
      <c r="R889">
        <f>Tabelas!Y896</f>
        <v>0</v>
      </c>
      <c r="S889" t="str">
        <f>Q889&amp;" ("&amp;R889&amp;")"</f>
        <v>0 (0)</v>
      </c>
    </row>
    <row r="890" spans="1:19" ht="16.5" thickBot="1" x14ac:dyDescent="0.3">
      <c r="A890" s="103"/>
      <c r="B890" s="89" t="s">
        <v>117</v>
      </c>
      <c r="C890" s="95" t="s">
        <v>118</v>
      </c>
      <c r="D890" s="171" t="s">
        <v>116</v>
      </c>
      <c r="E890" s="95" t="s">
        <v>118</v>
      </c>
      <c r="F890" s="89" t="s">
        <v>117</v>
      </c>
      <c r="G890" s="102"/>
      <c r="H890" s="103"/>
      <c r="I890" s="89" t="s">
        <v>117</v>
      </c>
      <c r="J890" s="95" t="s">
        <v>118</v>
      </c>
      <c r="K890" s="171" t="s">
        <v>116</v>
      </c>
      <c r="L890" s="95" t="s">
        <v>118</v>
      </c>
      <c r="M890" s="89" t="s">
        <v>117</v>
      </c>
      <c r="N890" s="107"/>
    </row>
    <row r="891" spans="1:19" ht="30.95" customHeight="1" thickBot="1" x14ac:dyDescent="0.3">
      <c r="A891" s="103"/>
      <c r="B891" s="88"/>
      <c r="C891" s="96"/>
      <c r="D891" s="172"/>
      <c r="E891" s="97"/>
      <c r="F891" s="87"/>
      <c r="G891" s="76"/>
      <c r="H891" s="103"/>
      <c r="I891" s="88"/>
      <c r="J891" s="96"/>
      <c r="K891" s="172"/>
      <c r="L891" s="97"/>
      <c r="M891" s="87"/>
      <c r="N891" s="106"/>
    </row>
    <row r="892" spans="1:19" ht="30.95" customHeight="1" thickBot="1" x14ac:dyDescent="0.3">
      <c r="A892" s="103"/>
      <c r="B892" s="66"/>
      <c r="C892" s="98"/>
      <c r="D892" s="172"/>
      <c r="E892" s="97"/>
      <c r="F892" s="87"/>
      <c r="G892" s="76"/>
      <c r="H892" s="103"/>
      <c r="I892" s="66"/>
      <c r="J892" s="98"/>
      <c r="K892" s="172"/>
      <c r="L892" s="97"/>
      <c r="M892" s="87"/>
      <c r="N892" s="106"/>
    </row>
    <row r="893" spans="1:19" ht="30.95" customHeight="1" thickBot="1" x14ac:dyDescent="0.3">
      <c r="A893" s="103"/>
      <c r="B893" s="66"/>
      <c r="C893" s="98"/>
      <c r="D893" s="172"/>
      <c r="E893" s="97"/>
      <c r="F893" s="87"/>
      <c r="G893" s="76"/>
      <c r="H893" s="103"/>
      <c r="I893" s="66"/>
      <c r="J893" s="98"/>
      <c r="K893" s="172"/>
      <c r="L893" s="97"/>
      <c r="M893" s="87"/>
      <c r="N893" s="106"/>
    </row>
    <row r="894" spans="1:19" ht="30.95" customHeight="1" thickBot="1" x14ac:dyDescent="0.3">
      <c r="A894" s="103"/>
      <c r="B894" s="66"/>
      <c r="C894" s="98"/>
      <c r="D894" s="172"/>
      <c r="E894" s="97"/>
      <c r="F894" s="87"/>
      <c r="G894" s="76"/>
      <c r="H894" s="103"/>
      <c r="I894" s="66"/>
      <c r="J894" s="98"/>
      <c r="K894" s="172"/>
      <c r="L894" s="97"/>
      <c r="M894" s="87"/>
      <c r="N894" s="106"/>
    </row>
    <row r="895" spans="1:19" ht="30.95" customHeight="1" thickBot="1" x14ac:dyDescent="0.3">
      <c r="A895" s="103"/>
      <c r="B895" s="66"/>
      <c r="C895" s="98"/>
      <c r="D895" s="173"/>
      <c r="E895" s="99"/>
      <c r="F895" s="68"/>
      <c r="G895" s="76"/>
      <c r="H895" s="103"/>
      <c r="I895" s="66"/>
      <c r="J895" s="98"/>
      <c r="K895" s="173"/>
      <c r="L895" s="99"/>
      <c r="M895" s="68"/>
      <c r="N895" s="106"/>
    </row>
    <row r="896" spans="1:19" ht="50.1" customHeight="1" thickBot="1" x14ac:dyDescent="0.4">
      <c r="A896" s="103"/>
      <c r="B896" s="137"/>
      <c r="C896" s="135"/>
      <c r="D896" s="136"/>
      <c r="E896" s="137"/>
      <c r="F896" s="135"/>
      <c r="G896" s="76"/>
      <c r="H896" s="103"/>
      <c r="I896" s="137"/>
      <c r="J896" s="135"/>
      <c r="K896" s="136"/>
      <c r="L896" s="137"/>
      <c r="M896" s="135"/>
      <c r="N896" s="106"/>
    </row>
    <row r="897" spans="1:19" ht="30.95" customHeight="1" x14ac:dyDescent="0.25">
      <c r="A897" s="138"/>
      <c r="B897" s="139"/>
      <c r="C897" s="140"/>
      <c r="D897" s="141"/>
      <c r="E897" s="140"/>
      <c r="F897" s="139"/>
      <c r="G897" s="139"/>
      <c r="H897" s="138"/>
      <c r="I897" s="139"/>
      <c r="J897" s="140"/>
      <c r="K897" s="141"/>
      <c r="L897" s="140"/>
      <c r="M897" s="139"/>
      <c r="N897" s="142"/>
    </row>
    <row r="898" spans="1:19" ht="16.5" thickBot="1" x14ac:dyDescent="0.3">
      <c r="A898" s="110"/>
      <c r="B898" s="111"/>
      <c r="C898" s="111"/>
      <c r="D898" s="111"/>
      <c r="E898" s="111"/>
      <c r="F898" s="111"/>
      <c r="G898" s="111"/>
      <c r="H898" s="110"/>
      <c r="I898" s="111"/>
      <c r="J898" s="111"/>
      <c r="K898" s="111"/>
      <c r="L898" s="111"/>
      <c r="M898" s="111"/>
      <c r="N898" s="112"/>
    </row>
    <row r="899" spans="1:19" ht="30" customHeight="1" thickBot="1" x14ac:dyDescent="0.3">
      <c r="A899" s="103"/>
      <c r="B899" s="174" t="str">
        <f>I886</f>
        <v>LXVI - CAMPEONATO</v>
      </c>
      <c r="C899" s="175"/>
      <c r="D899" s="175"/>
      <c r="E899" s="176"/>
      <c r="F899" s="91" t="s">
        <v>119</v>
      </c>
      <c r="G899" s="100"/>
      <c r="H899" s="103"/>
      <c r="I899" s="174" t="str">
        <f>B899</f>
        <v>LXVI - CAMPEONATO</v>
      </c>
      <c r="J899" s="175"/>
      <c r="K899" s="175"/>
      <c r="L899" s="176"/>
      <c r="M899" s="91" t="s">
        <v>119</v>
      </c>
      <c r="N899" s="104"/>
    </row>
    <row r="900" spans="1:19" ht="30" customHeight="1" thickBot="1" x14ac:dyDescent="0.3">
      <c r="A900" s="103"/>
      <c r="B900" s="177"/>
      <c r="C900" s="178"/>
      <c r="D900" s="178"/>
      <c r="E900" s="179"/>
      <c r="F900" s="92">
        <f>M887</f>
        <v>42833</v>
      </c>
      <c r="G900" s="101"/>
      <c r="H900" s="103"/>
      <c r="I900" s="177"/>
      <c r="J900" s="178"/>
      <c r="K900" s="178"/>
      <c r="L900" s="179"/>
      <c r="M900" s="92">
        <f>F900</f>
        <v>42833</v>
      </c>
      <c r="N900" s="105"/>
    </row>
    <row r="901" spans="1:19" ht="27" customHeight="1" thickBot="1" x14ac:dyDescent="0.3">
      <c r="A901" s="103"/>
      <c r="B901" s="109" t="str">
        <f>C901&amp;"º Rodada - "&amp;F901&amp;"º Jogo"</f>
        <v>16º Rodada - 4º Jogo</v>
      </c>
      <c r="C901" s="113">
        <f>IF(K888=Jogos!$AB$333,Sumulas!J888+1,J888)</f>
        <v>16</v>
      </c>
      <c r="D901" s="113">
        <f>IF(K888=Jogos!$AB$333,2,K888+1)</f>
        <v>5</v>
      </c>
      <c r="E901" s="113" t="str">
        <f>C901&amp;"J"&amp;D901</f>
        <v>16J5</v>
      </c>
      <c r="F901" s="145">
        <f>D901-1</f>
        <v>4</v>
      </c>
      <c r="G901" s="101"/>
      <c r="H901" s="103"/>
      <c r="I901" s="109" t="str">
        <f>J901&amp;"º Rodada - "&amp;M901&amp;"º Jogo"</f>
        <v>16º Rodada - 5º Jogo</v>
      </c>
      <c r="J901" s="113">
        <f>IF(D901=Jogos!$AB$333,Sumulas!C901+1,C901)</f>
        <v>16</v>
      </c>
      <c r="K901" s="113">
        <f>IF(D901=Jogos!$AB$333,2,D901+1)</f>
        <v>6</v>
      </c>
      <c r="L901" s="113" t="str">
        <f>J901&amp;"J"&amp;K901</f>
        <v>16J6</v>
      </c>
      <c r="M901" s="145">
        <f>K901-1</f>
        <v>5</v>
      </c>
      <c r="N901" s="105"/>
    </row>
    <row r="902" spans="1:19" ht="30.95" customHeight="1" thickBot="1" x14ac:dyDescent="0.3">
      <c r="A902" s="103"/>
      <c r="B902" s="90" t="str">
        <f>IFERROR(VLOOKUP(VLOOKUP(IF(VLOOKUP(E901,Jogos!$AD$336:$AI$566,6,FALSE)="C",VLOOKUP(E901,Jogos!$AD$336:$AI$566,4,FALSE),VLOOKUP(E901,Jogos!$AD$336:$AI$566,5,FALSE)),Tabelas!$O$9:$P$30,2,FALSE),$Q$2:$S$21,3,FALSE),"")</f>
        <v>Holanda (Junior)</v>
      </c>
      <c r="C902" s="93"/>
      <c r="D902" s="94" t="s">
        <v>54</v>
      </c>
      <c r="E902" s="93"/>
      <c r="F902" s="68" t="str">
        <f>IFERROR(VLOOKUP(VLOOKUP(IF(VLOOKUP(E901,Jogos!$AD$336:$AI$566,6,FALSE)="F",VLOOKUP(E901,Jogos!$AD$336:$AI$566,4,FALSE),VLOOKUP(E901,Jogos!$AD$336:$AI$566,5,FALSE)),Tabelas!$O$9:$P$30,2,FALSE),$Q$2:$S$21,3,FALSE),"")</f>
        <v>Turquia (DieGo)</v>
      </c>
      <c r="G902" s="76"/>
      <c r="H902" s="103"/>
      <c r="I902" s="90" t="str">
        <f>IFERROR(VLOOKUP(VLOOKUP(IF(VLOOKUP(L901,Jogos!$AD$336:$AI$566,6,FALSE)="C",VLOOKUP(L901,Jogos!$AD$336:$AI$566,4,FALSE),VLOOKUP(L901,Jogos!$AD$336:$AI$566,5,FALSE)),Tabelas!$O$9:$P$30,2,FALSE),$Q$2:$S$21,3,FALSE),"")</f>
        <v>Inglaterra (Tooty)</v>
      </c>
      <c r="J902" s="93"/>
      <c r="K902" s="94" t="s">
        <v>54</v>
      </c>
      <c r="L902" s="93"/>
      <c r="M902" s="68" t="str">
        <f>IFERROR(VLOOKUP(VLOOKUP(IF(VLOOKUP(L901,Jogos!$AD$336:$AI$566,6,FALSE)="F",VLOOKUP(L901,Jogos!$AD$336:$AI$566,4,FALSE),VLOOKUP(L901,Jogos!$AD$336:$AI$566,5,FALSE)),Tabelas!$O$9:$P$30,2,FALSE),$Q$2:$S$21,3,FALSE),"")</f>
        <v>Suíça (Juninho)</v>
      </c>
      <c r="N902" s="106"/>
      <c r="Q902">
        <f>Tabelas!P909</f>
        <v>0</v>
      </c>
      <c r="R902">
        <f>Tabelas!Y909</f>
        <v>0</v>
      </c>
      <c r="S902" t="str">
        <f>Q902&amp;" ("&amp;R902&amp;")"</f>
        <v>0 (0)</v>
      </c>
    </row>
    <row r="903" spans="1:19" ht="16.5" thickBot="1" x14ac:dyDescent="0.3">
      <c r="A903" s="103"/>
      <c r="B903" s="89" t="s">
        <v>117</v>
      </c>
      <c r="C903" s="95" t="s">
        <v>118</v>
      </c>
      <c r="D903" s="171" t="s">
        <v>116</v>
      </c>
      <c r="E903" s="95" t="s">
        <v>118</v>
      </c>
      <c r="F903" s="89" t="s">
        <v>117</v>
      </c>
      <c r="G903" s="102"/>
      <c r="H903" s="103"/>
      <c r="I903" s="89" t="s">
        <v>117</v>
      </c>
      <c r="J903" s="95" t="s">
        <v>118</v>
      </c>
      <c r="K903" s="171" t="s">
        <v>116</v>
      </c>
      <c r="L903" s="95" t="s">
        <v>118</v>
      </c>
      <c r="M903" s="89" t="s">
        <v>117</v>
      </c>
      <c r="N903" s="107"/>
    </row>
    <row r="904" spans="1:19" ht="30.95" customHeight="1" thickBot="1" x14ac:dyDescent="0.3">
      <c r="A904" s="103"/>
      <c r="B904" s="88"/>
      <c r="C904" s="96"/>
      <c r="D904" s="172"/>
      <c r="E904" s="97"/>
      <c r="F904" s="87"/>
      <c r="G904" s="76"/>
      <c r="H904" s="103"/>
      <c r="I904" s="88"/>
      <c r="J904" s="96"/>
      <c r="K904" s="172"/>
      <c r="L904" s="97"/>
      <c r="M904" s="87"/>
      <c r="N904" s="106"/>
    </row>
    <row r="905" spans="1:19" ht="30.95" customHeight="1" thickBot="1" x14ac:dyDescent="0.3">
      <c r="A905" s="103"/>
      <c r="B905" s="66"/>
      <c r="C905" s="98"/>
      <c r="D905" s="172"/>
      <c r="E905" s="97"/>
      <c r="F905" s="87"/>
      <c r="G905" s="76"/>
      <c r="H905" s="103"/>
      <c r="I905" s="66"/>
      <c r="J905" s="98"/>
      <c r="K905" s="172"/>
      <c r="L905" s="97"/>
      <c r="M905" s="87"/>
      <c r="N905" s="106"/>
    </row>
    <row r="906" spans="1:19" ht="30.95" customHeight="1" thickBot="1" x14ac:dyDescent="0.3">
      <c r="A906" s="103"/>
      <c r="B906" s="66"/>
      <c r="C906" s="98"/>
      <c r="D906" s="172"/>
      <c r="E906" s="97"/>
      <c r="F906" s="87"/>
      <c r="G906" s="76"/>
      <c r="H906" s="103"/>
      <c r="I906" s="66"/>
      <c r="J906" s="98"/>
      <c r="K906" s="172"/>
      <c r="L906" s="97"/>
      <c r="M906" s="87"/>
      <c r="N906" s="106"/>
    </row>
    <row r="907" spans="1:19" ht="30.95" customHeight="1" thickBot="1" x14ac:dyDescent="0.3">
      <c r="A907" s="103"/>
      <c r="B907" s="66"/>
      <c r="C907" s="98"/>
      <c r="D907" s="172"/>
      <c r="E907" s="97"/>
      <c r="F907" s="87"/>
      <c r="G907" s="76"/>
      <c r="H907" s="103"/>
      <c r="I907" s="66"/>
      <c r="J907" s="98"/>
      <c r="K907" s="172"/>
      <c r="L907" s="97"/>
      <c r="M907" s="87"/>
      <c r="N907" s="106"/>
    </row>
    <row r="908" spans="1:19" ht="30.95" customHeight="1" thickBot="1" x14ac:dyDescent="0.3">
      <c r="A908" s="103"/>
      <c r="B908" s="66"/>
      <c r="C908" s="98"/>
      <c r="D908" s="173"/>
      <c r="E908" s="99"/>
      <c r="F908" s="68"/>
      <c r="G908" s="76"/>
      <c r="H908" s="103"/>
      <c r="I908" s="66"/>
      <c r="J908" s="98"/>
      <c r="K908" s="173"/>
      <c r="L908" s="99"/>
      <c r="M908" s="68"/>
      <c r="N908" s="106"/>
    </row>
    <row r="909" spans="1:19" ht="50.1" customHeight="1" thickBot="1" x14ac:dyDescent="0.4">
      <c r="A909" s="103"/>
      <c r="B909" s="137"/>
      <c r="C909" s="135"/>
      <c r="D909" s="136"/>
      <c r="E909" s="137"/>
      <c r="F909" s="135"/>
      <c r="G909" s="76"/>
      <c r="H909" s="103"/>
      <c r="I909" s="137"/>
      <c r="J909" s="135"/>
      <c r="K909" s="136"/>
      <c r="L909" s="137"/>
      <c r="M909" s="135"/>
      <c r="N909" s="106"/>
    </row>
    <row r="910" spans="1:19" ht="30.95" customHeight="1" x14ac:dyDescent="0.25">
      <c r="A910" s="138"/>
      <c r="B910" s="139"/>
      <c r="C910" s="140"/>
      <c r="D910" s="141"/>
      <c r="E910" s="140"/>
      <c r="F910" s="139"/>
      <c r="G910" s="139"/>
      <c r="H910" s="138"/>
      <c r="I910" s="139"/>
      <c r="J910" s="140"/>
      <c r="K910" s="141"/>
      <c r="L910" s="140"/>
      <c r="M910" s="139"/>
      <c r="N910" s="142"/>
    </row>
    <row r="911" spans="1:19" ht="16.5" thickBot="1" x14ac:dyDescent="0.3">
      <c r="A911" s="110"/>
      <c r="B911" s="111"/>
      <c r="C911" s="111"/>
      <c r="D911" s="111"/>
      <c r="E911" s="111"/>
      <c r="F911" s="111"/>
      <c r="G911" s="111"/>
      <c r="H911" s="110"/>
      <c r="I911" s="111"/>
      <c r="J911" s="111"/>
      <c r="K911" s="111"/>
      <c r="L911" s="111"/>
      <c r="M911" s="111"/>
      <c r="N911" s="112"/>
    </row>
    <row r="912" spans="1:19" ht="30" customHeight="1" thickBot="1" x14ac:dyDescent="0.3">
      <c r="A912" s="103"/>
      <c r="B912" s="174" t="str">
        <f>I899</f>
        <v>LXVI - CAMPEONATO</v>
      </c>
      <c r="C912" s="175"/>
      <c r="D912" s="175"/>
      <c r="E912" s="176"/>
      <c r="F912" s="91" t="s">
        <v>119</v>
      </c>
      <c r="G912" s="100"/>
      <c r="H912" s="103"/>
      <c r="I912" s="174" t="str">
        <f>B912</f>
        <v>LXVI - CAMPEONATO</v>
      </c>
      <c r="J912" s="175"/>
      <c r="K912" s="175"/>
      <c r="L912" s="176"/>
      <c r="M912" s="91" t="s">
        <v>119</v>
      </c>
      <c r="N912" s="104"/>
    </row>
    <row r="913" spans="1:19" ht="30" customHeight="1" thickBot="1" x14ac:dyDescent="0.3">
      <c r="A913" s="103"/>
      <c r="B913" s="177"/>
      <c r="C913" s="178"/>
      <c r="D913" s="178"/>
      <c r="E913" s="179"/>
      <c r="F913" s="92">
        <f>M900</f>
        <v>42833</v>
      </c>
      <c r="G913" s="101"/>
      <c r="H913" s="103"/>
      <c r="I913" s="177"/>
      <c r="J913" s="178"/>
      <c r="K913" s="178"/>
      <c r="L913" s="179"/>
      <c r="M913" s="92">
        <f>F913</f>
        <v>42833</v>
      </c>
      <c r="N913" s="105"/>
    </row>
    <row r="914" spans="1:19" ht="27" customHeight="1" thickBot="1" x14ac:dyDescent="0.3">
      <c r="A914" s="103"/>
      <c r="B914" s="109" t="str">
        <f>C914&amp;"º Rodada - "&amp;F914&amp;"º Jogo"</f>
        <v>16º Rodada - 6º Jogo</v>
      </c>
      <c r="C914" s="113">
        <f>IF(K901=Jogos!$AB$333,Sumulas!J901+1,J901)</f>
        <v>16</v>
      </c>
      <c r="D914" s="113">
        <f>IF(K901=Jogos!$AB$333,2,K901+1)</f>
        <v>7</v>
      </c>
      <c r="E914" s="113" t="str">
        <f>C914&amp;"J"&amp;D914</f>
        <v>16J7</v>
      </c>
      <c r="F914" s="145">
        <f>D914-1</f>
        <v>6</v>
      </c>
      <c r="G914" s="101"/>
      <c r="H914" s="103"/>
      <c r="I914" s="109" t="str">
        <f>J914&amp;"º Rodada - "&amp;M914&amp;"º Jogo"</f>
        <v>16º Rodada - 7º Jogo</v>
      </c>
      <c r="J914" s="113">
        <f>IF(D914=Jogos!$AB$333,Sumulas!C914+1,C914)</f>
        <v>16</v>
      </c>
      <c r="K914" s="113">
        <f>IF(D914=Jogos!$AB$333,2,D914+1)</f>
        <v>8</v>
      </c>
      <c r="L914" s="113" t="str">
        <f>J914&amp;"J"&amp;K914</f>
        <v>16J8</v>
      </c>
      <c r="M914" s="145">
        <f>K914-1</f>
        <v>7</v>
      </c>
      <c r="N914" s="105"/>
    </row>
    <row r="915" spans="1:19" ht="30.95" customHeight="1" thickBot="1" x14ac:dyDescent="0.3">
      <c r="A915" s="103"/>
      <c r="B915" s="90" t="str">
        <f>IFERROR(VLOOKUP(VLOOKUP(IF(VLOOKUP(E914,Jogos!$AD$336:$AI$566,6,FALSE)="C",VLOOKUP(E914,Jogos!$AD$336:$AI$566,4,FALSE),VLOOKUP(E914,Jogos!$AD$336:$AI$566,5,FALSE)),Tabelas!$O$9:$P$30,2,FALSE),$Q$2:$S$21,3,FALSE),"")</f>
        <v>Suécia (Hugo)</v>
      </c>
      <c r="C915" s="93"/>
      <c r="D915" s="94" t="s">
        <v>54</v>
      </c>
      <c r="E915" s="93"/>
      <c r="F915" s="68" t="str">
        <f>IFERROR(VLOOKUP(VLOOKUP(IF(VLOOKUP(E914,Jogos!$AD$336:$AI$566,6,FALSE)="F",VLOOKUP(E914,Jogos!$AD$336:$AI$566,4,FALSE),VLOOKUP(E914,Jogos!$AD$336:$AI$566,5,FALSE)),Tabelas!$O$9:$P$30,2,FALSE),$Q$2:$S$21,3,FALSE),"")</f>
        <v>Irlanda (Gru)</v>
      </c>
      <c r="G915" s="76"/>
      <c r="H915" s="103"/>
      <c r="I915" s="90" t="str">
        <f>IFERROR(VLOOKUP(VLOOKUP(IF(VLOOKUP(L914,Jogos!$AD$336:$AI$566,6,FALSE)="C",VLOOKUP(L914,Jogos!$AD$336:$AI$566,4,FALSE),VLOOKUP(L914,Jogos!$AD$336:$AI$566,5,FALSE)),Tabelas!$O$9:$P$30,2,FALSE),$Q$2:$S$21,3,FALSE),"")</f>
        <v>Romênia (Piu)</v>
      </c>
      <c r="J915" s="93"/>
      <c r="K915" s="94" t="s">
        <v>54</v>
      </c>
      <c r="L915" s="93"/>
      <c r="M915" s="68" t="str">
        <f>IFERROR(VLOOKUP(VLOOKUP(IF(VLOOKUP(L914,Jogos!$AD$336:$AI$566,6,FALSE)="F",VLOOKUP(L914,Jogos!$AD$336:$AI$566,4,FALSE),VLOOKUP(L914,Jogos!$AD$336:$AI$566,5,FALSE)),Tabelas!$O$9:$P$30,2,FALSE),$Q$2:$S$21,3,FALSE),"")</f>
        <v>Itália (Cayera)</v>
      </c>
      <c r="N915" s="106"/>
      <c r="Q915">
        <f>Tabelas!P922</f>
        <v>0</v>
      </c>
      <c r="R915">
        <f>Tabelas!Y922</f>
        <v>0</v>
      </c>
      <c r="S915" t="str">
        <f>Q915&amp;" ("&amp;R915&amp;")"</f>
        <v>0 (0)</v>
      </c>
    </row>
    <row r="916" spans="1:19" ht="16.5" thickBot="1" x14ac:dyDescent="0.3">
      <c r="A916" s="103"/>
      <c r="B916" s="89" t="s">
        <v>117</v>
      </c>
      <c r="C916" s="95" t="s">
        <v>118</v>
      </c>
      <c r="D916" s="171" t="s">
        <v>116</v>
      </c>
      <c r="E916" s="95" t="s">
        <v>118</v>
      </c>
      <c r="F916" s="89" t="s">
        <v>117</v>
      </c>
      <c r="G916" s="102"/>
      <c r="H916" s="103"/>
      <c r="I916" s="89" t="s">
        <v>117</v>
      </c>
      <c r="J916" s="95" t="s">
        <v>118</v>
      </c>
      <c r="K916" s="171" t="s">
        <v>116</v>
      </c>
      <c r="L916" s="95" t="s">
        <v>118</v>
      </c>
      <c r="M916" s="89" t="s">
        <v>117</v>
      </c>
      <c r="N916" s="107"/>
    </row>
    <row r="917" spans="1:19" ht="30.95" customHeight="1" thickBot="1" x14ac:dyDescent="0.3">
      <c r="A917" s="103"/>
      <c r="B917" s="88"/>
      <c r="C917" s="96"/>
      <c r="D917" s="172"/>
      <c r="E917" s="97"/>
      <c r="F917" s="87"/>
      <c r="G917" s="76"/>
      <c r="H917" s="103"/>
      <c r="I917" s="88"/>
      <c r="J917" s="96"/>
      <c r="K917" s="172"/>
      <c r="L917" s="97"/>
      <c r="M917" s="87"/>
      <c r="N917" s="106"/>
    </row>
    <row r="918" spans="1:19" ht="30.95" customHeight="1" thickBot="1" x14ac:dyDescent="0.3">
      <c r="A918" s="103"/>
      <c r="B918" s="66"/>
      <c r="C918" s="98"/>
      <c r="D918" s="172"/>
      <c r="E918" s="97"/>
      <c r="F918" s="87"/>
      <c r="G918" s="76"/>
      <c r="H918" s="103"/>
      <c r="I918" s="66"/>
      <c r="J918" s="98"/>
      <c r="K918" s="172"/>
      <c r="L918" s="97"/>
      <c r="M918" s="87"/>
      <c r="N918" s="106"/>
    </row>
    <row r="919" spans="1:19" ht="30.95" customHeight="1" thickBot="1" x14ac:dyDescent="0.3">
      <c r="A919" s="103"/>
      <c r="B919" s="66"/>
      <c r="C919" s="98"/>
      <c r="D919" s="172"/>
      <c r="E919" s="97"/>
      <c r="F919" s="87"/>
      <c r="G919" s="76"/>
      <c r="H919" s="103"/>
      <c r="I919" s="66"/>
      <c r="J919" s="98"/>
      <c r="K919" s="172"/>
      <c r="L919" s="97"/>
      <c r="M919" s="87"/>
      <c r="N919" s="106"/>
    </row>
    <row r="920" spans="1:19" ht="30.95" customHeight="1" thickBot="1" x14ac:dyDescent="0.3">
      <c r="A920" s="103"/>
      <c r="B920" s="66"/>
      <c r="C920" s="98"/>
      <c r="D920" s="172"/>
      <c r="E920" s="97"/>
      <c r="F920" s="87"/>
      <c r="G920" s="76"/>
      <c r="H920" s="103"/>
      <c r="I920" s="66"/>
      <c r="J920" s="98"/>
      <c r="K920" s="172"/>
      <c r="L920" s="97"/>
      <c r="M920" s="87"/>
      <c r="N920" s="106"/>
    </row>
    <row r="921" spans="1:19" ht="30.95" customHeight="1" thickBot="1" x14ac:dyDescent="0.3">
      <c r="A921" s="103"/>
      <c r="B921" s="66"/>
      <c r="C921" s="98"/>
      <c r="D921" s="173"/>
      <c r="E921" s="99"/>
      <c r="F921" s="68"/>
      <c r="G921" s="76"/>
      <c r="H921" s="103"/>
      <c r="I921" s="66"/>
      <c r="J921" s="98"/>
      <c r="K921" s="173"/>
      <c r="L921" s="99"/>
      <c r="M921" s="68"/>
      <c r="N921" s="106"/>
    </row>
    <row r="922" spans="1:19" ht="50.1" customHeight="1" thickBot="1" x14ac:dyDescent="0.4">
      <c r="A922" s="103"/>
      <c r="B922" s="137"/>
      <c r="C922" s="135"/>
      <c r="D922" s="136"/>
      <c r="E922" s="137"/>
      <c r="F922" s="135"/>
      <c r="G922" s="76"/>
      <c r="H922" s="103"/>
      <c r="I922" s="137"/>
      <c r="J922" s="135"/>
      <c r="K922" s="136"/>
      <c r="L922" s="137"/>
      <c r="M922" s="135"/>
      <c r="N922" s="106"/>
    </row>
    <row r="923" spans="1:19" ht="30.95" customHeight="1" x14ac:dyDescent="0.25">
      <c r="A923" s="138"/>
      <c r="B923" s="139"/>
      <c r="C923" s="140"/>
      <c r="D923" s="141"/>
      <c r="E923" s="140"/>
      <c r="F923" s="139"/>
      <c r="G923" s="139"/>
      <c r="H923" s="138"/>
      <c r="I923" s="139"/>
      <c r="J923" s="140"/>
      <c r="K923" s="141"/>
      <c r="L923" s="140"/>
      <c r="M923" s="139"/>
      <c r="N923" s="142"/>
    </row>
    <row r="924" spans="1:19" ht="16.5" thickBot="1" x14ac:dyDescent="0.3">
      <c r="A924" s="110"/>
      <c r="B924" s="111"/>
      <c r="C924" s="111"/>
      <c r="D924" s="111"/>
      <c r="E924" s="111"/>
      <c r="F924" s="111"/>
      <c r="G924" s="111"/>
      <c r="H924" s="110"/>
      <c r="I924" s="111"/>
      <c r="J924" s="111"/>
      <c r="K924" s="111"/>
      <c r="L924" s="111"/>
      <c r="M924" s="111"/>
      <c r="N924" s="112"/>
    </row>
    <row r="925" spans="1:19" ht="30" customHeight="1" thickBot="1" x14ac:dyDescent="0.3">
      <c r="A925" s="103"/>
      <c r="B925" s="174" t="str">
        <f>I912</f>
        <v>LXVI - CAMPEONATO</v>
      </c>
      <c r="C925" s="175"/>
      <c r="D925" s="175"/>
      <c r="E925" s="176"/>
      <c r="F925" s="91" t="s">
        <v>119</v>
      </c>
      <c r="G925" s="100"/>
      <c r="H925" s="103"/>
      <c r="I925" s="174" t="str">
        <f>B925</f>
        <v>LXVI - CAMPEONATO</v>
      </c>
      <c r="J925" s="175"/>
      <c r="K925" s="175"/>
      <c r="L925" s="176"/>
      <c r="M925" s="91" t="s">
        <v>119</v>
      </c>
      <c r="N925" s="104"/>
    </row>
    <row r="926" spans="1:19" ht="30" customHeight="1" thickBot="1" x14ac:dyDescent="0.3">
      <c r="A926" s="103"/>
      <c r="B926" s="177"/>
      <c r="C926" s="178"/>
      <c r="D926" s="178"/>
      <c r="E926" s="179"/>
      <c r="F926" s="92">
        <f>M913</f>
        <v>42833</v>
      </c>
      <c r="G926" s="101"/>
      <c r="H926" s="103"/>
      <c r="I926" s="177"/>
      <c r="J926" s="178"/>
      <c r="K926" s="178"/>
      <c r="L926" s="179"/>
      <c r="M926" s="92">
        <f>F926</f>
        <v>42833</v>
      </c>
      <c r="N926" s="105"/>
    </row>
    <row r="927" spans="1:19" ht="27" customHeight="1" thickBot="1" x14ac:dyDescent="0.3">
      <c r="A927" s="103"/>
      <c r="B927" s="109" t="str">
        <f>C927&amp;"º Rodada - "&amp;F927&amp;"º Jogo"</f>
        <v>16º Rodada - 8º Jogo</v>
      </c>
      <c r="C927" s="113">
        <f>IF(K914=Jogos!$AB$333,Sumulas!J914+1,J914)</f>
        <v>16</v>
      </c>
      <c r="D927" s="113">
        <f>IF(K914=Jogos!$AB$333,2,K914+1)</f>
        <v>9</v>
      </c>
      <c r="E927" s="113" t="str">
        <f>C927&amp;"J"&amp;D927</f>
        <v>16J9</v>
      </c>
      <c r="F927" s="145">
        <f>D927-1</f>
        <v>8</v>
      </c>
      <c r="G927" s="101"/>
      <c r="H927" s="103"/>
      <c r="I927" s="109" t="str">
        <f>J927&amp;"º Rodada - "&amp;M927&amp;"º Jogo"</f>
        <v>16º Rodada - 9º Jogo</v>
      </c>
      <c r="J927" s="113">
        <f>IF(D927=Jogos!$AB$333,Sumulas!C927+1,C927)</f>
        <v>16</v>
      </c>
      <c r="K927" s="113">
        <f>IF(D927=Jogos!$AB$333,2,D927+1)</f>
        <v>10</v>
      </c>
      <c r="L927" s="113" t="str">
        <f>J927&amp;"J"&amp;K927</f>
        <v>16J10</v>
      </c>
      <c r="M927" s="145">
        <f>K927-1</f>
        <v>9</v>
      </c>
      <c r="N927" s="105"/>
    </row>
    <row r="928" spans="1:19" ht="30.95" customHeight="1" thickBot="1" x14ac:dyDescent="0.3">
      <c r="A928" s="103"/>
      <c r="B928" s="90" t="str">
        <f>IFERROR(VLOOKUP(VLOOKUP(IF(VLOOKUP(E927,Jogos!$AD$336:$AI$566,6,FALSE)="C",VLOOKUP(E927,Jogos!$AD$336:$AI$566,4,FALSE),VLOOKUP(E927,Jogos!$AD$336:$AI$566,5,FALSE)),Tabelas!$O$9:$P$30,2,FALSE),$Q$2:$S$21,3,FALSE),"")</f>
        <v>Noruega (Hurrante)</v>
      </c>
      <c r="C928" s="93"/>
      <c r="D928" s="94" t="s">
        <v>54</v>
      </c>
      <c r="E928" s="93"/>
      <c r="F928" s="68" t="str">
        <f>IFERROR(VLOOKUP(VLOOKUP(IF(VLOOKUP(E927,Jogos!$AD$336:$AI$566,6,FALSE)="F",VLOOKUP(E927,Jogos!$AD$336:$AI$566,4,FALSE),VLOOKUP(E927,Jogos!$AD$336:$AI$566,5,FALSE)),Tabelas!$O$9:$P$30,2,FALSE),$Q$2:$S$21,3,FALSE),"")</f>
        <v>Rep. Tcheca (Ricardinho)</v>
      </c>
      <c r="G928" s="76"/>
      <c r="H928" s="103"/>
      <c r="I928" s="90" t="str">
        <f>IFERROR(VLOOKUP(VLOOKUP(IF(VLOOKUP(L927,Jogos!$AD$336:$AI$566,6,FALSE)="C",VLOOKUP(L927,Jogos!$AD$336:$AI$566,4,FALSE),VLOOKUP(L927,Jogos!$AD$336:$AI$566,5,FALSE)),Tabelas!$O$9:$P$30,2,FALSE),$Q$2:$S$21,3,FALSE),"")</f>
        <v>País de Gales (Fred)</v>
      </c>
      <c r="J928" s="93"/>
      <c r="K928" s="94" t="s">
        <v>54</v>
      </c>
      <c r="L928" s="93"/>
      <c r="M928" s="68" t="str">
        <f>IFERROR(VLOOKUP(VLOOKUP(IF(VLOOKUP(L927,Jogos!$AD$336:$AI$566,6,FALSE)="F",VLOOKUP(L927,Jogos!$AD$336:$AI$566,4,FALSE),VLOOKUP(L927,Jogos!$AD$336:$AI$566,5,FALSE)),Tabelas!$O$9:$P$30,2,FALSE),$Q$2:$S$21,3,FALSE),"")</f>
        <v>Polônia (Deh)</v>
      </c>
      <c r="N928" s="106"/>
      <c r="Q928">
        <f>Tabelas!P935</f>
        <v>0</v>
      </c>
      <c r="R928">
        <f>Tabelas!Y935</f>
        <v>0</v>
      </c>
      <c r="S928" t="str">
        <f>Q928&amp;" ("&amp;R928&amp;")"</f>
        <v>0 (0)</v>
      </c>
    </row>
    <row r="929" spans="1:19" ht="16.5" thickBot="1" x14ac:dyDescent="0.3">
      <c r="A929" s="103"/>
      <c r="B929" s="89" t="s">
        <v>117</v>
      </c>
      <c r="C929" s="95" t="s">
        <v>118</v>
      </c>
      <c r="D929" s="171" t="s">
        <v>116</v>
      </c>
      <c r="E929" s="95" t="s">
        <v>118</v>
      </c>
      <c r="F929" s="89" t="s">
        <v>117</v>
      </c>
      <c r="G929" s="102"/>
      <c r="H929" s="103"/>
      <c r="I929" s="89" t="s">
        <v>117</v>
      </c>
      <c r="J929" s="95" t="s">
        <v>118</v>
      </c>
      <c r="K929" s="171" t="s">
        <v>116</v>
      </c>
      <c r="L929" s="95" t="s">
        <v>118</v>
      </c>
      <c r="M929" s="89" t="s">
        <v>117</v>
      </c>
      <c r="N929" s="107"/>
    </row>
    <row r="930" spans="1:19" ht="30.95" customHeight="1" thickBot="1" x14ac:dyDescent="0.3">
      <c r="A930" s="103"/>
      <c r="B930" s="88"/>
      <c r="C930" s="96"/>
      <c r="D930" s="172"/>
      <c r="E930" s="97"/>
      <c r="F930" s="87"/>
      <c r="G930" s="76"/>
      <c r="H930" s="103"/>
      <c r="I930" s="88"/>
      <c r="J930" s="96"/>
      <c r="K930" s="172"/>
      <c r="L930" s="97"/>
      <c r="M930" s="87"/>
      <c r="N930" s="106"/>
    </row>
    <row r="931" spans="1:19" ht="30.95" customHeight="1" thickBot="1" x14ac:dyDescent="0.3">
      <c r="A931" s="103"/>
      <c r="B931" s="66"/>
      <c r="C931" s="98"/>
      <c r="D931" s="172"/>
      <c r="E931" s="97"/>
      <c r="F931" s="87"/>
      <c r="G931" s="76"/>
      <c r="H931" s="103"/>
      <c r="I931" s="66"/>
      <c r="J931" s="98"/>
      <c r="K931" s="172"/>
      <c r="L931" s="97"/>
      <c r="M931" s="87"/>
      <c r="N931" s="106"/>
    </row>
    <row r="932" spans="1:19" ht="30.95" customHeight="1" thickBot="1" x14ac:dyDescent="0.3">
      <c r="A932" s="103"/>
      <c r="B932" s="66"/>
      <c r="C932" s="98"/>
      <c r="D932" s="172"/>
      <c r="E932" s="97"/>
      <c r="F932" s="87"/>
      <c r="G932" s="76"/>
      <c r="H932" s="103"/>
      <c r="I932" s="66"/>
      <c r="J932" s="98"/>
      <c r="K932" s="172"/>
      <c r="L932" s="97"/>
      <c r="M932" s="87"/>
      <c r="N932" s="106"/>
    </row>
    <row r="933" spans="1:19" ht="30.95" customHeight="1" thickBot="1" x14ac:dyDescent="0.3">
      <c r="A933" s="103"/>
      <c r="B933" s="66"/>
      <c r="C933" s="98"/>
      <c r="D933" s="172"/>
      <c r="E933" s="97"/>
      <c r="F933" s="87"/>
      <c r="G933" s="76"/>
      <c r="H933" s="103"/>
      <c r="I933" s="66"/>
      <c r="J933" s="98"/>
      <c r="K933" s="172"/>
      <c r="L933" s="97"/>
      <c r="M933" s="87"/>
      <c r="N933" s="106"/>
    </row>
    <row r="934" spans="1:19" ht="30.95" customHeight="1" thickBot="1" x14ac:dyDescent="0.3">
      <c r="A934" s="103"/>
      <c r="B934" s="66"/>
      <c r="C934" s="98"/>
      <c r="D934" s="173"/>
      <c r="E934" s="99"/>
      <c r="F934" s="68"/>
      <c r="G934" s="76"/>
      <c r="H934" s="103"/>
      <c r="I934" s="66"/>
      <c r="J934" s="98"/>
      <c r="K934" s="173"/>
      <c r="L934" s="99"/>
      <c r="M934" s="68"/>
      <c r="N934" s="106"/>
    </row>
    <row r="935" spans="1:19" ht="50.1" customHeight="1" thickBot="1" x14ac:dyDescent="0.4">
      <c r="A935" s="103"/>
      <c r="B935" s="137"/>
      <c r="C935" s="135"/>
      <c r="D935" s="136"/>
      <c r="E935" s="137"/>
      <c r="F935" s="135"/>
      <c r="G935" s="76"/>
      <c r="H935" s="103"/>
      <c r="I935" s="137"/>
      <c r="J935" s="135"/>
      <c r="K935" s="136"/>
      <c r="L935" s="137"/>
      <c r="M935" s="135"/>
      <c r="N935" s="106"/>
    </row>
    <row r="936" spans="1:19" ht="30.95" customHeight="1" x14ac:dyDescent="0.25">
      <c r="A936" s="138"/>
      <c r="B936" s="139"/>
      <c r="C936" s="140"/>
      <c r="D936" s="141"/>
      <c r="E936" s="140"/>
      <c r="F936" s="139"/>
      <c r="G936" s="139"/>
      <c r="H936" s="138"/>
      <c r="I936" s="139"/>
      <c r="J936" s="140"/>
      <c r="K936" s="141"/>
      <c r="L936" s="140"/>
      <c r="M936" s="139"/>
      <c r="N936" s="142"/>
    </row>
    <row r="937" spans="1:19" ht="16.5" thickBot="1" x14ac:dyDescent="0.3">
      <c r="A937" s="110"/>
      <c r="B937" s="111"/>
      <c r="C937" s="111"/>
      <c r="D937" s="111"/>
      <c r="E937" s="111"/>
      <c r="F937" s="111"/>
      <c r="G937" s="111"/>
      <c r="H937" s="110"/>
      <c r="I937" s="111"/>
      <c r="J937" s="111"/>
      <c r="K937" s="111"/>
      <c r="L937" s="111"/>
      <c r="M937" s="111"/>
      <c r="N937" s="112"/>
    </row>
    <row r="938" spans="1:19" ht="30" customHeight="1" thickBot="1" x14ac:dyDescent="0.3">
      <c r="A938" s="103"/>
      <c r="B938" s="174" t="str">
        <f>I925</f>
        <v>LXVI - CAMPEONATO</v>
      </c>
      <c r="C938" s="175"/>
      <c r="D938" s="175"/>
      <c r="E938" s="176"/>
      <c r="F938" s="91" t="s">
        <v>119</v>
      </c>
      <c r="G938" s="100"/>
      <c r="H938" s="103"/>
      <c r="I938" s="174" t="str">
        <f>B938</f>
        <v>LXVI - CAMPEONATO</v>
      </c>
      <c r="J938" s="175"/>
      <c r="K938" s="175"/>
      <c r="L938" s="176"/>
      <c r="M938" s="91" t="s">
        <v>119</v>
      </c>
      <c r="N938" s="104"/>
    </row>
    <row r="939" spans="1:19" ht="30" customHeight="1" thickBot="1" x14ac:dyDescent="0.3">
      <c r="A939" s="103"/>
      <c r="B939" s="177"/>
      <c r="C939" s="178"/>
      <c r="D939" s="178"/>
      <c r="E939" s="179"/>
      <c r="F939" s="92">
        <f>M926</f>
        <v>42833</v>
      </c>
      <c r="G939" s="101"/>
      <c r="H939" s="103"/>
      <c r="I939" s="177"/>
      <c r="J939" s="178"/>
      <c r="K939" s="178"/>
      <c r="L939" s="179"/>
      <c r="M939" s="92">
        <f>F939</f>
        <v>42833</v>
      </c>
      <c r="N939" s="105"/>
    </row>
    <row r="940" spans="1:19" ht="27" customHeight="1" thickBot="1" x14ac:dyDescent="0.3">
      <c r="A940" s="103"/>
      <c r="B940" s="109" t="str">
        <f>C940&amp;"º Rodada - "&amp;F940&amp;"º Jogo"</f>
        <v>17º Rodada - 1º Jogo</v>
      </c>
      <c r="C940" s="113">
        <f>IF(K927=Jogos!$AB$333,Sumulas!J927+1,J927)</f>
        <v>17</v>
      </c>
      <c r="D940" s="113">
        <f>IF(K927=Jogos!$AB$333,2,K927+1)</f>
        <v>2</v>
      </c>
      <c r="E940" s="113" t="str">
        <f>C940&amp;"J"&amp;D940</f>
        <v>17J2</v>
      </c>
      <c r="F940" s="145">
        <f>D940-1</f>
        <v>1</v>
      </c>
      <c r="G940" s="101"/>
      <c r="H940" s="103"/>
      <c r="I940" s="109" t="str">
        <f>J940&amp;"º Rodada - "&amp;M940&amp;"º Jogo"</f>
        <v>17º Rodada - 2º Jogo</v>
      </c>
      <c r="J940" s="113">
        <f>IF(D940=Jogos!$AB$333,Sumulas!C940+1,C940)</f>
        <v>17</v>
      </c>
      <c r="K940" s="113">
        <f>IF(D940=Jogos!$AB$333,2,D940+1)</f>
        <v>3</v>
      </c>
      <c r="L940" s="113" t="str">
        <f>J940&amp;"J"&amp;K940</f>
        <v>17J3</v>
      </c>
      <c r="M940" s="145">
        <f>K940-1</f>
        <v>2</v>
      </c>
      <c r="N940" s="105"/>
    </row>
    <row r="941" spans="1:19" ht="30.95" customHeight="1" thickBot="1" x14ac:dyDescent="0.3">
      <c r="A941" s="103"/>
      <c r="B941" s="90" t="str">
        <f>IFERROR(VLOOKUP(VLOOKUP(IF(VLOOKUP(E940,Jogos!$AD$336:$AI$566,6,FALSE)="C",VLOOKUP(E940,Jogos!$AD$336:$AI$566,4,FALSE),VLOOKUP(E940,Jogos!$AD$336:$AI$566,5,FALSE)),Tabelas!$O$9:$P$30,2,FALSE),$Q$2:$S$21,3,FALSE),"")</f>
        <v>Escócia (João)</v>
      </c>
      <c r="C941" s="93"/>
      <c r="D941" s="94" t="s">
        <v>54</v>
      </c>
      <c r="E941" s="93"/>
      <c r="F941" s="68" t="str">
        <f>IFERROR(VLOOKUP(VLOOKUP(IF(VLOOKUP(E940,Jogos!$AD$336:$AI$566,6,FALSE)="F",VLOOKUP(E940,Jogos!$AD$336:$AI$566,4,FALSE),VLOOKUP(E940,Jogos!$AD$336:$AI$566,5,FALSE)),Tabelas!$O$9:$P$30,2,FALSE),$Q$2:$S$21,3,FALSE),"")</f>
        <v>Alemanha (Roger)</v>
      </c>
      <c r="G941" s="76"/>
      <c r="H941" s="103"/>
      <c r="I941" s="90" t="str">
        <f>IFERROR(VLOOKUP(VLOOKUP(IF(VLOOKUP(L940,Jogos!$AD$336:$AI$566,6,FALSE)="C",VLOOKUP(L940,Jogos!$AD$336:$AI$566,4,FALSE),VLOOKUP(L940,Jogos!$AD$336:$AI$566,5,FALSE)),Tabelas!$O$9:$P$30,2,FALSE),$Q$2:$S$21,3,FALSE),"")</f>
        <v>Áustria (Mário)</v>
      </c>
      <c r="J941" s="93"/>
      <c r="K941" s="94" t="s">
        <v>54</v>
      </c>
      <c r="L941" s="93"/>
      <c r="M941" s="68" t="str">
        <f>IFERROR(VLOOKUP(VLOOKUP(IF(VLOOKUP(L940,Jogos!$AD$336:$AI$566,6,FALSE)="F",VLOOKUP(L940,Jogos!$AD$336:$AI$566,4,FALSE),VLOOKUP(L940,Jogos!$AD$336:$AI$566,5,FALSE)),Tabelas!$O$9:$P$30,2,FALSE),$Q$2:$S$21,3,FALSE),"")</f>
        <v>Dinamarca (Michael)</v>
      </c>
      <c r="N941" s="106"/>
      <c r="Q941">
        <f>Tabelas!P948</f>
        <v>0</v>
      </c>
      <c r="R941">
        <f>Tabelas!Y948</f>
        <v>0</v>
      </c>
      <c r="S941" t="str">
        <f>Q941&amp;" ("&amp;R941&amp;")"</f>
        <v>0 (0)</v>
      </c>
    </row>
    <row r="942" spans="1:19" ht="16.5" thickBot="1" x14ac:dyDescent="0.3">
      <c r="A942" s="103"/>
      <c r="B942" s="89" t="s">
        <v>117</v>
      </c>
      <c r="C942" s="95" t="s">
        <v>118</v>
      </c>
      <c r="D942" s="171" t="s">
        <v>116</v>
      </c>
      <c r="E942" s="95" t="s">
        <v>118</v>
      </c>
      <c r="F942" s="89" t="s">
        <v>117</v>
      </c>
      <c r="G942" s="102"/>
      <c r="H942" s="103"/>
      <c r="I942" s="89" t="s">
        <v>117</v>
      </c>
      <c r="J942" s="95" t="s">
        <v>118</v>
      </c>
      <c r="K942" s="171" t="s">
        <v>116</v>
      </c>
      <c r="L942" s="95" t="s">
        <v>118</v>
      </c>
      <c r="M942" s="89" t="s">
        <v>117</v>
      </c>
      <c r="N942" s="107"/>
    </row>
    <row r="943" spans="1:19" ht="30.95" customHeight="1" thickBot="1" x14ac:dyDescent="0.3">
      <c r="A943" s="103"/>
      <c r="B943" s="88"/>
      <c r="C943" s="96"/>
      <c r="D943" s="172"/>
      <c r="E943" s="97"/>
      <c r="F943" s="87"/>
      <c r="G943" s="76"/>
      <c r="H943" s="103"/>
      <c r="I943" s="88"/>
      <c r="J943" s="96"/>
      <c r="K943" s="172"/>
      <c r="L943" s="97"/>
      <c r="M943" s="87"/>
      <c r="N943" s="106"/>
    </row>
    <row r="944" spans="1:19" ht="30.95" customHeight="1" thickBot="1" x14ac:dyDescent="0.3">
      <c r="A944" s="103"/>
      <c r="B944" s="66"/>
      <c r="C944" s="98"/>
      <c r="D944" s="172"/>
      <c r="E944" s="97"/>
      <c r="F944" s="87"/>
      <c r="G944" s="76"/>
      <c r="H944" s="103"/>
      <c r="I944" s="66"/>
      <c r="J944" s="98"/>
      <c r="K944" s="172"/>
      <c r="L944" s="97"/>
      <c r="M944" s="87"/>
      <c r="N944" s="106"/>
    </row>
    <row r="945" spans="1:19" ht="30.95" customHeight="1" thickBot="1" x14ac:dyDescent="0.3">
      <c r="A945" s="103"/>
      <c r="B945" s="66"/>
      <c r="C945" s="98"/>
      <c r="D945" s="172"/>
      <c r="E945" s="97"/>
      <c r="F945" s="87"/>
      <c r="G945" s="76"/>
      <c r="H945" s="103"/>
      <c r="I945" s="66"/>
      <c r="J945" s="98"/>
      <c r="K945" s="172"/>
      <c r="L945" s="97"/>
      <c r="M945" s="87"/>
      <c r="N945" s="106"/>
    </row>
    <row r="946" spans="1:19" ht="30.95" customHeight="1" thickBot="1" x14ac:dyDescent="0.3">
      <c r="A946" s="103"/>
      <c r="B946" s="66"/>
      <c r="C946" s="98"/>
      <c r="D946" s="172"/>
      <c r="E946" s="97"/>
      <c r="F946" s="87"/>
      <c r="G946" s="76"/>
      <c r="H946" s="103"/>
      <c r="I946" s="66"/>
      <c r="J946" s="98"/>
      <c r="K946" s="172"/>
      <c r="L946" s="97"/>
      <c r="M946" s="87"/>
      <c r="N946" s="106"/>
    </row>
    <row r="947" spans="1:19" ht="30.95" customHeight="1" thickBot="1" x14ac:dyDescent="0.3">
      <c r="A947" s="103"/>
      <c r="B947" s="66"/>
      <c r="C947" s="98"/>
      <c r="D947" s="173"/>
      <c r="E947" s="99"/>
      <c r="F947" s="68"/>
      <c r="G947" s="76"/>
      <c r="H947" s="103"/>
      <c r="I947" s="66"/>
      <c r="J947" s="98"/>
      <c r="K947" s="173"/>
      <c r="L947" s="99"/>
      <c r="M947" s="68"/>
      <c r="N947" s="106"/>
    </row>
    <row r="948" spans="1:19" ht="50.1" customHeight="1" thickBot="1" x14ac:dyDescent="0.4">
      <c r="A948" s="103"/>
      <c r="B948" s="137"/>
      <c r="C948" s="135"/>
      <c r="D948" s="136"/>
      <c r="E948" s="137"/>
      <c r="F948" s="135"/>
      <c r="G948" s="76"/>
      <c r="H948" s="103"/>
      <c r="I948" s="137"/>
      <c r="J948" s="135"/>
      <c r="K948" s="136"/>
      <c r="L948" s="137"/>
      <c r="M948" s="135"/>
      <c r="N948" s="106"/>
    </row>
    <row r="949" spans="1:19" ht="30.95" customHeight="1" x14ac:dyDescent="0.25">
      <c r="A949" s="138"/>
      <c r="B949" s="139"/>
      <c r="C949" s="140"/>
      <c r="D949" s="141"/>
      <c r="E949" s="140"/>
      <c r="F949" s="139"/>
      <c r="G949" s="139"/>
      <c r="H949" s="138"/>
      <c r="I949" s="139"/>
      <c r="J949" s="140"/>
      <c r="K949" s="141"/>
      <c r="L949" s="140"/>
      <c r="M949" s="139"/>
      <c r="N949" s="142"/>
    </row>
    <row r="950" spans="1:19" ht="16.5" thickBot="1" x14ac:dyDescent="0.3">
      <c r="A950" s="110"/>
      <c r="B950" s="111"/>
      <c r="C950" s="111"/>
      <c r="D950" s="111"/>
      <c r="E950" s="111"/>
      <c r="F950" s="111"/>
      <c r="G950" s="111"/>
      <c r="H950" s="110"/>
      <c r="I950" s="111"/>
      <c r="J950" s="111"/>
      <c r="K950" s="111"/>
      <c r="L950" s="111"/>
      <c r="M950" s="111"/>
      <c r="N950" s="112"/>
    </row>
    <row r="951" spans="1:19" ht="30" customHeight="1" thickBot="1" x14ac:dyDescent="0.3">
      <c r="A951" s="103"/>
      <c r="B951" s="174" t="str">
        <f>I938</f>
        <v>LXVI - CAMPEONATO</v>
      </c>
      <c r="C951" s="175"/>
      <c r="D951" s="175"/>
      <c r="E951" s="176"/>
      <c r="F951" s="91" t="s">
        <v>119</v>
      </c>
      <c r="G951" s="100"/>
      <c r="H951" s="103"/>
      <c r="I951" s="174" t="str">
        <f>B951</f>
        <v>LXVI - CAMPEONATO</v>
      </c>
      <c r="J951" s="175"/>
      <c r="K951" s="175"/>
      <c r="L951" s="176"/>
      <c r="M951" s="91" t="s">
        <v>119</v>
      </c>
      <c r="N951" s="104"/>
    </row>
    <row r="952" spans="1:19" ht="30" customHeight="1" thickBot="1" x14ac:dyDescent="0.3">
      <c r="A952" s="103"/>
      <c r="B952" s="177"/>
      <c r="C952" s="178"/>
      <c r="D952" s="178"/>
      <c r="E952" s="179"/>
      <c r="F952" s="92">
        <f>M939</f>
        <v>42833</v>
      </c>
      <c r="G952" s="101"/>
      <c r="H952" s="103"/>
      <c r="I952" s="177"/>
      <c r="J952" s="178"/>
      <c r="K952" s="178"/>
      <c r="L952" s="179"/>
      <c r="M952" s="92">
        <f>F952</f>
        <v>42833</v>
      </c>
      <c r="N952" s="105"/>
    </row>
    <row r="953" spans="1:19" ht="27" customHeight="1" thickBot="1" x14ac:dyDescent="0.3">
      <c r="A953" s="103"/>
      <c r="B953" s="109" t="str">
        <f>C953&amp;"º Rodada - "&amp;F953&amp;"º Jogo"</f>
        <v>17º Rodada - 3º Jogo</v>
      </c>
      <c r="C953" s="113">
        <f>IF(K940=Jogos!$AB$333,Sumulas!J940+1,J940)</f>
        <v>17</v>
      </c>
      <c r="D953" s="113">
        <f>IF(K940=Jogos!$AB$333,2,K940+1)</f>
        <v>4</v>
      </c>
      <c r="E953" s="113" t="str">
        <f>C953&amp;"J"&amp;D953</f>
        <v>17J4</v>
      </c>
      <c r="F953" s="145">
        <f>D953-1</f>
        <v>3</v>
      </c>
      <c r="G953" s="101"/>
      <c r="H953" s="103"/>
      <c r="I953" s="109" t="str">
        <f>J953&amp;"º Rodada - "&amp;M953&amp;"º Jogo"</f>
        <v>17º Rodada - 4º Jogo</v>
      </c>
      <c r="J953" s="113">
        <f>IF(D953=Jogos!$AB$333,Sumulas!C953+1,C953)</f>
        <v>17</v>
      </c>
      <c r="K953" s="113">
        <f>IF(D953=Jogos!$AB$333,2,D953+1)</f>
        <v>5</v>
      </c>
      <c r="L953" s="113" t="str">
        <f>J953&amp;"J"&amp;K953</f>
        <v>17J5</v>
      </c>
      <c r="M953" s="145">
        <f>K953-1</f>
        <v>4</v>
      </c>
      <c r="N953" s="105"/>
    </row>
    <row r="954" spans="1:19" ht="30.95" customHeight="1" thickBot="1" x14ac:dyDescent="0.3">
      <c r="A954" s="103"/>
      <c r="B954" s="90" t="str">
        <f>IFERROR(VLOOKUP(VLOOKUP(IF(VLOOKUP(E953,Jogos!$AD$336:$AI$566,6,FALSE)="C",VLOOKUP(E953,Jogos!$AD$336:$AI$566,4,FALSE),VLOOKUP(E953,Jogos!$AD$336:$AI$566,5,FALSE)),Tabelas!$O$9:$P$30,2,FALSE),$Q$2:$S$21,3,FALSE),"")</f>
        <v>Turquia (DieGo)</v>
      </c>
      <c r="C954" s="93"/>
      <c r="D954" s="94" t="s">
        <v>54</v>
      </c>
      <c r="E954" s="93"/>
      <c r="F954" s="68" t="str">
        <f>IFERROR(VLOOKUP(VLOOKUP(IF(VLOOKUP(E953,Jogos!$AD$336:$AI$566,6,FALSE)="F",VLOOKUP(E953,Jogos!$AD$336:$AI$566,4,FALSE),VLOOKUP(E953,Jogos!$AD$336:$AI$566,5,FALSE)),Tabelas!$O$9:$P$30,2,FALSE),$Q$2:$S$21,3,FALSE),"")</f>
        <v>Eslovênia (Deyvid)</v>
      </c>
      <c r="G954" s="76"/>
      <c r="H954" s="103"/>
      <c r="I954" s="90" t="str">
        <f>IFERROR(VLOOKUP(VLOOKUP(IF(VLOOKUP(L953,Jogos!$AD$336:$AI$566,6,FALSE)="C",VLOOKUP(L953,Jogos!$AD$336:$AI$566,4,FALSE),VLOOKUP(L953,Jogos!$AD$336:$AI$566,5,FALSE)),Tabelas!$O$9:$P$30,2,FALSE),$Q$2:$S$21,3,FALSE),"")</f>
        <v>Suíça (Juninho)</v>
      </c>
      <c r="J954" s="93"/>
      <c r="K954" s="94" t="s">
        <v>54</v>
      </c>
      <c r="L954" s="93"/>
      <c r="M954" s="68" t="str">
        <f>IFERROR(VLOOKUP(VLOOKUP(IF(VLOOKUP(L953,Jogos!$AD$336:$AI$566,6,FALSE)="F",VLOOKUP(L953,Jogos!$AD$336:$AI$566,4,FALSE),VLOOKUP(L953,Jogos!$AD$336:$AI$566,5,FALSE)),Tabelas!$O$9:$P$30,2,FALSE),$Q$2:$S$21,3,FALSE),"")</f>
        <v>França (Shrek)</v>
      </c>
      <c r="N954" s="106"/>
      <c r="Q954">
        <f>Tabelas!P961</f>
        <v>0</v>
      </c>
      <c r="R954">
        <f>Tabelas!Y961</f>
        <v>0</v>
      </c>
      <c r="S954" t="str">
        <f>Q954&amp;" ("&amp;R954&amp;")"</f>
        <v>0 (0)</v>
      </c>
    </row>
    <row r="955" spans="1:19" ht="16.5" thickBot="1" x14ac:dyDescent="0.3">
      <c r="A955" s="103"/>
      <c r="B955" s="89" t="s">
        <v>117</v>
      </c>
      <c r="C955" s="95" t="s">
        <v>118</v>
      </c>
      <c r="D955" s="171" t="s">
        <v>116</v>
      </c>
      <c r="E955" s="95" t="s">
        <v>118</v>
      </c>
      <c r="F955" s="89" t="s">
        <v>117</v>
      </c>
      <c r="G955" s="102"/>
      <c r="H955" s="103"/>
      <c r="I955" s="89" t="s">
        <v>117</v>
      </c>
      <c r="J955" s="95" t="s">
        <v>118</v>
      </c>
      <c r="K955" s="171" t="s">
        <v>116</v>
      </c>
      <c r="L955" s="95" t="s">
        <v>118</v>
      </c>
      <c r="M955" s="89" t="s">
        <v>117</v>
      </c>
      <c r="N955" s="107"/>
    </row>
    <row r="956" spans="1:19" ht="30.95" customHeight="1" thickBot="1" x14ac:dyDescent="0.3">
      <c r="A956" s="103"/>
      <c r="B956" s="88"/>
      <c r="C956" s="96"/>
      <c r="D956" s="172"/>
      <c r="E956" s="97"/>
      <c r="F956" s="87"/>
      <c r="G956" s="76"/>
      <c r="H956" s="103"/>
      <c r="I956" s="88"/>
      <c r="J956" s="96"/>
      <c r="K956" s="172"/>
      <c r="L956" s="97"/>
      <c r="M956" s="87"/>
      <c r="N956" s="106"/>
    </row>
    <row r="957" spans="1:19" ht="30.95" customHeight="1" thickBot="1" x14ac:dyDescent="0.3">
      <c r="A957" s="103"/>
      <c r="B957" s="66"/>
      <c r="C957" s="98"/>
      <c r="D957" s="172"/>
      <c r="E957" s="97"/>
      <c r="F957" s="87"/>
      <c r="G957" s="76"/>
      <c r="H957" s="103"/>
      <c r="I957" s="66"/>
      <c r="J957" s="98"/>
      <c r="K957" s="172"/>
      <c r="L957" s="97"/>
      <c r="M957" s="87"/>
      <c r="N957" s="106"/>
    </row>
    <row r="958" spans="1:19" ht="30.95" customHeight="1" thickBot="1" x14ac:dyDescent="0.3">
      <c r="A958" s="103"/>
      <c r="B958" s="66"/>
      <c r="C958" s="98"/>
      <c r="D958" s="172"/>
      <c r="E958" s="97"/>
      <c r="F958" s="87"/>
      <c r="G958" s="76"/>
      <c r="H958" s="103"/>
      <c r="I958" s="66"/>
      <c r="J958" s="98"/>
      <c r="K958" s="172"/>
      <c r="L958" s="97"/>
      <c r="M958" s="87"/>
      <c r="N958" s="106"/>
    </row>
    <row r="959" spans="1:19" ht="30.95" customHeight="1" thickBot="1" x14ac:dyDescent="0.3">
      <c r="A959" s="103"/>
      <c r="B959" s="66"/>
      <c r="C959" s="98"/>
      <c r="D959" s="172"/>
      <c r="E959" s="97"/>
      <c r="F959" s="87"/>
      <c r="G959" s="76"/>
      <c r="H959" s="103"/>
      <c r="I959" s="66"/>
      <c r="J959" s="98"/>
      <c r="K959" s="172"/>
      <c r="L959" s="97"/>
      <c r="M959" s="87"/>
      <c r="N959" s="106"/>
    </row>
    <row r="960" spans="1:19" ht="30.95" customHeight="1" thickBot="1" x14ac:dyDescent="0.3">
      <c r="A960" s="103"/>
      <c r="B960" s="66"/>
      <c r="C960" s="98"/>
      <c r="D960" s="173"/>
      <c r="E960" s="99"/>
      <c r="F960" s="68"/>
      <c r="G960" s="76"/>
      <c r="H960" s="103"/>
      <c r="I960" s="66"/>
      <c r="J960" s="98"/>
      <c r="K960" s="173"/>
      <c r="L960" s="99"/>
      <c r="M960" s="68"/>
      <c r="N960" s="106"/>
    </row>
    <row r="961" spans="1:19" ht="50.1" customHeight="1" thickBot="1" x14ac:dyDescent="0.4">
      <c r="A961" s="103"/>
      <c r="B961" s="137"/>
      <c r="C961" s="135"/>
      <c r="D961" s="136"/>
      <c r="E961" s="137"/>
      <c r="F961" s="135"/>
      <c r="G961" s="76"/>
      <c r="H961" s="103"/>
      <c r="I961" s="137"/>
      <c r="J961" s="135"/>
      <c r="K961" s="136"/>
      <c r="L961" s="137"/>
      <c r="M961" s="135"/>
      <c r="N961" s="106"/>
    </row>
    <row r="962" spans="1:19" ht="30.95" customHeight="1" x14ac:dyDescent="0.25">
      <c r="A962" s="138"/>
      <c r="B962" s="139"/>
      <c r="C962" s="140"/>
      <c r="D962" s="141"/>
      <c r="E962" s="140"/>
      <c r="F962" s="139"/>
      <c r="G962" s="139"/>
      <c r="H962" s="138"/>
      <c r="I962" s="139"/>
      <c r="J962" s="140"/>
      <c r="K962" s="141"/>
      <c r="L962" s="140"/>
      <c r="M962" s="139"/>
      <c r="N962" s="142"/>
    </row>
    <row r="963" spans="1:19" ht="16.5" thickBot="1" x14ac:dyDescent="0.3">
      <c r="A963" s="110"/>
      <c r="B963" s="111"/>
      <c r="C963" s="111"/>
      <c r="D963" s="111"/>
      <c r="E963" s="111"/>
      <c r="F963" s="111"/>
      <c r="G963" s="111"/>
      <c r="H963" s="110"/>
      <c r="I963" s="111"/>
      <c r="J963" s="111"/>
      <c r="K963" s="111"/>
      <c r="L963" s="111"/>
      <c r="M963" s="111"/>
      <c r="N963" s="112"/>
    </row>
    <row r="964" spans="1:19" ht="30" customHeight="1" thickBot="1" x14ac:dyDescent="0.3">
      <c r="A964" s="103"/>
      <c r="B964" s="174" t="str">
        <f>I951</f>
        <v>LXVI - CAMPEONATO</v>
      </c>
      <c r="C964" s="175"/>
      <c r="D964" s="175"/>
      <c r="E964" s="176"/>
      <c r="F964" s="91" t="s">
        <v>119</v>
      </c>
      <c r="G964" s="100"/>
      <c r="H964" s="103"/>
      <c r="I964" s="174" t="str">
        <f>B964</f>
        <v>LXVI - CAMPEONATO</v>
      </c>
      <c r="J964" s="175"/>
      <c r="K964" s="175"/>
      <c r="L964" s="176"/>
      <c r="M964" s="91" t="s">
        <v>119</v>
      </c>
      <c r="N964" s="104"/>
    </row>
    <row r="965" spans="1:19" ht="30" customHeight="1" thickBot="1" x14ac:dyDescent="0.3">
      <c r="A965" s="103"/>
      <c r="B965" s="177"/>
      <c r="C965" s="178"/>
      <c r="D965" s="178"/>
      <c r="E965" s="179"/>
      <c r="F965" s="92">
        <f>M952</f>
        <v>42833</v>
      </c>
      <c r="G965" s="101"/>
      <c r="H965" s="103"/>
      <c r="I965" s="177"/>
      <c r="J965" s="178"/>
      <c r="K965" s="178"/>
      <c r="L965" s="179"/>
      <c r="M965" s="92">
        <f>F965</f>
        <v>42833</v>
      </c>
      <c r="N965" s="105"/>
    </row>
    <row r="966" spans="1:19" ht="27" customHeight="1" thickBot="1" x14ac:dyDescent="0.3">
      <c r="A966" s="103"/>
      <c r="B966" s="109" t="str">
        <f>C966&amp;"º Rodada - "&amp;F966&amp;"º Jogo"</f>
        <v>17º Rodada - 5º Jogo</v>
      </c>
      <c r="C966" s="113">
        <f>IF(K953=Jogos!$AB$333,Sumulas!J953+1,J953)</f>
        <v>17</v>
      </c>
      <c r="D966" s="113">
        <f>IF(K953=Jogos!$AB$333,2,K953+1)</f>
        <v>6</v>
      </c>
      <c r="E966" s="113" t="str">
        <f>C966&amp;"J"&amp;D966</f>
        <v>17J6</v>
      </c>
      <c r="F966" s="145">
        <f>D966-1</f>
        <v>5</v>
      </c>
      <c r="G966" s="101"/>
      <c r="H966" s="103"/>
      <c r="I966" s="109" t="str">
        <f>J966&amp;"º Rodada - "&amp;M966&amp;"º Jogo"</f>
        <v>17º Rodada - 6º Jogo</v>
      </c>
      <c r="J966" s="113">
        <f>IF(D966=Jogos!$AB$333,Sumulas!C966+1,C966)</f>
        <v>17</v>
      </c>
      <c r="K966" s="113">
        <f>IF(D966=Jogos!$AB$333,2,D966+1)</f>
        <v>7</v>
      </c>
      <c r="L966" s="113" t="str">
        <f>J966&amp;"J"&amp;K966</f>
        <v>17J7</v>
      </c>
      <c r="M966" s="145">
        <f>K966-1</f>
        <v>6</v>
      </c>
      <c r="N966" s="105"/>
    </row>
    <row r="967" spans="1:19" ht="30.95" customHeight="1" thickBot="1" x14ac:dyDescent="0.3">
      <c r="A967" s="103"/>
      <c r="B967" s="90" t="str">
        <f>IFERROR(VLOOKUP(VLOOKUP(IF(VLOOKUP(E966,Jogos!$AD$336:$AI$566,6,FALSE)="C",VLOOKUP(E966,Jogos!$AD$336:$AI$566,4,FALSE),VLOOKUP(E966,Jogos!$AD$336:$AI$566,5,FALSE)),Tabelas!$O$9:$P$30,2,FALSE),$Q$2:$S$21,3,FALSE),"")</f>
        <v>Holanda (Junior)</v>
      </c>
      <c r="C967" s="93"/>
      <c r="D967" s="94" t="s">
        <v>54</v>
      </c>
      <c r="E967" s="93"/>
      <c r="F967" s="68" t="str">
        <f>IFERROR(VLOOKUP(VLOOKUP(IF(VLOOKUP(E966,Jogos!$AD$336:$AI$566,6,FALSE)="F",VLOOKUP(E966,Jogos!$AD$336:$AI$566,4,FALSE),VLOOKUP(E966,Jogos!$AD$336:$AI$566,5,FALSE)),Tabelas!$O$9:$P$30,2,FALSE),$Q$2:$S$21,3,FALSE),"")</f>
        <v>Suécia (Hugo)</v>
      </c>
      <c r="G967" s="76"/>
      <c r="H967" s="103"/>
      <c r="I967" s="90" t="str">
        <f>IFERROR(VLOOKUP(VLOOKUP(IF(VLOOKUP(L966,Jogos!$AD$336:$AI$566,6,FALSE)="C",VLOOKUP(L966,Jogos!$AD$336:$AI$566,4,FALSE),VLOOKUP(L966,Jogos!$AD$336:$AI$566,5,FALSE)),Tabelas!$O$9:$P$30,2,FALSE),$Q$2:$S$21,3,FALSE),"")</f>
        <v>Inglaterra (Tooty)</v>
      </c>
      <c r="J967" s="93"/>
      <c r="K967" s="94" t="s">
        <v>54</v>
      </c>
      <c r="L967" s="93"/>
      <c r="M967" s="68" t="str">
        <f>IFERROR(VLOOKUP(VLOOKUP(IF(VLOOKUP(L966,Jogos!$AD$336:$AI$566,6,FALSE)="F",VLOOKUP(L966,Jogos!$AD$336:$AI$566,4,FALSE),VLOOKUP(L966,Jogos!$AD$336:$AI$566,5,FALSE)),Tabelas!$O$9:$P$30,2,FALSE),$Q$2:$S$21,3,FALSE),"")</f>
        <v>Romênia (Piu)</v>
      </c>
      <c r="N967" s="106"/>
      <c r="Q967">
        <f>Tabelas!P974</f>
        <v>0</v>
      </c>
      <c r="R967">
        <f>Tabelas!Y974</f>
        <v>0</v>
      </c>
      <c r="S967" t="str">
        <f>Q967&amp;" ("&amp;R967&amp;")"</f>
        <v>0 (0)</v>
      </c>
    </row>
    <row r="968" spans="1:19" ht="16.5" thickBot="1" x14ac:dyDescent="0.3">
      <c r="A968" s="103"/>
      <c r="B968" s="89" t="s">
        <v>117</v>
      </c>
      <c r="C968" s="95" t="s">
        <v>118</v>
      </c>
      <c r="D968" s="171" t="s">
        <v>116</v>
      </c>
      <c r="E968" s="95" t="s">
        <v>118</v>
      </c>
      <c r="F968" s="89" t="s">
        <v>117</v>
      </c>
      <c r="G968" s="102"/>
      <c r="H968" s="103"/>
      <c r="I968" s="89" t="s">
        <v>117</v>
      </c>
      <c r="J968" s="95" t="s">
        <v>118</v>
      </c>
      <c r="K968" s="171" t="s">
        <v>116</v>
      </c>
      <c r="L968" s="95" t="s">
        <v>118</v>
      </c>
      <c r="M968" s="89" t="s">
        <v>117</v>
      </c>
      <c r="N968" s="107"/>
    </row>
    <row r="969" spans="1:19" ht="30.95" customHeight="1" thickBot="1" x14ac:dyDescent="0.3">
      <c r="A969" s="103"/>
      <c r="B969" s="88"/>
      <c r="C969" s="96"/>
      <c r="D969" s="172"/>
      <c r="E969" s="97"/>
      <c r="F969" s="87"/>
      <c r="G969" s="76"/>
      <c r="H969" s="103"/>
      <c r="I969" s="88"/>
      <c r="J969" s="96"/>
      <c r="K969" s="172"/>
      <c r="L969" s="97"/>
      <c r="M969" s="87"/>
      <c r="N969" s="106"/>
    </row>
    <row r="970" spans="1:19" ht="30.95" customHeight="1" thickBot="1" x14ac:dyDescent="0.3">
      <c r="A970" s="103"/>
      <c r="B970" s="66"/>
      <c r="C970" s="98"/>
      <c r="D970" s="172"/>
      <c r="E970" s="97"/>
      <c r="F970" s="87"/>
      <c r="G970" s="76"/>
      <c r="H970" s="103"/>
      <c r="I970" s="66"/>
      <c r="J970" s="98"/>
      <c r="K970" s="172"/>
      <c r="L970" s="97"/>
      <c r="M970" s="87"/>
      <c r="N970" s="106"/>
    </row>
    <row r="971" spans="1:19" ht="30.95" customHeight="1" thickBot="1" x14ac:dyDescent="0.3">
      <c r="A971" s="103"/>
      <c r="B971" s="66"/>
      <c r="C971" s="98"/>
      <c r="D971" s="172"/>
      <c r="E971" s="97"/>
      <c r="F971" s="87"/>
      <c r="G971" s="76"/>
      <c r="H971" s="103"/>
      <c r="I971" s="66"/>
      <c r="J971" s="98"/>
      <c r="K971" s="172"/>
      <c r="L971" s="97"/>
      <c r="M971" s="87"/>
      <c r="N971" s="106"/>
    </row>
    <row r="972" spans="1:19" ht="30.95" customHeight="1" thickBot="1" x14ac:dyDescent="0.3">
      <c r="A972" s="103"/>
      <c r="B972" s="66"/>
      <c r="C972" s="98"/>
      <c r="D972" s="172"/>
      <c r="E972" s="97"/>
      <c r="F972" s="87"/>
      <c r="G972" s="76"/>
      <c r="H972" s="103"/>
      <c r="I972" s="66"/>
      <c r="J972" s="98"/>
      <c r="K972" s="172"/>
      <c r="L972" s="97"/>
      <c r="M972" s="87"/>
      <c r="N972" s="106"/>
    </row>
    <row r="973" spans="1:19" ht="30.95" customHeight="1" thickBot="1" x14ac:dyDescent="0.3">
      <c r="A973" s="103"/>
      <c r="B973" s="66"/>
      <c r="C973" s="98"/>
      <c r="D973" s="173"/>
      <c r="E973" s="99"/>
      <c r="F973" s="68"/>
      <c r="G973" s="76"/>
      <c r="H973" s="103"/>
      <c r="I973" s="66"/>
      <c r="J973" s="98"/>
      <c r="K973" s="173"/>
      <c r="L973" s="99"/>
      <c r="M973" s="68"/>
      <c r="N973" s="106"/>
    </row>
    <row r="974" spans="1:19" ht="50.1" customHeight="1" thickBot="1" x14ac:dyDescent="0.4">
      <c r="A974" s="103"/>
      <c r="B974" s="137"/>
      <c r="C974" s="135"/>
      <c r="D974" s="136"/>
      <c r="E974" s="137"/>
      <c r="F974" s="135"/>
      <c r="G974" s="76"/>
      <c r="H974" s="103"/>
      <c r="I974" s="137"/>
      <c r="J974" s="135"/>
      <c r="K974" s="136"/>
      <c r="L974" s="137"/>
      <c r="M974" s="135"/>
      <c r="N974" s="106"/>
    </row>
    <row r="975" spans="1:19" ht="30.95" customHeight="1" x14ac:dyDescent="0.25">
      <c r="A975" s="138"/>
      <c r="B975" s="139"/>
      <c r="C975" s="140"/>
      <c r="D975" s="141"/>
      <c r="E975" s="140"/>
      <c r="F975" s="139"/>
      <c r="G975" s="139"/>
      <c r="H975" s="138"/>
      <c r="I975" s="139"/>
      <c r="J975" s="140"/>
      <c r="K975" s="141"/>
      <c r="L975" s="140"/>
      <c r="M975" s="139"/>
      <c r="N975" s="142"/>
    </row>
    <row r="976" spans="1:19" ht="16.5" thickBot="1" x14ac:dyDescent="0.3">
      <c r="A976" s="110"/>
      <c r="B976" s="111"/>
      <c r="C976" s="111"/>
      <c r="D976" s="111"/>
      <c r="E976" s="111"/>
      <c r="F976" s="111"/>
      <c r="G976" s="111"/>
      <c r="H976" s="110"/>
      <c r="I976" s="111"/>
      <c r="J976" s="111"/>
      <c r="K976" s="111"/>
      <c r="L976" s="111"/>
      <c r="M976" s="111"/>
      <c r="N976" s="112"/>
    </row>
    <row r="977" spans="1:19" ht="30" customHeight="1" thickBot="1" x14ac:dyDescent="0.3">
      <c r="A977" s="103"/>
      <c r="B977" s="174" t="str">
        <f>I964</f>
        <v>LXVI - CAMPEONATO</v>
      </c>
      <c r="C977" s="175"/>
      <c r="D977" s="175"/>
      <c r="E977" s="176"/>
      <c r="F977" s="91" t="s">
        <v>119</v>
      </c>
      <c r="G977" s="100"/>
      <c r="H977" s="103"/>
      <c r="I977" s="174" t="str">
        <f>B977</f>
        <v>LXVI - CAMPEONATO</v>
      </c>
      <c r="J977" s="175"/>
      <c r="K977" s="175"/>
      <c r="L977" s="176"/>
      <c r="M977" s="91" t="s">
        <v>119</v>
      </c>
      <c r="N977" s="104"/>
    </row>
    <row r="978" spans="1:19" ht="30" customHeight="1" thickBot="1" x14ac:dyDescent="0.3">
      <c r="A978" s="103"/>
      <c r="B978" s="177"/>
      <c r="C978" s="178"/>
      <c r="D978" s="178"/>
      <c r="E978" s="179"/>
      <c r="F978" s="92">
        <f>M965</f>
        <v>42833</v>
      </c>
      <c r="G978" s="101"/>
      <c r="H978" s="103"/>
      <c r="I978" s="177"/>
      <c r="J978" s="178"/>
      <c r="K978" s="178"/>
      <c r="L978" s="179"/>
      <c r="M978" s="92">
        <f>F978</f>
        <v>42833</v>
      </c>
      <c r="N978" s="105"/>
    </row>
    <row r="979" spans="1:19" ht="27" customHeight="1" thickBot="1" x14ac:dyDescent="0.3">
      <c r="A979" s="103"/>
      <c r="B979" s="109" t="str">
        <f>C979&amp;"º Rodada - "&amp;F979&amp;"º Jogo"</f>
        <v>17º Rodada - 7º Jogo</v>
      </c>
      <c r="C979" s="113">
        <f>IF(K966=Jogos!$AB$333,Sumulas!J966+1,J966)</f>
        <v>17</v>
      </c>
      <c r="D979" s="113">
        <f>IF(K966=Jogos!$AB$333,2,K966+1)</f>
        <v>8</v>
      </c>
      <c r="E979" s="113" t="str">
        <f>C979&amp;"J"&amp;D979</f>
        <v>17J8</v>
      </c>
      <c r="F979" s="145">
        <f>D979-1</f>
        <v>7</v>
      </c>
      <c r="G979" s="101"/>
      <c r="H979" s="103"/>
      <c r="I979" s="109" t="str">
        <f>J979&amp;"º Rodada - "&amp;M979&amp;"º Jogo"</f>
        <v>17º Rodada - 8º Jogo</v>
      </c>
      <c r="J979" s="113">
        <f>IF(D979=Jogos!$AB$333,Sumulas!C979+1,C979)</f>
        <v>17</v>
      </c>
      <c r="K979" s="113">
        <f>IF(D979=Jogos!$AB$333,2,D979+1)</f>
        <v>9</v>
      </c>
      <c r="L979" s="113" t="str">
        <f>J979&amp;"J"&amp;K979</f>
        <v>17J9</v>
      </c>
      <c r="M979" s="145">
        <f>K979-1</f>
        <v>8</v>
      </c>
      <c r="N979" s="105"/>
    </row>
    <row r="980" spans="1:19" ht="30.95" customHeight="1" thickBot="1" x14ac:dyDescent="0.3">
      <c r="A980" s="103"/>
      <c r="B980" s="90" t="str">
        <f>IFERROR(VLOOKUP(VLOOKUP(IF(VLOOKUP(E979,Jogos!$AD$336:$AI$566,6,FALSE)="C",VLOOKUP(E979,Jogos!$AD$336:$AI$566,4,FALSE),VLOOKUP(E979,Jogos!$AD$336:$AI$566,5,FALSE)),Tabelas!$O$9:$P$30,2,FALSE),$Q$2:$S$21,3,FALSE),"")</f>
        <v>Rep. Tcheca (Ricardinho)</v>
      </c>
      <c r="C980" s="93"/>
      <c r="D980" s="94" t="s">
        <v>54</v>
      </c>
      <c r="E980" s="93"/>
      <c r="F980" s="68" t="str">
        <f>IFERROR(VLOOKUP(VLOOKUP(IF(VLOOKUP(E979,Jogos!$AD$336:$AI$566,6,FALSE)="F",VLOOKUP(E979,Jogos!$AD$336:$AI$566,4,FALSE),VLOOKUP(E979,Jogos!$AD$336:$AI$566,5,FALSE)),Tabelas!$O$9:$P$30,2,FALSE),$Q$2:$S$21,3,FALSE),"")</f>
        <v>Irlanda (Gru)</v>
      </c>
      <c r="G980" s="76"/>
      <c r="H980" s="103"/>
      <c r="I980" s="90" t="str">
        <f>IFERROR(VLOOKUP(VLOOKUP(IF(VLOOKUP(L979,Jogos!$AD$336:$AI$566,6,FALSE)="C",VLOOKUP(L979,Jogos!$AD$336:$AI$566,4,FALSE),VLOOKUP(L979,Jogos!$AD$336:$AI$566,5,FALSE)),Tabelas!$O$9:$P$30,2,FALSE),$Q$2:$S$21,3,FALSE),"")</f>
        <v>Polônia (Deh)</v>
      </c>
      <c r="J980" s="93"/>
      <c r="K980" s="94" t="s">
        <v>54</v>
      </c>
      <c r="L980" s="93"/>
      <c r="M980" s="68" t="str">
        <f>IFERROR(VLOOKUP(VLOOKUP(IF(VLOOKUP(L979,Jogos!$AD$336:$AI$566,6,FALSE)="F",VLOOKUP(L979,Jogos!$AD$336:$AI$566,4,FALSE),VLOOKUP(L979,Jogos!$AD$336:$AI$566,5,FALSE)),Tabelas!$O$9:$P$30,2,FALSE),$Q$2:$S$21,3,FALSE),"")</f>
        <v>Itália (Cayera)</v>
      </c>
      <c r="N980" s="106"/>
      <c r="Q980">
        <f>Tabelas!P987</f>
        <v>0</v>
      </c>
      <c r="R980">
        <f>Tabelas!Y987</f>
        <v>0</v>
      </c>
      <c r="S980" t="str">
        <f>Q980&amp;" ("&amp;R980&amp;")"</f>
        <v>0 (0)</v>
      </c>
    </row>
    <row r="981" spans="1:19" ht="16.5" thickBot="1" x14ac:dyDescent="0.3">
      <c r="A981" s="103"/>
      <c r="B981" s="89" t="s">
        <v>117</v>
      </c>
      <c r="C981" s="95" t="s">
        <v>118</v>
      </c>
      <c r="D981" s="171" t="s">
        <v>116</v>
      </c>
      <c r="E981" s="95" t="s">
        <v>118</v>
      </c>
      <c r="F981" s="89" t="s">
        <v>117</v>
      </c>
      <c r="G981" s="102"/>
      <c r="H981" s="103"/>
      <c r="I981" s="89" t="s">
        <v>117</v>
      </c>
      <c r="J981" s="95" t="s">
        <v>118</v>
      </c>
      <c r="K981" s="171" t="s">
        <v>116</v>
      </c>
      <c r="L981" s="95" t="s">
        <v>118</v>
      </c>
      <c r="M981" s="89" t="s">
        <v>117</v>
      </c>
      <c r="N981" s="107"/>
    </row>
    <row r="982" spans="1:19" ht="30.95" customHeight="1" thickBot="1" x14ac:dyDescent="0.3">
      <c r="A982" s="103"/>
      <c r="B982" s="88"/>
      <c r="C982" s="96"/>
      <c r="D982" s="172"/>
      <c r="E982" s="97"/>
      <c r="F982" s="87"/>
      <c r="G982" s="76"/>
      <c r="H982" s="103"/>
      <c r="I982" s="88"/>
      <c r="J982" s="96"/>
      <c r="K982" s="172"/>
      <c r="L982" s="97"/>
      <c r="M982" s="87"/>
      <c r="N982" s="106"/>
    </row>
    <row r="983" spans="1:19" ht="30.95" customHeight="1" thickBot="1" x14ac:dyDescent="0.3">
      <c r="A983" s="103"/>
      <c r="B983" s="66"/>
      <c r="C983" s="98"/>
      <c r="D983" s="172"/>
      <c r="E983" s="97"/>
      <c r="F983" s="87"/>
      <c r="G983" s="76"/>
      <c r="H983" s="103"/>
      <c r="I983" s="66"/>
      <c r="J983" s="98"/>
      <c r="K983" s="172"/>
      <c r="L983" s="97"/>
      <c r="M983" s="87"/>
      <c r="N983" s="106"/>
    </row>
    <row r="984" spans="1:19" ht="30.95" customHeight="1" thickBot="1" x14ac:dyDescent="0.3">
      <c r="A984" s="103"/>
      <c r="B984" s="66"/>
      <c r="C984" s="98"/>
      <c r="D984" s="172"/>
      <c r="E984" s="97"/>
      <c r="F984" s="87"/>
      <c r="G984" s="76"/>
      <c r="H984" s="103"/>
      <c r="I984" s="66"/>
      <c r="J984" s="98"/>
      <c r="K984" s="172"/>
      <c r="L984" s="97"/>
      <c r="M984" s="87"/>
      <c r="N984" s="106"/>
    </row>
    <row r="985" spans="1:19" ht="30.95" customHeight="1" thickBot="1" x14ac:dyDescent="0.3">
      <c r="A985" s="103"/>
      <c r="B985" s="66"/>
      <c r="C985" s="98"/>
      <c r="D985" s="172"/>
      <c r="E985" s="97"/>
      <c r="F985" s="87"/>
      <c r="G985" s="76"/>
      <c r="H985" s="103"/>
      <c r="I985" s="66"/>
      <c r="J985" s="98"/>
      <c r="K985" s="172"/>
      <c r="L985" s="97"/>
      <c r="M985" s="87"/>
      <c r="N985" s="106"/>
    </row>
    <row r="986" spans="1:19" ht="30.95" customHeight="1" thickBot="1" x14ac:dyDescent="0.3">
      <c r="A986" s="103"/>
      <c r="B986" s="66"/>
      <c r="C986" s="98"/>
      <c r="D986" s="173"/>
      <c r="E986" s="99"/>
      <c r="F986" s="68"/>
      <c r="G986" s="76"/>
      <c r="H986" s="103"/>
      <c r="I986" s="66"/>
      <c r="J986" s="98"/>
      <c r="K986" s="173"/>
      <c r="L986" s="99"/>
      <c r="M986" s="68"/>
      <c r="N986" s="106"/>
    </row>
    <row r="987" spans="1:19" ht="50.1" customHeight="1" thickBot="1" x14ac:dyDescent="0.4">
      <c r="A987" s="103"/>
      <c r="B987" s="137"/>
      <c r="C987" s="135"/>
      <c r="D987" s="136"/>
      <c r="E987" s="137"/>
      <c r="F987" s="135"/>
      <c r="G987" s="76"/>
      <c r="H987" s="103"/>
      <c r="I987" s="137"/>
      <c r="J987" s="135"/>
      <c r="K987" s="136"/>
      <c r="L987" s="137"/>
      <c r="M987" s="135"/>
      <c r="N987" s="106"/>
    </row>
    <row r="988" spans="1:19" ht="30.95" customHeight="1" x14ac:dyDescent="0.25">
      <c r="A988" s="138"/>
      <c r="B988" s="139"/>
      <c r="C988" s="140"/>
      <c r="D988" s="141"/>
      <c r="E988" s="140"/>
      <c r="F988" s="139"/>
      <c r="G988" s="139"/>
      <c r="H988" s="138"/>
      <c r="I988" s="139"/>
      <c r="J988" s="140"/>
      <c r="K988" s="141"/>
      <c r="L988" s="140"/>
      <c r="M988" s="139"/>
      <c r="N988" s="142"/>
    </row>
    <row r="989" spans="1:19" ht="16.5" thickBot="1" x14ac:dyDescent="0.3">
      <c r="A989" s="110"/>
      <c r="B989" s="111"/>
      <c r="C989" s="111"/>
      <c r="D989" s="111"/>
      <c r="E989" s="111"/>
      <c r="F989" s="111"/>
      <c r="G989" s="111"/>
      <c r="H989" s="110"/>
      <c r="I989" s="111"/>
      <c r="J989" s="111"/>
      <c r="K989" s="111"/>
      <c r="L989" s="111"/>
      <c r="M989" s="111"/>
      <c r="N989" s="112"/>
    </row>
    <row r="990" spans="1:19" ht="30" customHeight="1" thickBot="1" x14ac:dyDescent="0.3">
      <c r="A990" s="103"/>
      <c r="B990" s="174" t="str">
        <f>I977</f>
        <v>LXVI - CAMPEONATO</v>
      </c>
      <c r="C990" s="175"/>
      <c r="D990" s="175"/>
      <c r="E990" s="176"/>
      <c r="F990" s="91" t="s">
        <v>119</v>
      </c>
      <c r="G990" s="100"/>
      <c r="H990" s="103"/>
      <c r="I990" s="174" t="str">
        <f>B990</f>
        <v>LXVI - CAMPEONATO</v>
      </c>
      <c r="J990" s="175"/>
      <c r="K990" s="175"/>
      <c r="L990" s="176"/>
      <c r="M990" s="91" t="s">
        <v>119</v>
      </c>
      <c r="N990" s="104"/>
    </row>
    <row r="991" spans="1:19" ht="30" customHeight="1" thickBot="1" x14ac:dyDescent="0.3">
      <c r="A991" s="103"/>
      <c r="B991" s="177"/>
      <c r="C991" s="178"/>
      <c r="D991" s="178"/>
      <c r="E991" s="179"/>
      <c r="F991" s="92">
        <f>M978</f>
        <v>42833</v>
      </c>
      <c r="G991" s="101"/>
      <c r="H991" s="103"/>
      <c r="I991" s="177"/>
      <c r="J991" s="178"/>
      <c r="K991" s="178"/>
      <c r="L991" s="179"/>
      <c r="M991" s="92">
        <f>F991</f>
        <v>42833</v>
      </c>
      <c r="N991" s="105"/>
    </row>
    <row r="992" spans="1:19" ht="27" customHeight="1" thickBot="1" x14ac:dyDescent="0.3">
      <c r="A992" s="103"/>
      <c r="B992" s="109" t="str">
        <f>C992&amp;"º Rodada - "&amp;F992&amp;"º Jogo"</f>
        <v>17º Rodada - 9º Jogo</v>
      </c>
      <c r="C992" s="113">
        <f>IF(K979=Jogos!$AB$333,Sumulas!J979+1,J979)</f>
        <v>17</v>
      </c>
      <c r="D992" s="113">
        <f>IF(K979=Jogos!$AB$333,2,K979+1)</f>
        <v>10</v>
      </c>
      <c r="E992" s="113" t="str">
        <f>C992&amp;"J"&amp;D992</f>
        <v>17J10</v>
      </c>
      <c r="F992" s="145">
        <f>D992-1</f>
        <v>9</v>
      </c>
      <c r="G992" s="101"/>
      <c r="H992" s="103"/>
      <c r="I992" s="109" t="str">
        <f>J992&amp;"º Rodada - "&amp;M992&amp;"º Jogo"</f>
        <v>18º Rodada - 1º Jogo</v>
      </c>
      <c r="J992" s="113">
        <f>IF(D992=Jogos!$AB$333,Sumulas!C992+1,C992)</f>
        <v>18</v>
      </c>
      <c r="K992" s="113">
        <f>IF(D992=Jogos!$AB$333,2,D992+1)</f>
        <v>2</v>
      </c>
      <c r="L992" s="113" t="str">
        <f>J992&amp;"J"&amp;K992</f>
        <v>18J2</v>
      </c>
      <c r="M992" s="145">
        <f>K992-1</f>
        <v>1</v>
      </c>
      <c r="N992" s="105"/>
    </row>
    <row r="993" spans="1:19" ht="30.95" customHeight="1" thickBot="1" x14ac:dyDescent="0.3">
      <c r="A993" s="103"/>
      <c r="B993" s="90" t="str">
        <f>IFERROR(VLOOKUP(VLOOKUP(IF(VLOOKUP(E992,Jogos!$AD$336:$AI$566,6,FALSE)="C",VLOOKUP(E992,Jogos!$AD$336:$AI$566,4,FALSE),VLOOKUP(E992,Jogos!$AD$336:$AI$566,5,FALSE)),Tabelas!$O$9:$P$30,2,FALSE),$Q$2:$S$21,3,FALSE),"")</f>
        <v>Noruega (Hurrante)</v>
      </c>
      <c r="C993" s="93"/>
      <c r="D993" s="94" t="s">
        <v>54</v>
      </c>
      <c r="E993" s="93"/>
      <c r="F993" s="68" t="str">
        <f>IFERROR(VLOOKUP(VLOOKUP(IF(VLOOKUP(E992,Jogos!$AD$336:$AI$566,6,FALSE)="F",VLOOKUP(E992,Jogos!$AD$336:$AI$566,4,FALSE),VLOOKUP(E992,Jogos!$AD$336:$AI$566,5,FALSE)),Tabelas!$O$9:$P$30,2,FALSE),$Q$2:$S$21,3,FALSE),"")</f>
        <v>País de Gales (Fred)</v>
      </c>
      <c r="G993" s="76"/>
      <c r="H993" s="103"/>
      <c r="I993" s="90" t="str">
        <f>IFERROR(VLOOKUP(VLOOKUP(IF(VLOOKUP(L992,Jogos!$AD$336:$AI$566,6,FALSE)="C",VLOOKUP(L992,Jogos!$AD$336:$AI$566,4,FALSE),VLOOKUP(L992,Jogos!$AD$336:$AI$566,5,FALSE)),Tabelas!$O$9:$P$30,2,FALSE),$Q$2:$S$21,3,FALSE),"")</f>
        <v>Bélgica (Gustavão)</v>
      </c>
      <c r="J993" s="93"/>
      <c r="K993" s="94" t="s">
        <v>54</v>
      </c>
      <c r="L993" s="93"/>
      <c r="M993" s="68" t="str">
        <f>IFERROR(VLOOKUP(VLOOKUP(IF(VLOOKUP(L992,Jogos!$AD$336:$AI$566,6,FALSE)="F",VLOOKUP(L992,Jogos!$AD$336:$AI$566,4,FALSE),VLOOKUP(L992,Jogos!$AD$336:$AI$566,5,FALSE)),Tabelas!$O$9:$P$30,2,FALSE),$Q$2:$S$21,3,FALSE),"")</f>
        <v>Alemanha (Roger)</v>
      </c>
      <c r="N993" s="106"/>
      <c r="Q993">
        <f>Tabelas!P1000</f>
        <v>0</v>
      </c>
      <c r="R993">
        <f>Tabelas!Y1000</f>
        <v>0</v>
      </c>
      <c r="S993" t="str">
        <f>Q993&amp;" ("&amp;R993&amp;")"</f>
        <v>0 (0)</v>
      </c>
    </row>
    <row r="994" spans="1:19" ht="16.5" thickBot="1" x14ac:dyDescent="0.3">
      <c r="A994" s="103"/>
      <c r="B994" s="89" t="s">
        <v>117</v>
      </c>
      <c r="C994" s="95" t="s">
        <v>118</v>
      </c>
      <c r="D994" s="171" t="s">
        <v>116</v>
      </c>
      <c r="E994" s="95" t="s">
        <v>118</v>
      </c>
      <c r="F994" s="89" t="s">
        <v>117</v>
      </c>
      <c r="G994" s="102"/>
      <c r="H994" s="103"/>
      <c r="I994" s="89" t="s">
        <v>117</v>
      </c>
      <c r="J994" s="95" t="s">
        <v>118</v>
      </c>
      <c r="K994" s="171" t="s">
        <v>116</v>
      </c>
      <c r="L994" s="95" t="s">
        <v>118</v>
      </c>
      <c r="M994" s="89" t="s">
        <v>117</v>
      </c>
      <c r="N994" s="107"/>
    </row>
    <row r="995" spans="1:19" ht="30.95" customHeight="1" thickBot="1" x14ac:dyDescent="0.3">
      <c r="A995" s="103"/>
      <c r="B995" s="88"/>
      <c r="C995" s="96"/>
      <c r="D995" s="172"/>
      <c r="E995" s="97"/>
      <c r="F995" s="87"/>
      <c r="G995" s="76"/>
      <c r="H995" s="103"/>
      <c r="I995" s="88"/>
      <c r="J995" s="96"/>
      <c r="K995" s="172"/>
      <c r="L995" s="97"/>
      <c r="M995" s="87"/>
      <c r="N995" s="106"/>
    </row>
    <row r="996" spans="1:19" ht="30.95" customHeight="1" thickBot="1" x14ac:dyDescent="0.3">
      <c r="A996" s="103"/>
      <c r="B996" s="66"/>
      <c r="C996" s="98"/>
      <c r="D996" s="172"/>
      <c r="E996" s="97"/>
      <c r="F996" s="87"/>
      <c r="G996" s="76"/>
      <c r="H996" s="103"/>
      <c r="I996" s="66"/>
      <c r="J996" s="98"/>
      <c r="K996" s="172"/>
      <c r="L996" s="97"/>
      <c r="M996" s="87"/>
      <c r="N996" s="106"/>
    </row>
    <row r="997" spans="1:19" ht="30.95" customHeight="1" thickBot="1" x14ac:dyDescent="0.3">
      <c r="A997" s="103"/>
      <c r="B997" s="66"/>
      <c r="C997" s="98"/>
      <c r="D997" s="172"/>
      <c r="E997" s="97"/>
      <c r="F997" s="87"/>
      <c r="G997" s="76"/>
      <c r="H997" s="103"/>
      <c r="I997" s="66"/>
      <c r="J997" s="98"/>
      <c r="K997" s="172"/>
      <c r="L997" s="97"/>
      <c r="M997" s="87"/>
      <c r="N997" s="106"/>
    </row>
    <row r="998" spans="1:19" ht="30.95" customHeight="1" thickBot="1" x14ac:dyDescent="0.3">
      <c r="A998" s="103"/>
      <c r="B998" s="66"/>
      <c r="C998" s="98"/>
      <c r="D998" s="172"/>
      <c r="E998" s="97"/>
      <c r="F998" s="87"/>
      <c r="G998" s="76"/>
      <c r="H998" s="103"/>
      <c r="I998" s="66"/>
      <c r="J998" s="98"/>
      <c r="K998" s="172"/>
      <c r="L998" s="97"/>
      <c r="M998" s="87"/>
      <c r="N998" s="106"/>
    </row>
    <row r="999" spans="1:19" ht="30.95" customHeight="1" thickBot="1" x14ac:dyDescent="0.3">
      <c r="A999" s="103"/>
      <c r="B999" s="66"/>
      <c r="C999" s="98"/>
      <c r="D999" s="173"/>
      <c r="E999" s="99"/>
      <c r="F999" s="68"/>
      <c r="G999" s="76"/>
      <c r="H999" s="103"/>
      <c r="I999" s="66"/>
      <c r="J999" s="98"/>
      <c r="K999" s="173"/>
      <c r="L999" s="99"/>
      <c r="M999" s="68"/>
      <c r="N999" s="106"/>
    </row>
    <row r="1000" spans="1:19" ht="50.1" customHeight="1" thickBot="1" x14ac:dyDescent="0.4">
      <c r="A1000" s="103"/>
      <c r="B1000" s="137"/>
      <c r="C1000" s="135"/>
      <c r="D1000" s="136"/>
      <c r="E1000" s="137"/>
      <c r="F1000" s="135"/>
      <c r="G1000" s="76"/>
      <c r="H1000" s="103"/>
      <c r="I1000" s="137"/>
      <c r="J1000" s="135"/>
      <c r="K1000" s="136"/>
      <c r="L1000" s="137"/>
      <c r="M1000" s="135"/>
      <c r="N1000" s="106"/>
    </row>
    <row r="1001" spans="1:19" ht="30.95" customHeight="1" x14ac:dyDescent="0.25">
      <c r="A1001" s="138"/>
      <c r="B1001" s="139"/>
      <c r="C1001" s="140"/>
      <c r="D1001" s="141"/>
      <c r="E1001" s="140"/>
      <c r="F1001" s="139"/>
      <c r="G1001" s="139"/>
      <c r="H1001" s="138"/>
      <c r="I1001" s="139"/>
      <c r="J1001" s="140"/>
      <c r="K1001" s="141"/>
      <c r="L1001" s="140"/>
      <c r="M1001" s="139"/>
      <c r="N1001" s="142"/>
    </row>
    <row r="1002" spans="1:19" ht="16.5" thickBot="1" x14ac:dyDescent="0.3">
      <c r="A1002" s="110"/>
      <c r="B1002" s="111"/>
      <c r="C1002" s="111"/>
      <c r="D1002" s="111"/>
      <c r="E1002" s="111"/>
      <c r="F1002" s="111"/>
      <c r="G1002" s="111"/>
      <c r="H1002" s="110"/>
      <c r="I1002" s="111"/>
      <c r="J1002" s="111"/>
      <c r="K1002" s="111"/>
      <c r="L1002" s="111"/>
      <c r="M1002" s="111"/>
      <c r="N1002" s="112"/>
    </row>
    <row r="1003" spans="1:19" ht="30" customHeight="1" thickBot="1" x14ac:dyDescent="0.3">
      <c r="A1003" s="103"/>
      <c r="B1003" s="174" t="str">
        <f>I990</f>
        <v>LXVI - CAMPEONATO</v>
      </c>
      <c r="C1003" s="175"/>
      <c r="D1003" s="175"/>
      <c r="E1003" s="176"/>
      <c r="F1003" s="91" t="s">
        <v>119</v>
      </c>
      <c r="G1003" s="100"/>
      <c r="H1003" s="103"/>
      <c r="I1003" s="174" t="str">
        <f>B1003</f>
        <v>LXVI - CAMPEONATO</v>
      </c>
      <c r="J1003" s="175"/>
      <c r="K1003" s="175"/>
      <c r="L1003" s="176"/>
      <c r="M1003" s="91" t="s">
        <v>119</v>
      </c>
      <c r="N1003" s="104"/>
    </row>
    <row r="1004" spans="1:19" ht="30" customHeight="1" thickBot="1" x14ac:dyDescent="0.3">
      <c r="A1004" s="103"/>
      <c r="B1004" s="177"/>
      <c r="C1004" s="178"/>
      <c r="D1004" s="178"/>
      <c r="E1004" s="179"/>
      <c r="F1004" s="92">
        <f>M991</f>
        <v>42833</v>
      </c>
      <c r="G1004" s="101"/>
      <c r="H1004" s="103"/>
      <c r="I1004" s="177"/>
      <c r="J1004" s="178"/>
      <c r="K1004" s="178"/>
      <c r="L1004" s="179"/>
      <c r="M1004" s="92">
        <f>F1004</f>
        <v>42833</v>
      </c>
      <c r="N1004" s="105"/>
    </row>
    <row r="1005" spans="1:19" ht="27" customHeight="1" thickBot="1" x14ac:dyDescent="0.3">
      <c r="A1005" s="103"/>
      <c r="B1005" s="109" t="str">
        <f>C1005&amp;"º Rodada - "&amp;F1005&amp;"º Jogo"</f>
        <v>18º Rodada - 2º Jogo</v>
      </c>
      <c r="C1005" s="113">
        <f>IF(K992=Jogos!$AB$333,Sumulas!J992+1,J992)</f>
        <v>18</v>
      </c>
      <c r="D1005" s="113">
        <f>IF(K992=Jogos!$AB$333,2,K992+1)</f>
        <v>3</v>
      </c>
      <c r="E1005" s="113" t="str">
        <f>C1005&amp;"J"&amp;D1005</f>
        <v>18J3</v>
      </c>
      <c r="F1005" s="145">
        <f>D1005-1</f>
        <v>2</v>
      </c>
      <c r="G1005" s="101"/>
      <c r="H1005" s="103"/>
      <c r="I1005" s="109" t="str">
        <f>J1005&amp;"º Rodada - "&amp;M1005&amp;"º Jogo"</f>
        <v>18º Rodada - 3º Jogo</v>
      </c>
      <c r="J1005" s="113">
        <f>IF(D1005=Jogos!$AB$333,Sumulas!C1005+1,C1005)</f>
        <v>18</v>
      </c>
      <c r="K1005" s="113">
        <f>IF(D1005=Jogos!$AB$333,2,D1005+1)</f>
        <v>4</v>
      </c>
      <c r="L1005" s="113" t="str">
        <f>J1005&amp;"J"&amp;K1005</f>
        <v>18J4</v>
      </c>
      <c r="M1005" s="145">
        <f>K1005-1</f>
        <v>3</v>
      </c>
      <c r="N1005" s="105"/>
    </row>
    <row r="1006" spans="1:19" ht="30.95" customHeight="1" thickBot="1" x14ac:dyDescent="0.3">
      <c r="A1006" s="103"/>
      <c r="B1006" s="90" t="str">
        <f>IFERROR(VLOOKUP(VLOOKUP(IF(VLOOKUP(E1005,Jogos!$AD$336:$AI$566,6,FALSE)="C",VLOOKUP(E1005,Jogos!$AD$336:$AI$566,4,FALSE),VLOOKUP(E1005,Jogos!$AD$336:$AI$566,5,FALSE)),Tabelas!$O$9:$P$30,2,FALSE),$Q$2:$S$21,3,FALSE),"")</f>
        <v>Dinamarca (Michael)</v>
      </c>
      <c r="C1006" s="93"/>
      <c r="D1006" s="94" t="s">
        <v>54</v>
      </c>
      <c r="E1006" s="93"/>
      <c r="F1006" s="68" t="str">
        <f>IFERROR(VLOOKUP(VLOOKUP(IF(VLOOKUP(E1005,Jogos!$AD$336:$AI$566,6,FALSE)="F",VLOOKUP(E1005,Jogos!$AD$336:$AI$566,4,FALSE),VLOOKUP(E1005,Jogos!$AD$336:$AI$566,5,FALSE)),Tabelas!$O$9:$P$30,2,FALSE),$Q$2:$S$21,3,FALSE),"")</f>
        <v>Turquia (DieGo)</v>
      </c>
      <c r="G1006" s="76"/>
      <c r="H1006" s="103"/>
      <c r="I1006" s="90" t="str">
        <f>IFERROR(VLOOKUP(VLOOKUP(IF(VLOOKUP(L1005,Jogos!$AD$336:$AI$566,6,FALSE)="C",VLOOKUP(L1005,Jogos!$AD$336:$AI$566,4,FALSE),VLOOKUP(L1005,Jogos!$AD$336:$AI$566,5,FALSE)),Tabelas!$O$9:$P$30,2,FALSE),$Q$2:$S$21,3,FALSE),"")</f>
        <v>Escócia (João)</v>
      </c>
      <c r="J1006" s="93"/>
      <c r="K1006" s="94" t="s">
        <v>54</v>
      </c>
      <c r="L1006" s="93"/>
      <c r="M1006" s="68" t="str">
        <f>IFERROR(VLOOKUP(VLOOKUP(IF(VLOOKUP(L1005,Jogos!$AD$336:$AI$566,6,FALSE)="F",VLOOKUP(L1005,Jogos!$AD$336:$AI$566,4,FALSE),VLOOKUP(L1005,Jogos!$AD$336:$AI$566,5,FALSE)),Tabelas!$O$9:$P$30,2,FALSE),$Q$2:$S$21,3,FALSE),"")</f>
        <v>Suíça (Juninho)</v>
      </c>
      <c r="N1006" s="106"/>
      <c r="Q1006">
        <f>Tabelas!P1013</f>
        <v>0</v>
      </c>
      <c r="R1006">
        <f>Tabelas!Y1013</f>
        <v>0</v>
      </c>
      <c r="S1006" t="str">
        <f>Q1006&amp;" ("&amp;R1006&amp;")"</f>
        <v>0 (0)</v>
      </c>
    </row>
    <row r="1007" spans="1:19" ht="16.5" thickBot="1" x14ac:dyDescent="0.3">
      <c r="A1007" s="103"/>
      <c r="B1007" s="89" t="s">
        <v>117</v>
      </c>
      <c r="C1007" s="95" t="s">
        <v>118</v>
      </c>
      <c r="D1007" s="171" t="s">
        <v>116</v>
      </c>
      <c r="E1007" s="95" t="s">
        <v>118</v>
      </c>
      <c r="F1007" s="89" t="s">
        <v>117</v>
      </c>
      <c r="G1007" s="102"/>
      <c r="H1007" s="103"/>
      <c r="I1007" s="89" t="s">
        <v>117</v>
      </c>
      <c r="J1007" s="95" t="s">
        <v>118</v>
      </c>
      <c r="K1007" s="171" t="s">
        <v>116</v>
      </c>
      <c r="L1007" s="95" t="s">
        <v>118</v>
      </c>
      <c r="M1007" s="89" t="s">
        <v>117</v>
      </c>
      <c r="N1007" s="107"/>
    </row>
    <row r="1008" spans="1:19" ht="30.95" customHeight="1" thickBot="1" x14ac:dyDescent="0.3">
      <c r="A1008" s="103"/>
      <c r="B1008" s="88"/>
      <c r="C1008" s="96"/>
      <c r="D1008" s="172"/>
      <c r="E1008" s="97"/>
      <c r="F1008" s="87"/>
      <c r="G1008" s="76"/>
      <c r="H1008" s="103"/>
      <c r="I1008" s="88"/>
      <c r="J1008" s="96"/>
      <c r="K1008" s="172"/>
      <c r="L1008" s="97"/>
      <c r="M1008" s="87"/>
      <c r="N1008" s="106"/>
    </row>
    <row r="1009" spans="1:19" ht="30.95" customHeight="1" thickBot="1" x14ac:dyDescent="0.3">
      <c r="A1009" s="103"/>
      <c r="B1009" s="66"/>
      <c r="C1009" s="98"/>
      <c r="D1009" s="172"/>
      <c r="E1009" s="97"/>
      <c r="F1009" s="87"/>
      <c r="G1009" s="76"/>
      <c r="H1009" s="103"/>
      <c r="I1009" s="66"/>
      <c r="J1009" s="98"/>
      <c r="K1009" s="172"/>
      <c r="L1009" s="97"/>
      <c r="M1009" s="87"/>
      <c r="N1009" s="106"/>
    </row>
    <row r="1010" spans="1:19" ht="30.95" customHeight="1" thickBot="1" x14ac:dyDescent="0.3">
      <c r="A1010" s="103"/>
      <c r="B1010" s="66"/>
      <c r="C1010" s="98"/>
      <c r="D1010" s="172"/>
      <c r="E1010" s="97"/>
      <c r="F1010" s="87"/>
      <c r="G1010" s="76"/>
      <c r="H1010" s="103"/>
      <c r="I1010" s="66"/>
      <c r="J1010" s="98"/>
      <c r="K1010" s="172"/>
      <c r="L1010" s="97"/>
      <c r="M1010" s="87"/>
      <c r="N1010" s="106"/>
    </row>
    <row r="1011" spans="1:19" ht="30.95" customHeight="1" thickBot="1" x14ac:dyDescent="0.3">
      <c r="A1011" s="103"/>
      <c r="B1011" s="66"/>
      <c r="C1011" s="98"/>
      <c r="D1011" s="172"/>
      <c r="E1011" s="97"/>
      <c r="F1011" s="87"/>
      <c r="G1011" s="76"/>
      <c r="H1011" s="103"/>
      <c r="I1011" s="66"/>
      <c r="J1011" s="98"/>
      <c r="K1011" s="172"/>
      <c r="L1011" s="97"/>
      <c r="M1011" s="87"/>
      <c r="N1011" s="106"/>
    </row>
    <row r="1012" spans="1:19" ht="30.95" customHeight="1" thickBot="1" x14ac:dyDescent="0.3">
      <c r="A1012" s="103"/>
      <c r="B1012" s="66"/>
      <c r="C1012" s="98"/>
      <c r="D1012" s="173"/>
      <c r="E1012" s="99"/>
      <c r="F1012" s="68"/>
      <c r="G1012" s="76"/>
      <c r="H1012" s="103"/>
      <c r="I1012" s="66"/>
      <c r="J1012" s="98"/>
      <c r="K1012" s="173"/>
      <c r="L1012" s="99"/>
      <c r="M1012" s="68"/>
      <c r="N1012" s="106"/>
    </row>
    <row r="1013" spans="1:19" ht="50.1" customHeight="1" thickBot="1" x14ac:dyDescent="0.4">
      <c r="A1013" s="103"/>
      <c r="B1013" s="137"/>
      <c r="C1013" s="135"/>
      <c r="D1013" s="136"/>
      <c r="E1013" s="137"/>
      <c r="F1013" s="135"/>
      <c r="G1013" s="76"/>
      <c r="H1013" s="103"/>
      <c r="I1013" s="137"/>
      <c r="J1013" s="135"/>
      <c r="K1013" s="136"/>
      <c r="L1013" s="137"/>
      <c r="M1013" s="135"/>
      <c r="N1013" s="106"/>
    </row>
    <row r="1014" spans="1:19" ht="30.95" customHeight="1" x14ac:dyDescent="0.25">
      <c r="A1014" s="138"/>
      <c r="B1014" s="139"/>
      <c r="C1014" s="140"/>
      <c r="D1014" s="141"/>
      <c r="E1014" s="140"/>
      <c r="F1014" s="139"/>
      <c r="G1014" s="139"/>
      <c r="H1014" s="138"/>
      <c r="I1014" s="139"/>
      <c r="J1014" s="140"/>
      <c r="K1014" s="141"/>
      <c r="L1014" s="140"/>
      <c r="M1014" s="139"/>
      <c r="N1014" s="142"/>
    </row>
    <row r="1015" spans="1:19" ht="16.5" thickBot="1" x14ac:dyDescent="0.3">
      <c r="A1015" s="110"/>
      <c r="B1015" s="111"/>
      <c r="C1015" s="111"/>
      <c r="D1015" s="111"/>
      <c r="E1015" s="111"/>
      <c r="F1015" s="111"/>
      <c r="G1015" s="111"/>
      <c r="H1015" s="110"/>
      <c r="I1015" s="111"/>
      <c r="J1015" s="111"/>
      <c r="K1015" s="111"/>
      <c r="L1015" s="111"/>
      <c r="M1015" s="111"/>
      <c r="N1015" s="112"/>
    </row>
    <row r="1016" spans="1:19" ht="30" customHeight="1" thickBot="1" x14ac:dyDescent="0.3">
      <c r="A1016" s="103"/>
      <c r="B1016" s="174" t="str">
        <f>I1003</f>
        <v>LXVI - CAMPEONATO</v>
      </c>
      <c r="C1016" s="175"/>
      <c r="D1016" s="175"/>
      <c r="E1016" s="176"/>
      <c r="F1016" s="91" t="s">
        <v>119</v>
      </c>
      <c r="G1016" s="100"/>
      <c r="H1016" s="103"/>
      <c r="I1016" s="174" t="str">
        <f>B1016</f>
        <v>LXVI - CAMPEONATO</v>
      </c>
      <c r="J1016" s="175"/>
      <c r="K1016" s="175"/>
      <c r="L1016" s="176"/>
      <c r="M1016" s="91" t="s">
        <v>119</v>
      </c>
      <c r="N1016" s="104"/>
    </row>
    <row r="1017" spans="1:19" ht="30" customHeight="1" thickBot="1" x14ac:dyDescent="0.3">
      <c r="A1017" s="103"/>
      <c r="B1017" s="177"/>
      <c r="C1017" s="178"/>
      <c r="D1017" s="178"/>
      <c r="E1017" s="179"/>
      <c r="F1017" s="92">
        <f>M1004</f>
        <v>42833</v>
      </c>
      <c r="G1017" s="101"/>
      <c r="H1017" s="103"/>
      <c r="I1017" s="177"/>
      <c r="J1017" s="178"/>
      <c r="K1017" s="178"/>
      <c r="L1017" s="179"/>
      <c r="M1017" s="92">
        <f>F1017</f>
        <v>42833</v>
      </c>
      <c r="N1017" s="105"/>
    </row>
    <row r="1018" spans="1:19" ht="27" customHeight="1" thickBot="1" x14ac:dyDescent="0.3">
      <c r="A1018" s="103"/>
      <c r="B1018" s="109" t="str">
        <f>C1018&amp;"º Rodada - "&amp;F1018&amp;"º Jogo"</f>
        <v>18º Rodada - 4º Jogo</v>
      </c>
      <c r="C1018" s="113">
        <f>IF(K1005=Jogos!$AB$333,Sumulas!J1005+1,J1005)</f>
        <v>18</v>
      </c>
      <c r="D1018" s="113">
        <f>IF(K1005=Jogos!$AB$333,2,K1005+1)</f>
        <v>5</v>
      </c>
      <c r="E1018" s="113" t="str">
        <f>C1018&amp;"J"&amp;D1018</f>
        <v>18J5</v>
      </c>
      <c r="F1018" s="145">
        <f>D1018-1</f>
        <v>4</v>
      </c>
      <c r="G1018" s="101"/>
      <c r="H1018" s="103"/>
      <c r="I1018" s="109" t="str">
        <f>J1018&amp;"º Rodada - "&amp;M1018&amp;"º Jogo"</f>
        <v>18º Rodada - 5º Jogo</v>
      </c>
      <c r="J1018" s="113">
        <f>IF(D1018=Jogos!$AB$333,Sumulas!C1018+1,C1018)</f>
        <v>18</v>
      </c>
      <c r="K1018" s="113">
        <f>IF(D1018=Jogos!$AB$333,2,D1018+1)</f>
        <v>6</v>
      </c>
      <c r="L1018" s="113" t="str">
        <f>J1018&amp;"J"&amp;K1018</f>
        <v>18J6</v>
      </c>
      <c r="M1018" s="145">
        <f>K1018-1</f>
        <v>5</v>
      </c>
      <c r="N1018" s="105"/>
    </row>
    <row r="1019" spans="1:19" ht="30.95" customHeight="1" thickBot="1" x14ac:dyDescent="0.3">
      <c r="A1019" s="103"/>
      <c r="B1019" s="90" t="str">
        <f>IFERROR(VLOOKUP(VLOOKUP(IF(VLOOKUP(E1018,Jogos!$AD$336:$AI$566,6,FALSE)="C",VLOOKUP(E1018,Jogos!$AD$336:$AI$566,4,FALSE),VLOOKUP(E1018,Jogos!$AD$336:$AI$566,5,FALSE)),Tabelas!$O$9:$P$30,2,FALSE),$Q$2:$S$21,3,FALSE),"")</f>
        <v>Suécia (Hugo)</v>
      </c>
      <c r="C1019" s="93"/>
      <c r="D1019" s="94" t="s">
        <v>54</v>
      </c>
      <c r="E1019" s="93"/>
      <c r="F1019" s="68" t="str">
        <f>IFERROR(VLOOKUP(VLOOKUP(IF(VLOOKUP(E1018,Jogos!$AD$336:$AI$566,6,FALSE)="F",VLOOKUP(E1018,Jogos!$AD$336:$AI$566,4,FALSE),VLOOKUP(E1018,Jogos!$AD$336:$AI$566,5,FALSE)),Tabelas!$O$9:$P$30,2,FALSE),$Q$2:$S$21,3,FALSE),"")</f>
        <v>Eslovênia (Deyvid)</v>
      </c>
      <c r="G1019" s="76"/>
      <c r="H1019" s="103"/>
      <c r="I1019" s="90" t="str">
        <f>IFERROR(VLOOKUP(VLOOKUP(IF(VLOOKUP(L1018,Jogos!$AD$336:$AI$566,6,FALSE)="C",VLOOKUP(L1018,Jogos!$AD$336:$AI$566,4,FALSE),VLOOKUP(L1018,Jogos!$AD$336:$AI$566,5,FALSE)),Tabelas!$O$9:$P$30,2,FALSE),$Q$2:$S$21,3,FALSE),"")</f>
        <v>Romênia (Piu)</v>
      </c>
      <c r="J1019" s="93"/>
      <c r="K1019" s="94" t="s">
        <v>54</v>
      </c>
      <c r="L1019" s="93"/>
      <c r="M1019" s="68" t="str">
        <f>IFERROR(VLOOKUP(VLOOKUP(IF(VLOOKUP(L1018,Jogos!$AD$336:$AI$566,6,FALSE)="F",VLOOKUP(L1018,Jogos!$AD$336:$AI$566,4,FALSE),VLOOKUP(L1018,Jogos!$AD$336:$AI$566,5,FALSE)),Tabelas!$O$9:$P$30,2,FALSE),$Q$2:$S$21,3,FALSE),"")</f>
        <v>França (Shrek)</v>
      </c>
      <c r="N1019" s="106"/>
      <c r="Q1019">
        <f>Tabelas!P1026</f>
        <v>0</v>
      </c>
      <c r="R1019">
        <f>Tabelas!Y1026</f>
        <v>0</v>
      </c>
      <c r="S1019" t="str">
        <f>Q1019&amp;" ("&amp;R1019&amp;")"</f>
        <v>0 (0)</v>
      </c>
    </row>
    <row r="1020" spans="1:19" ht="16.5" thickBot="1" x14ac:dyDescent="0.3">
      <c r="A1020" s="103"/>
      <c r="B1020" s="89" t="s">
        <v>117</v>
      </c>
      <c r="C1020" s="95" t="s">
        <v>118</v>
      </c>
      <c r="D1020" s="171" t="s">
        <v>116</v>
      </c>
      <c r="E1020" s="95" t="s">
        <v>118</v>
      </c>
      <c r="F1020" s="89" t="s">
        <v>117</v>
      </c>
      <c r="G1020" s="102"/>
      <c r="H1020" s="103"/>
      <c r="I1020" s="89" t="s">
        <v>117</v>
      </c>
      <c r="J1020" s="95" t="s">
        <v>118</v>
      </c>
      <c r="K1020" s="171" t="s">
        <v>116</v>
      </c>
      <c r="L1020" s="95" t="s">
        <v>118</v>
      </c>
      <c r="M1020" s="89" t="s">
        <v>117</v>
      </c>
      <c r="N1020" s="107"/>
    </row>
    <row r="1021" spans="1:19" ht="30.95" customHeight="1" thickBot="1" x14ac:dyDescent="0.3">
      <c r="A1021" s="103"/>
      <c r="B1021" s="88"/>
      <c r="C1021" s="96"/>
      <c r="D1021" s="172"/>
      <c r="E1021" s="97"/>
      <c r="F1021" s="87"/>
      <c r="G1021" s="76"/>
      <c r="H1021" s="103"/>
      <c r="I1021" s="88"/>
      <c r="J1021" s="96"/>
      <c r="K1021" s="172"/>
      <c r="L1021" s="97"/>
      <c r="M1021" s="87"/>
      <c r="N1021" s="106"/>
    </row>
    <row r="1022" spans="1:19" ht="30.95" customHeight="1" thickBot="1" x14ac:dyDescent="0.3">
      <c r="A1022" s="103"/>
      <c r="B1022" s="66"/>
      <c r="C1022" s="98"/>
      <c r="D1022" s="172"/>
      <c r="E1022" s="97"/>
      <c r="F1022" s="87"/>
      <c r="G1022" s="76"/>
      <c r="H1022" s="103"/>
      <c r="I1022" s="66"/>
      <c r="J1022" s="98"/>
      <c r="K1022" s="172"/>
      <c r="L1022" s="97"/>
      <c r="M1022" s="87"/>
      <c r="N1022" s="106"/>
    </row>
    <row r="1023" spans="1:19" ht="30.95" customHeight="1" thickBot="1" x14ac:dyDescent="0.3">
      <c r="A1023" s="103"/>
      <c r="B1023" s="66"/>
      <c r="C1023" s="98"/>
      <c r="D1023" s="172"/>
      <c r="E1023" s="97"/>
      <c r="F1023" s="87"/>
      <c r="G1023" s="76"/>
      <c r="H1023" s="103"/>
      <c r="I1023" s="66"/>
      <c r="J1023" s="98"/>
      <c r="K1023" s="172"/>
      <c r="L1023" s="97"/>
      <c r="M1023" s="87"/>
      <c r="N1023" s="106"/>
    </row>
    <row r="1024" spans="1:19" ht="30.95" customHeight="1" thickBot="1" x14ac:dyDescent="0.3">
      <c r="A1024" s="103"/>
      <c r="B1024" s="66"/>
      <c r="C1024" s="98"/>
      <c r="D1024" s="172"/>
      <c r="E1024" s="97"/>
      <c r="F1024" s="87"/>
      <c r="G1024" s="76"/>
      <c r="H1024" s="103"/>
      <c r="I1024" s="66"/>
      <c r="J1024" s="98"/>
      <c r="K1024" s="172"/>
      <c r="L1024" s="97"/>
      <c r="M1024" s="87"/>
      <c r="N1024" s="106"/>
    </row>
    <row r="1025" spans="1:19" ht="30.95" customHeight="1" thickBot="1" x14ac:dyDescent="0.3">
      <c r="A1025" s="103"/>
      <c r="B1025" s="66"/>
      <c r="C1025" s="98"/>
      <c r="D1025" s="173"/>
      <c r="E1025" s="99"/>
      <c r="F1025" s="68"/>
      <c r="G1025" s="76"/>
      <c r="H1025" s="103"/>
      <c r="I1025" s="66"/>
      <c r="J1025" s="98"/>
      <c r="K1025" s="173"/>
      <c r="L1025" s="99"/>
      <c r="M1025" s="68"/>
      <c r="N1025" s="106"/>
    </row>
    <row r="1026" spans="1:19" ht="50.1" customHeight="1" thickBot="1" x14ac:dyDescent="0.4">
      <c r="A1026" s="103"/>
      <c r="B1026" s="137"/>
      <c r="C1026" s="135"/>
      <c r="D1026" s="136"/>
      <c r="E1026" s="137"/>
      <c r="F1026" s="135"/>
      <c r="G1026" s="76"/>
      <c r="H1026" s="103"/>
      <c r="I1026" s="137"/>
      <c r="J1026" s="135"/>
      <c r="K1026" s="136"/>
      <c r="L1026" s="137"/>
      <c r="M1026" s="135"/>
      <c r="N1026" s="106"/>
    </row>
    <row r="1027" spans="1:19" ht="30.95" customHeight="1" x14ac:dyDescent="0.25">
      <c r="A1027" s="138"/>
      <c r="B1027" s="139"/>
      <c r="C1027" s="140"/>
      <c r="D1027" s="141"/>
      <c r="E1027" s="140"/>
      <c r="F1027" s="139"/>
      <c r="G1027" s="139"/>
      <c r="H1027" s="138"/>
      <c r="I1027" s="139"/>
      <c r="J1027" s="140"/>
      <c r="K1027" s="141"/>
      <c r="L1027" s="140"/>
      <c r="M1027" s="139"/>
      <c r="N1027" s="142"/>
    </row>
    <row r="1028" spans="1:19" ht="16.5" thickBot="1" x14ac:dyDescent="0.3">
      <c r="A1028" s="110"/>
      <c r="B1028" s="111"/>
      <c r="C1028" s="111"/>
      <c r="D1028" s="111"/>
      <c r="E1028" s="111"/>
      <c r="F1028" s="111"/>
      <c r="G1028" s="111"/>
      <c r="H1028" s="110"/>
      <c r="I1028" s="111"/>
      <c r="J1028" s="111"/>
      <c r="K1028" s="111"/>
      <c r="L1028" s="111"/>
      <c r="M1028" s="111"/>
      <c r="N1028" s="112"/>
    </row>
    <row r="1029" spans="1:19" ht="30" customHeight="1" thickBot="1" x14ac:dyDescent="0.3">
      <c r="A1029" s="103"/>
      <c r="B1029" s="174" t="str">
        <f>I1016</f>
        <v>LXVI - CAMPEONATO</v>
      </c>
      <c r="C1029" s="175"/>
      <c r="D1029" s="175"/>
      <c r="E1029" s="176"/>
      <c r="F1029" s="91" t="s">
        <v>119</v>
      </c>
      <c r="G1029" s="100"/>
      <c r="H1029" s="103"/>
      <c r="I1029" s="174" t="str">
        <f>B1029</f>
        <v>LXVI - CAMPEONATO</v>
      </c>
      <c r="J1029" s="175"/>
      <c r="K1029" s="175"/>
      <c r="L1029" s="176"/>
      <c r="M1029" s="91" t="s">
        <v>119</v>
      </c>
      <c r="N1029" s="104"/>
    </row>
    <row r="1030" spans="1:19" ht="30" customHeight="1" thickBot="1" x14ac:dyDescent="0.3">
      <c r="A1030" s="103"/>
      <c r="B1030" s="177"/>
      <c r="C1030" s="178"/>
      <c r="D1030" s="178"/>
      <c r="E1030" s="179"/>
      <c r="F1030" s="92">
        <f>M1017</f>
        <v>42833</v>
      </c>
      <c r="G1030" s="101"/>
      <c r="H1030" s="103"/>
      <c r="I1030" s="177"/>
      <c r="J1030" s="178"/>
      <c r="K1030" s="178"/>
      <c r="L1030" s="179"/>
      <c r="M1030" s="92">
        <f>F1030</f>
        <v>42833</v>
      </c>
      <c r="N1030" s="105"/>
    </row>
    <row r="1031" spans="1:19" ht="27" customHeight="1" thickBot="1" x14ac:dyDescent="0.3">
      <c r="A1031" s="103"/>
      <c r="B1031" s="109" t="str">
        <f>C1031&amp;"º Rodada - "&amp;F1031&amp;"º Jogo"</f>
        <v>18º Rodada - 6º Jogo</v>
      </c>
      <c r="C1031" s="113">
        <f>IF(K1018=Jogos!$AB$333,Sumulas!J1018+1,J1018)</f>
        <v>18</v>
      </c>
      <c r="D1031" s="113">
        <f>IF(K1018=Jogos!$AB$333,2,K1018+1)</f>
        <v>7</v>
      </c>
      <c r="E1031" s="113" t="str">
        <f>C1031&amp;"J"&amp;D1031</f>
        <v>18J7</v>
      </c>
      <c r="F1031" s="145">
        <f>D1031-1</f>
        <v>6</v>
      </c>
      <c r="G1031" s="101"/>
      <c r="H1031" s="103"/>
      <c r="I1031" s="109" t="str">
        <f>J1031&amp;"º Rodada - "&amp;M1031&amp;"º Jogo"</f>
        <v>18º Rodada - 7º Jogo</v>
      </c>
      <c r="J1031" s="113">
        <f>IF(D1031=Jogos!$AB$333,Sumulas!C1031+1,C1031)</f>
        <v>18</v>
      </c>
      <c r="K1031" s="113">
        <f>IF(D1031=Jogos!$AB$333,2,D1031+1)</f>
        <v>8</v>
      </c>
      <c r="L1031" s="113" t="str">
        <f>J1031&amp;"J"&amp;K1031</f>
        <v>18J8</v>
      </c>
      <c r="M1031" s="145">
        <f>K1031-1</f>
        <v>7</v>
      </c>
      <c r="N1031" s="105"/>
    </row>
    <row r="1032" spans="1:19" ht="30.95" customHeight="1" thickBot="1" x14ac:dyDescent="0.3">
      <c r="A1032" s="103"/>
      <c r="B1032" s="90" t="str">
        <f>IFERROR(VLOOKUP(VLOOKUP(IF(VLOOKUP(E1031,Jogos!$AD$336:$AI$566,6,FALSE)="C",VLOOKUP(E1031,Jogos!$AD$336:$AI$566,4,FALSE),VLOOKUP(E1031,Jogos!$AD$336:$AI$566,5,FALSE)),Tabelas!$O$9:$P$30,2,FALSE),$Q$2:$S$21,3,FALSE),"")</f>
        <v>Holanda (Junior)</v>
      </c>
      <c r="C1032" s="93"/>
      <c r="D1032" s="94" t="s">
        <v>54</v>
      </c>
      <c r="E1032" s="93"/>
      <c r="F1032" s="68" t="str">
        <f>IFERROR(VLOOKUP(VLOOKUP(IF(VLOOKUP(E1031,Jogos!$AD$336:$AI$566,6,FALSE)="F",VLOOKUP(E1031,Jogos!$AD$336:$AI$566,4,FALSE),VLOOKUP(E1031,Jogos!$AD$336:$AI$566,5,FALSE)),Tabelas!$O$9:$P$30,2,FALSE),$Q$2:$S$21,3,FALSE),"")</f>
        <v>Rep. Tcheca (Ricardinho)</v>
      </c>
      <c r="G1032" s="76"/>
      <c r="H1032" s="103"/>
      <c r="I1032" s="90" t="str">
        <f>IFERROR(VLOOKUP(VLOOKUP(IF(VLOOKUP(L1031,Jogos!$AD$336:$AI$566,6,FALSE)="C",VLOOKUP(L1031,Jogos!$AD$336:$AI$566,4,FALSE),VLOOKUP(L1031,Jogos!$AD$336:$AI$566,5,FALSE)),Tabelas!$O$9:$P$30,2,FALSE),$Q$2:$S$21,3,FALSE),"")</f>
        <v>Inglaterra (Tooty)</v>
      </c>
      <c r="J1032" s="93"/>
      <c r="K1032" s="94" t="s">
        <v>54</v>
      </c>
      <c r="L1032" s="93"/>
      <c r="M1032" s="68" t="str">
        <f>IFERROR(VLOOKUP(VLOOKUP(IF(VLOOKUP(L1031,Jogos!$AD$336:$AI$566,6,FALSE)="F",VLOOKUP(L1031,Jogos!$AD$336:$AI$566,4,FALSE),VLOOKUP(L1031,Jogos!$AD$336:$AI$566,5,FALSE)),Tabelas!$O$9:$P$30,2,FALSE),$Q$2:$S$21,3,FALSE),"")</f>
        <v>Polônia (Deh)</v>
      </c>
      <c r="N1032" s="106"/>
      <c r="Q1032">
        <f>Tabelas!P1039</f>
        <v>0</v>
      </c>
      <c r="R1032">
        <f>Tabelas!Y1039</f>
        <v>0</v>
      </c>
      <c r="S1032" t="str">
        <f>Q1032&amp;" ("&amp;R1032&amp;")"</f>
        <v>0 (0)</v>
      </c>
    </row>
    <row r="1033" spans="1:19" ht="16.5" thickBot="1" x14ac:dyDescent="0.3">
      <c r="A1033" s="103"/>
      <c r="B1033" s="89" t="s">
        <v>117</v>
      </c>
      <c r="C1033" s="95" t="s">
        <v>118</v>
      </c>
      <c r="D1033" s="171" t="s">
        <v>116</v>
      </c>
      <c r="E1033" s="95" t="s">
        <v>118</v>
      </c>
      <c r="F1033" s="89" t="s">
        <v>117</v>
      </c>
      <c r="G1033" s="102"/>
      <c r="H1033" s="103"/>
      <c r="I1033" s="89" t="s">
        <v>117</v>
      </c>
      <c r="J1033" s="95" t="s">
        <v>118</v>
      </c>
      <c r="K1033" s="171" t="s">
        <v>116</v>
      </c>
      <c r="L1033" s="95" t="s">
        <v>118</v>
      </c>
      <c r="M1033" s="89" t="s">
        <v>117</v>
      </c>
      <c r="N1033" s="107"/>
    </row>
    <row r="1034" spans="1:19" ht="30.95" customHeight="1" thickBot="1" x14ac:dyDescent="0.3">
      <c r="A1034" s="103"/>
      <c r="B1034" s="88"/>
      <c r="C1034" s="96"/>
      <c r="D1034" s="172"/>
      <c r="E1034" s="97"/>
      <c r="F1034" s="87"/>
      <c r="G1034" s="76"/>
      <c r="H1034" s="103"/>
      <c r="I1034" s="88"/>
      <c r="J1034" s="96"/>
      <c r="K1034" s="172"/>
      <c r="L1034" s="97"/>
      <c r="M1034" s="87"/>
      <c r="N1034" s="106"/>
    </row>
    <row r="1035" spans="1:19" ht="30.95" customHeight="1" thickBot="1" x14ac:dyDescent="0.3">
      <c r="A1035" s="103"/>
      <c r="B1035" s="66"/>
      <c r="C1035" s="98"/>
      <c r="D1035" s="172"/>
      <c r="E1035" s="97"/>
      <c r="F1035" s="87"/>
      <c r="G1035" s="76"/>
      <c r="H1035" s="103"/>
      <c r="I1035" s="66"/>
      <c r="J1035" s="98"/>
      <c r="K1035" s="172"/>
      <c r="L1035" s="97"/>
      <c r="M1035" s="87"/>
      <c r="N1035" s="106"/>
    </row>
    <row r="1036" spans="1:19" ht="30.95" customHeight="1" thickBot="1" x14ac:dyDescent="0.3">
      <c r="A1036" s="103"/>
      <c r="B1036" s="66"/>
      <c r="C1036" s="98"/>
      <c r="D1036" s="172"/>
      <c r="E1036" s="97"/>
      <c r="F1036" s="87"/>
      <c r="G1036" s="76"/>
      <c r="H1036" s="103"/>
      <c r="I1036" s="66"/>
      <c r="J1036" s="98"/>
      <c r="K1036" s="172"/>
      <c r="L1036" s="97"/>
      <c r="M1036" s="87"/>
      <c r="N1036" s="106"/>
    </row>
    <row r="1037" spans="1:19" ht="30.95" customHeight="1" thickBot="1" x14ac:dyDescent="0.3">
      <c r="A1037" s="103"/>
      <c r="B1037" s="66"/>
      <c r="C1037" s="98"/>
      <c r="D1037" s="172"/>
      <c r="E1037" s="97"/>
      <c r="F1037" s="87"/>
      <c r="G1037" s="76"/>
      <c r="H1037" s="103"/>
      <c r="I1037" s="66"/>
      <c r="J1037" s="98"/>
      <c r="K1037" s="172"/>
      <c r="L1037" s="97"/>
      <c r="M1037" s="87"/>
      <c r="N1037" s="106"/>
    </row>
    <row r="1038" spans="1:19" ht="30.95" customHeight="1" thickBot="1" x14ac:dyDescent="0.3">
      <c r="A1038" s="103"/>
      <c r="B1038" s="66"/>
      <c r="C1038" s="98"/>
      <c r="D1038" s="173"/>
      <c r="E1038" s="99"/>
      <c r="F1038" s="68"/>
      <c r="G1038" s="76"/>
      <c r="H1038" s="103"/>
      <c r="I1038" s="66"/>
      <c r="J1038" s="98"/>
      <c r="K1038" s="173"/>
      <c r="L1038" s="99"/>
      <c r="M1038" s="68"/>
      <c r="N1038" s="106"/>
    </row>
    <row r="1039" spans="1:19" ht="50.1" customHeight="1" thickBot="1" x14ac:dyDescent="0.4">
      <c r="A1039" s="103"/>
      <c r="B1039" s="137"/>
      <c r="C1039" s="135"/>
      <c r="D1039" s="136"/>
      <c r="E1039" s="137"/>
      <c r="F1039" s="135"/>
      <c r="G1039" s="76"/>
      <c r="H1039" s="103"/>
      <c r="I1039" s="137"/>
      <c r="J1039" s="135"/>
      <c r="K1039" s="136"/>
      <c r="L1039" s="137"/>
      <c r="M1039" s="135"/>
      <c r="N1039" s="106"/>
    </row>
    <row r="1040" spans="1:19" ht="30.95" customHeight="1" x14ac:dyDescent="0.25">
      <c r="A1040" s="138"/>
      <c r="B1040" s="139"/>
      <c r="C1040" s="140"/>
      <c r="D1040" s="141"/>
      <c r="E1040" s="140"/>
      <c r="F1040" s="139"/>
      <c r="G1040" s="139"/>
      <c r="H1040" s="138"/>
      <c r="I1040" s="139"/>
      <c r="J1040" s="140"/>
      <c r="K1040" s="141"/>
      <c r="L1040" s="140"/>
      <c r="M1040" s="139"/>
      <c r="N1040" s="142"/>
    </row>
    <row r="1041" spans="1:19" ht="16.5" thickBot="1" x14ac:dyDescent="0.3">
      <c r="A1041" s="110"/>
      <c r="B1041" s="111"/>
      <c r="C1041" s="111"/>
      <c r="D1041" s="111"/>
      <c r="E1041" s="111"/>
      <c r="F1041" s="111"/>
      <c r="G1041" s="111"/>
      <c r="H1041" s="110"/>
      <c r="I1041" s="111"/>
      <c r="J1041" s="111"/>
      <c r="K1041" s="111"/>
      <c r="L1041" s="111"/>
      <c r="M1041" s="111"/>
      <c r="N1041" s="112"/>
    </row>
    <row r="1042" spans="1:19" ht="30" customHeight="1" thickBot="1" x14ac:dyDescent="0.3">
      <c r="A1042" s="103"/>
      <c r="B1042" s="174" t="str">
        <f>I1029</f>
        <v>LXVI - CAMPEONATO</v>
      </c>
      <c r="C1042" s="175"/>
      <c r="D1042" s="175"/>
      <c r="E1042" s="176"/>
      <c r="F1042" s="91" t="s">
        <v>119</v>
      </c>
      <c r="G1042" s="100"/>
      <c r="H1042" s="103"/>
      <c r="I1042" s="174" t="str">
        <f>B1042</f>
        <v>LXVI - CAMPEONATO</v>
      </c>
      <c r="J1042" s="175"/>
      <c r="K1042" s="175"/>
      <c r="L1042" s="176"/>
      <c r="M1042" s="91" t="s">
        <v>119</v>
      </c>
      <c r="N1042" s="104"/>
    </row>
    <row r="1043" spans="1:19" ht="30" customHeight="1" thickBot="1" x14ac:dyDescent="0.3">
      <c r="A1043" s="103"/>
      <c r="B1043" s="177"/>
      <c r="C1043" s="178"/>
      <c r="D1043" s="178"/>
      <c r="E1043" s="179"/>
      <c r="F1043" s="92">
        <f>M1030</f>
        <v>42833</v>
      </c>
      <c r="G1043" s="101"/>
      <c r="H1043" s="103"/>
      <c r="I1043" s="177"/>
      <c r="J1043" s="178"/>
      <c r="K1043" s="178"/>
      <c r="L1043" s="179"/>
      <c r="M1043" s="92">
        <f>F1043</f>
        <v>42833</v>
      </c>
      <c r="N1043" s="105"/>
    </row>
    <row r="1044" spans="1:19" ht="27" customHeight="1" thickBot="1" x14ac:dyDescent="0.3">
      <c r="A1044" s="103"/>
      <c r="B1044" s="109" t="str">
        <f>C1044&amp;"º Rodada - "&amp;F1044&amp;"º Jogo"</f>
        <v>18º Rodada - 8º Jogo</v>
      </c>
      <c r="C1044" s="113">
        <f>IF(K1031=Jogos!$AB$333,Sumulas!J1031+1,J1031)</f>
        <v>18</v>
      </c>
      <c r="D1044" s="113">
        <f>IF(K1031=Jogos!$AB$333,2,K1031+1)</f>
        <v>9</v>
      </c>
      <c r="E1044" s="113" t="str">
        <f>C1044&amp;"J"&amp;D1044</f>
        <v>18J9</v>
      </c>
      <c r="F1044" s="145">
        <f>D1044-1</f>
        <v>8</v>
      </c>
      <c r="G1044" s="101"/>
      <c r="H1044" s="103"/>
      <c r="I1044" s="109" t="str">
        <f>J1044&amp;"º Rodada - "&amp;M1044&amp;"º Jogo"</f>
        <v>18º Rodada - 9º Jogo</v>
      </c>
      <c r="J1044" s="113">
        <f>IF(D1044=Jogos!$AB$333,Sumulas!C1044+1,C1044)</f>
        <v>18</v>
      </c>
      <c r="K1044" s="113">
        <f>IF(D1044=Jogos!$AB$333,2,D1044+1)</f>
        <v>10</v>
      </c>
      <c r="L1044" s="113" t="str">
        <f>J1044&amp;"J"&amp;K1044</f>
        <v>18J10</v>
      </c>
      <c r="M1044" s="145">
        <f>K1044-1</f>
        <v>9</v>
      </c>
      <c r="N1044" s="105"/>
    </row>
    <row r="1045" spans="1:19" ht="30.95" customHeight="1" thickBot="1" x14ac:dyDescent="0.3">
      <c r="A1045" s="103"/>
      <c r="B1045" s="90" t="str">
        <f>IFERROR(VLOOKUP(VLOOKUP(IF(VLOOKUP(E1044,Jogos!$AD$336:$AI$566,6,FALSE)="C",VLOOKUP(E1044,Jogos!$AD$336:$AI$566,4,FALSE),VLOOKUP(E1044,Jogos!$AD$336:$AI$566,5,FALSE)),Tabelas!$O$9:$P$30,2,FALSE),$Q$2:$S$21,3,FALSE),"")</f>
        <v>País de Gales (Fred)</v>
      </c>
      <c r="C1045" s="93"/>
      <c r="D1045" s="94" t="s">
        <v>54</v>
      </c>
      <c r="E1045" s="93"/>
      <c r="F1045" s="68" t="str">
        <f>IFERROR(VLOOKUP(VLOOKUP(IF(VLOOKUP(E1044,Jogos!$AD$336:$AI$566,6,FALSE)="F",VLOOKUP(E1044,Jogos!$AD$336:$AI$566,4,FALSE),VLOOKUP(E1044,Jogos!$AD$336:$AI$566,5,FALSE)),Tabelas!$O$9:$P$30,2,FALSE),$Q$2:$S$21,3,FALSE),"")</f>
        <v>Irlanda (Gru)</v>
      </c>
      <c r="G1045" s="76"/>
      <c r="H1045" s="103"/>
      <c r="I1045" s="90" t="str">
        <f>IFERROR(VLOOKUP(VLOOKUP(IF(VLOOKUP(L1044,Jogos!$AD$336:$AI$566,6,FALSE)="C",VLOOKUP(L1044,Jogos!$AD$336:$AI$566,4,FALSE),VLOOKUP(L1044,Jogos!$AD$336:$AI$566,5,FALSE)),Tabelas!$O$9:$P$30,2,FALSE),$Q$2:$S$21,3,FALSE),"")</f>
        <v>Noruega (Hurrante)</v>
      </c>
      <c r="J1045" s="93"/>
      <c r="K1045" s="94" t="s">
        <v>54</v>
      </c>
      <c r="L1045" s="93"/>
      <c r="M1045" s="68" t="str">
        <f>IFERROR(VLOOKUP(VLOOKUP(IF(VLOOKUP(L1044,Jogos!$AD$336:$AI$566,6,FALSE)="F",VLOOKUP(L1044,Jogos!$AD$336:$AI$566,4,FALSE),VLOOKUP(L1044,Jogos!$AD$336:$AI$566,5,FALSE)),Tabelas!$O$9:$P$30,2,FALSE),$Q$2:$S$21,3,FALSE),"")</f>
        <v>Itália (Cayera)</v>
      </c>
      <c r="N1045" s="106"/>
      <c r="Q1045">
        <f>Tabelas!P1052</f>
        <v>0</v>
      </c>
      <c r="R1045">
        <f>Tabelas!Y1052</f>
        <v>0</v>
      </c>
      <c r="S1045" t="str">
        <f>Q1045&amp;" ("&amp;R1045&amp;")"</f>
        <v>0 (0)</v>
      </c>
    </row>
    <row r="1046" spans="1:19" ht="16.5" thickBot="1" x14ac:dyDescent="0.3">
      <c r="A1046" s="103"/>
      <c r="B1046" s="89" t="s">
        <v>117</v>
      </c>
      <c r="C1046" s="95" t="s">
        <v>118</v>
      </c>
      <c r="D1046" s="171" t="s">
        <v>116</v>
      </c>
      <c r="E1046" s="95" t="s">
        <v>118</v>
      </c>
      <c r="F1046" s="89" t="s">
        <v>117</v>
      </c>
      <c r="G1046" s="102"/>
      <c r="H1046" s="103"/>
      <c r="I1046" s="89" t="s">
        <v>117</v>
      </c>
      <c r="J1046" s="95" t="s">
        <v>118</v>
      </c>
      <c r="K1046" s="171" t="s">
        <v>116</v>
      </c>
      <c r="L1046" s="95" t="s">
        <v>118</v>
      </c>
      <c r="M1046" s="89" t="s">
        <v>117</v>
      </c>
      <c r="N1046" s="107"/>
    </row>
    <row r="1047" spans="1:19" ht="30.95" customHeight="1" thickBot="1" x14ac:dyDescent="0.3">
      <c r="A1047" s="103"/>
      <c r="B1047" s="88"/>
      <c r="C1047" s="96"/>
      <c r="D1047" s="172"/>
      <c r="E1047" s="97"/>
      <c r="F1047" s="87"/>
      <c r="G1047" s="76"/>
      <c r="H1047" s="103"/>
      <c r="I1047" s="88"/>
      <c r="J1047" s="96"/>
      <c r="K1047" s="172"/>
      <c r="L1047" s="97"/>
      <c r="M1047" s="87"/>
      <c r="N1047" s="106"/>
    </row>
    <row r="1048" spans="1:19" ht="30.95" customHeight="1" thickBot="1" x14ac:dyDescent="0.3">
      <c r="A1048" s="103"/>
      <c r="B1048" s="66"/>
      <c r="C1048" s="98"/>
      <c r="D1048" s="172"/>
      <c r="E1048" s="97"/>
      <c r="F1048" s="87"/>
      <c r="G1048" s="76"/>
      <c r="H1048" s="103"/>
      <c r="I1048" s="66"/>
      <c r="J1048" s="98"/>
      <c r="K1048" s="172"/>
      <c r="L1048" s="97"/>
      <c r="M1048" s="87"/>
      <c r="N1048" s="106"/>
    </row>
    <row r="1049" spans="1:19" ht="30.95" customHeight="1" thickBot="1" x14ac:dyDescent="0.3">
      <c r="A1049" s="103"/>
      <c r="B1049" s="66"/>
      <c r="C1049" s="98"/>
      <c r="D1049" s="172"/>
      <c r="E1049" s="97"/>
      <c r="F1049" s="87"/>
      <c r="G1049" s="76"/>
      <c r="H1049" s="103"/>
      <c r="I1049" s="66"/>
      <c r="J1049" s="98"/>
      <c r="K1049" s="172"/>
      <c r="L1049" s="97"/>
      <c r="M1049" s="87"/>
      <c r="N1049" s="106"/>
    </row>
    <row r="1050" spans="1:19" ht="30.95" customHeight="1" thickBot="1" x14ac:dyDescent="0.3">
      <c r="A1050" s="103"/>
      <c r="B1050" s="66"/>
      <c r="C1050" s="98"/>
      <c r="D1050" s="172"/>
      <c r="E1050" s="97"/>
      <c r="F1050" s="87"/>
      <c r="G1050" s="76"/>
      <c r="H1050" s="103"/>
      <c r="I1050" s="66"/>
      <c r="J1050" s="98"/>
      <c r="K1050" s="172"/>
      <c r="L1050" s="97"/>
      <c r="M1050" s="87"/>
      <c r="N1050" s="106"/>
    </row>
    <row r="1051" spans="1:19" ht="30.95" customHeight="1" thickBot="1" x14ac:dyDescent="0.3">
      <c r="A1051" s="103"/>
      <c r="B1051" s="66"/>
      <c r="C1051" s="98"/>
      <c r="D1051" s="173"/>
      <c r="E1051" s="99"/>
      <c r="F1051" s="68"/>
      <c r="G1051" s="76"/>
      <c r="H1051" s="103"/>
      <c r="I1051" s="66"/>
      <c r="J1051" s="98"/>
      <c r="K1051" s="173"/>
      <c r="L1051" s="99"/>
      <c r="M1051" s="68"/>
      <c r="N1051" s="106"/>
    </row>
    <row r="1052" spans="1:19" ht="50.1" customHeight="1" thickBot="1" x14ac:dyDescent="0.4">
      <c r="A1052" s="103"/>
      <c r="B1052" s="137"/>
      <c r="C1052" s="135"/>
      <c r="D1052" s="136"/>
      <c r="E1052" s="137"/>
      <c r="F1052" s="135"/>
      <c r="G1052" s="76"/>
      <c r="H1052" s="103"/>
      <c r="I1052" s="137"/>
      <c r="J1052" s="135"/>
      <c r="K1052" s="136"/>
      <c r="L1052" s="137"/>
      <c r="M1052" s="135"/>
      <c r="N1052" s="106"/>
    </row>
    <row r="1053" spans="1:19" ht="30.95" customHeight="1" x14ac:dyDescent="0.25">
      <c r="A1053" s="138"/>
      <c r="B1053" s="139"/>
      <c r="C1053" s="140"/>
      <c r="D1053" s="141"/>
      <c r="E1053" s="140"/>
      <c r="F1053" s="139"/>
      <c r="G1053" s="139"/>
      <c r="H1053" s="138"/>
      <c r="I1053" s="139"/>
      <c r="J1053" s="140"/>
      <c r="K1053" s="141"/>
      <c r="L1053" s="140"/>
      <c r="M1053" s="139"/>
      <c r="N1053" s="142"/>
    </row>
    <row r="1054" spans="1:19" ht="16.5" thickBot="1" x14ac:dyDescent="0.3">
      <c r="A1054" s="110"/>
      <c r="B1054" s="111"/>
      <c r="C1054" s="111"/>
      <c r="D1054" s="111"/>
      <c r="E1054" s="111"/>
      <c r="F1054" s="111"/>
      <c r="G1054" s="111"/>
      <c r="H1054" s="110"/>
      <c r="I1054" s="111"/>
      <c r="J1054" s="111"/>
      <c r="K1054" s="111"/>
      <c r="L1054" s="111"/>
      <c r="M1054" s="111"/>
      <c r="N1054" s="112"/>
    </row>
    <row r="1055" spans="1:19" ht="30" customHeight="1" thickBot="1" x14ac:dyDescent="0.3">
      <c r="A1055" s="103"/>
      <c r="B1055" s="174" t="str">
        <f>I1042</f>
        <v>LXVI - CAMPEONATO</v>
      </c>
      <c r="C1055" s="175"/>
      <c r="D1055" s="175"/>
      <c r="E1055" s="176"/>
      <c r="F1055" s="91" t="s">
        <v>119</v>
      </c>
      <c r="G1055" s="100"/>
      <c r="H1055" s="103"/>
      <c r="I1055" s="174" t="str">
        <f>B1055</f>
        <v>LXVI - CAMPEONATO</v>
      </c>
      <c r="J1055" s="175"/>
      <c r="K1055" s="175"/>
      <c r="L1055" s="176"/>
      <c r="M1055" s="91" t="s">
        <v>119</v>
      </c>
      <c r="N1055" s="104"/>
    </row>
    <row r="1056" spans="1:19" ht="30" customHeight="1" thickBot="1" x14ac:dyDescent="0.3">
      <c r="A1056" s="103"/>
      <c r="B1056" s="177"/>
      <c r="C1056" s="178"/>
      <c r="D1056" s="178"/>
      <c r="E1056" s="179"/>
      <c r="F1056" s="92">
        <f>M1043</f>
        <v>42833</v>
      </c>
      <c r="G1056" s="101"/>
      <c r="H1056" s="103"/>
      <c r="I1056" s="177"/>
      <c r="J1056" s="178"/>
      <c r="K1056" s="178"/>
      <c r="L1056" s="179"/>
      <c r="M1056" s="92">
        <f>F1056</f>
        <v>42833</v>
      </c>
      <c r="N1056" s="105"/>
    </row>
    <row r="1057" spans="1:19" ht="27" customHeight="1" thickBot="1" x14ac:dyDescent="0.3">
      <c r="A1057" s="103"/>
      <c r="B1057" s="109" t="str">
        <f>C1057&amp;"º Rodada - "&amp;F1057&amp;"º Jogo"</f>
        <v>19º Rodada - 1º Jogo</v>
      </c>
      <c r="C1057" s="113">
        <f>IF(K1044=Jogos!$AB$333,Sumulas!J1044+1,J1044)</f>
        <v>19</v>
      </c>
      <c r="D1057" s="113">
        <f>IF(K1044=Jogos!$AB$333,2,K1044+1)</f>
        <v>2</v>
      </c>
      <c r="E1057" s="113" t="str">
        <f>C1057&amp;"J"&amp;D1057</f>
        <v>19J2</v>
      </c>
      <c r="F1057" s="145">
        <f>D1057-1</f>
        <v>1</v>
      </c>
      <c r="G1057" s="101"/>
      <c r="H1057" s="103"/>
      <c r="I1057" s="109" t="str">
        <f>J1057&amp;"º Rodada - "&amp;M1057&amp;"º Jogo"</f>
        <v>19º Rodada - 2º Jogo</v>
      </c>
      <c r="J1057" s="113">
        <f>IF(D1057=Jogos!$AB$333,Sumulas!C1057+1,C1057)</f>
        <v>19</v>
      </c>
      <c r="K1057" s="113">
        <f>IF(D1057=Jogos!$AB$333,2,D1057+1)</f>
        <v>3</v>
      </c>
      <c r="L1057" s="113" t="str">
        <f>J1057&amp;"J"&amp;K1057</f>
        <v>19J3</v>
      </c>
      <c r="M1057" s="145">
        <f>K1057-1</f>
        <v>2</v>
      </c>
      <c r="N1057" s="105"/>
    </row>
    <row r="1058" spans="1:19" ht="30.95" customHeight="1" thickBot="1" x14ac:dyDescent="0.3">
      <c r="A1058" s="103"/>
      <c r="B1058" s="90" t="str">
        <f>IFERROR(VLOOKUP(VLOOKUP(IF(VLOOKUP(E1057,Jogos!$AD$336:$AI$566,6,FALSE)="C",VLOOKUP(E1057,Jogos!$AD$336:$AI$566,4,FALSE),VLOOKUP(E1057,Jogos!$AD$336:$AI$566,5,FALSE)),Tabelas!$O$9:$P$30,2,FALSE),$Q$2:$S$21,3,FALSE),"")</f>
        <v>Turquia (DieGo)</v>
      </c>
      <c r="C1058" s="93"/>
      <c r="D1058" s="94" t="s">
        <v>54</v>
      </c>
      <c r="E1058" s="93"/>
      <c r="F1058" s="68" t="str">
        <f>IFERROR(VLOOKUP(VLOOKUP(IF(VLOOKUP(E1057,Jogos!$AD$336:$AI$566,6,FALSE)="F",VLOOKUP(E1057,Jogos!$AD$336:$AI$566,4,FALSE),VLOOKUP(E1057,Jogos!$AD$336:$AI$566,5,FALSE)),Tabelas!$O$9:$P$30,2,FALSE),$Q$2:$S$21,3,FALSE),"")</f>
        <v>Áustria (Mário)</v>
      </c>
      <c r="G1058" s="76"/>
      <c r="H1058" s="103"/>
      <c r="I1058" s="90" t="str">
        <f>IFERROR(VLOOKUP(VLOOKUP(IF(VLOOKUP(L1057,Jogos!$AD$336:$AI$566,6,FALSE)="C",VLOOKUP(L1057,Jogos!$AD$336:$AI$566,4,FALSE),VLOOKUP(L1057,Jogos!$AD$336:$AI$566,5,FALSE)),Tabelas!$O$9:$P$30,2,FALSE),$Q$2:$S$21,3,FALSE),"")</f>
        <v>Suíça (Juninho)</v>
      </c>
      <c r="J1058" s="93"/>
      <c r="K1058" s="94" t="s">
        <v>54</v>
      </c>
      <c r="L1058" s="93"/>
      <c r="M1058" s="68" t="str">
        <f>IFERROR(VLOOKUP(VLOOKUP(IF(VLOOKUP(L1057,Jogos!$AD$336:$AI$566,6,FALSE)="F",VLOOKUP(L1057,Jogos!$AD$336:$AI$566,4,FALSE),VLOOKUP(L1057,Jogos!$AD$336:$AI$566,5,FALSE)),Tabelas!$O$9:$P$30,2,FALSE),$Q$2:$S$21,3,FALSE),"")</f>
        <v>Bélgica (Gustavão)</v>
      </c>
      <c r="N1058" s="106"/>
      <c r="Q1058">
        <f>Tabelas!P1065</f>
        <v>0</v>
      </c>
      <c r="R1058">
        <f>Tabelas!Y1065</f>
        <v>0</v>
      </c>
      <c r="S1058" t="str">
        <f>Q1058&amp;" ("&amp;R1058&amp;")"</f>
        <v>0 (0)</v>
      </c>
    </row>
    <row r="1059" spans="1:19" ht="16.5" thickBot="1" x14ac:dyDescent="0.3">
      <c r="A1059" s="103"/>
      <c r="B1059" s="89" t="s">
        <v>117</v>
      </c>
      <c r="C1059" s="95" t="s">
        <v>118</v>
      </c>
      <c r="D1059" s="171" t="s">
        <v>116</v>
      </c>
      <c r="E1059" s="95" t="s">
        <v>118</v>
      </c>
      <c r="F1059" s="89" t="s">
        <v>117</v>
      </c>
      <c r="G1059" s="102"/>
      <c r="H1059" s="103"/>
      <c r="I1059" s="89" t="s">
        <v>117</v>
      </c>
      <c r="J1059" s="95" t="s">
        <v>118</v>
      </c>
      <c r="K1059" s="171" t="s">
        <v>116</v>
      </c>
      <c r="L1059" s="95" t="s">
        <v>118</v>
      </c>
      <c r="M1059" s="89" t="s">
        <v>117</v>
      </c>
      <c r="N1059" s="107"/>
    </row>
    <row r="1060" spans="1:19" ht="30.95" customHeight="1" thickBot="1" x14ac:dyDescent="0.3">
      <c r="A1060" s="103"/>
      <c r="B1060" s="88"/>
      <c r="C1060" s="96"/>
      <c r="D1060" s="172"/>
      <c r="E1060" s="97"/>
      <c r="F1060" s="87"/>
      <c r="G1060" s="76"/>
      <c r="H1060" s="103"/>
      <c r="I1060" s="88"/>
      <c r="J1060" s="96"/>
      <c r="K1060" s="172"/>
      <c r="L1060" s="97"/>
      <c r="M1060" s="87"/>
      <c r="N1060" s="106"/>
    </row>
    <row r="1061" spans="1:19" ht="30.95" customHeight="1" thickBot="1" x14ac:dyDescent="0.3">
      <c r="A1061" s="103"/>
      <c r="B1061" s="66"/>
      <c r="C1061" s="98"/>
      <c r="D1061" s="172"/>
      <c r="E1061" s="97"/>
      <c r="F1061" s="87"/>
      <c r="G1061" s="76"/>
      <c r="H1061" s="103"/>
      <c r="I1061" s="66"/>
      <c r="J1061" s="98"/>
      <c r="K1061" s="172"/>
      <c r="L1061" s="97"/>
      <c r="M1061" s="87"/>
      <c r="N1061" s="106"/>
    </row>
    <row r="1062" spans="1:19" ht="30.95" customHeight="1" thickBot="1" x14ac:dyDescent="0.3">
      <c r="A1062" s="103"/>
      <c r="B1062" s="66"/>
      <c r="C1062" s="98"/>
      <c r="D1062" s="172"/>
      <c r="E1062" s="97"/>
      <c r="F1062" s="87"/>
      <c r="G1062" s="76"/>
      <c r="H1062" s="103"/>
      <c r="I1062" s="66"/>
      <c r="J1062" s="98"/>
      <c r="K1062" s="172"/>
      <c r="L1062" s="97"/>
      <c r="M1062" s="87"/>
      <c r="N1062" s="106"/>
    </row>
    <row r="1063" spans="1:19" ht="30.95" customHeight="1" thickBot="1" x14ac:dyDescent="0.3">
      <c r="A1063" s="103"/>
      <c r="B1063" s="66"/>
      <c r="C1063" s="98"/>
      <c r="D1063" s="172"/>
      <c r="E1063" s="97"/>
      <c r="F1063" s="87"/>
      <c r="G1063" s="76"/>
      <c r="H1063" s="103"/>
      <c r="I1063" s="66"/>
      <c r="J1063" s="98"/>
      <c r="K1063" s="172"/>
      <c r="L1063" s="97"/>
      <c r="M1063" s="87"/>
      <c r="N1063" s="106"/>
    </row>
    <row r="1064" spans="1:19" ht="30.95" customHeight="1" thickBot="1" x14ac:dyDescent="0.3">
      <c r="A1064" s="103"/>
      <c r="B1064" s="66"/>
      <c r="C1064" s="98"/>
      <c r="D1064" s="173"/>
      <c r="E1064" s="99"/>
      <c r="F1064" s="68"/>
      <c r="G1064" s="76"/>
      <c r="H1064" s="103"/>
      <c r="I1064" s="66"/>
      <c r="J1064" s="98"/>
      <c r="K1064" s="173"/>
      <c r="L1064" s="99"/>
      <c r="M1064" s="68"/>
      <c r="N1064" s="106"/>
    </row>
    <row r="1065" spans="1:19" ht="50.1" customHeight="1" thickBot="1" x14ac:dyDescent="0.4">
      <c r="A1065" s="103"/>
      <c r="B1065" s="137"/>
      <c r="C1065" s="135"/>
      <c r="D1065" s="136"/>
      <c r="E1065" s="137"/>
      <c r="F1065" s="135"/>
      <c r="G1065" s="76"/>
      <c r="H1065" s="103"/>
      <c r="I1065" s="137"/>
      <c r="J1065" s="135"/>
      <c r="K1065" s="136"/>
      <c r="L1065" s="137"/>
      <c r="M1065" s="135"/>
      <c r="N1065" s="106"/>
    </row>
    <row r="1066" spans="1:19" ht="30.95" customHeight="1" x14ac:dyDescent="0.25">
      <c r="A1066" s="138"/>
      <c r="B1066" s="139"/>
      <c r="C1066" s="140"/>
      <c r="D1066" s="141"/>
      <c r="E1066" s="140"/>
      <c r="F1066" s="139"/>
      <c r="G1066" s="139"/>
      <c r="H1066" s="138"/>
      <c r="I1066" s="139"/>
      <c r="J1066" s="140"/>
      <c r="K1066" s="141"/>
      <c r="L1066" s="140"/>
      <c r="M1066" s="139"/>
      <c r="N1066" s="142"/>
    </row>
    <row r="1067" spans="1:19" ht="16.5" thickBot="1" x14ac:dyDescent="0.3">
      <c r="A1067" s="110"/>
      <c r="B1067" s="111"/>
      <c r="C1067" s="111"/>
      <c r="D1067" s="111"/>
      <c r="E1067" s="111"/>
      <c r="F1067" s="111"/>
      <c r="G1067" s="111"/>
      <c r="H1067" s="110"/>
      <c r="I1067" s="111"/>
      <c r="J1067" s="111"/>
      <c r="K1067" s="111"/>
      <c r="L1067" s="111"/>
      <c r="M1067" s="111"/>
      <c r="N1067" s="112"/>
    </row>
    <row r="1068" spans="1:19" ht="30" customHeight="1" thickBot="1" x14ac:dyDescent="0.3">
      <c r="A1068" s="103"/>
      <c r="B1068" s="174" t="str">
        <f>I1055</f>
        <v>LXVI - CAMPEONATO</v>
      </c>
      <c r="C1068" s="175"/>
      <c r="D1068" s="175"/>
      <c r="E1068" s="176"/>
      <c r="F1068" s="91" t="s">
        <v>119</v>
      </c>
      <c r="G1068" s="100"/>
      <c r="H1068" s="103"/>
      <c r="I1068" s="174" t="str">
        <f>B1068</f>
        <v>LXVI - CAMPEONATO</v>
      </c>
      <c r="J1068" s="175"/>
      <c r="K1068" s="175"/>
      <c r="L1068" s="176"/>
      <c r="M1068" s="91" t="s">
        <v>119</v>
      </c>
      <c r="N1068" s="104"/>
    </row>
    <row r="1069" spans="1:19" ht="30" customHeight="1" thickBot="1" x14ac:dyDescent="0.3">
      <c r="A1069" s="103"/>
      <c r="B1069" s="177"/>
      <c r="C1069" s="178"/>
      <c r="D1069" s="178"/>
      <c r="E1069" s="179"/>
      <c r="F1069" s="92">
        <f>M1056</f>
        <v>42833</v>
      </c>
      <c r="G1069" s="101"/>
      <c r="H1069" s="103"/>
      <c r="I1069" s="177"/>
      <c r="J1069" s="178"/>
      <c r="K1069" s="178"/>
      <c r="L1069" s="179"/>
      <c r="M1069" s="92">
        <f>F1069</f>
        <v>42833</v>
      </c>
      <c r="N1069" s="105"/>
    </row>
    <row r="1070" spans="1:19" ht="27" customHeight="1" thickBot="1" x14ac:dyDescent="0.3">
      <c r="A1070" s="103"/>
      <c r="B1070" s="109" t="str">
        <f>C1070&amp;"º Rodada - "&amp;F1070&amp;"º Jogo"</f>
        <v>19º Rodada - 3º Jogo</v>
      </c>
      <c r="C1070" s="113">
        <f>IF(K1057=Jogos!$AB$333,Sumulas!J1057+1,J1057)</f>
        <v>19</v>
      </c>
      <c r="D1070" s="113">
        <f>IF(K1057=Jogos!$AB$333,2,K1057+1)</f>
        <v>4</v>
      </c>
      <c r="E1070" s="113" t="str">
        <f>C1070&amp;"J"&amp;D1070</f>
        <v>19J4</v>
      </c>
      <c r="F1070" s="145">
        <f>D1070-1</f>
        <v>3</v>
      </c>
      <c r="G1070" s="101"/>
      <c r="H1070" s="103"/>
      <c r="I1070" s="109" t="str">
        <f>J1070&amp;"º Rodada - "&amp;M1070&amp;"º Jogo"</f>
        <v>19º Rodada - 4º Jogo</v>
      </c>
      <c r="J1070" s="113">
        <f>IF(D1070=Jogos!$AB$333,Sumulas!C1070+1,C1070)</f>
        <v>19</v>
      </c>
      <c r="K1070" s="113">
        <f>IF(D1070=Jogos!$AB$333,2,D1070+1)</f>
        <v>5</v>
      </c>
      <c r="L1070" s="113" t="str">
        <f>J1070&amp;"J"&amp;K1070</f>
        <v>19J5</v>
      </c>
      <c r="M1070" s="145">
        <f>K1070-1</f>
        <v>4</v>
      </c>
      <c r="N1070" s="105"/>
    </row>
    <row r="1071" spans="1:19" ht="30.95" customHeight="1" thickBot="1" x14ac:dyDescent="0.3">
      <c r="A1071" s="103"/>
      <c r="B1071" s="90" t="str">
        <f>IFERROR(VLOOKUP(VLOOKUP(IF(VLOOKUP(E1070,Jogos!$AD$336:$AI$566,6,FALSE)="C",VLOOKUP(E1070,Jogos!$AD$336:$AI$566,4,FALSE),VLOOKUP(E1070,Jogos!$AD$336:$AI$566,5,FALSE)),Tabelas!$O$9:$P$30,2,FALSE),$Q$2:$S$21,3,FALSE),"")</f>
        <v>Dinamarca (Michael)</v>
      </c>
      <c r="C1071" s="93"/>
      <c r="D1071" s="94" t="s">
        <v>54</v>
      </c>
      <c r="E1071" s="93"/>
      <c r="F1071" s="68" t="str">
        <f>IFERROR(VLOOKUP(VLOOKUP(IF(VLOOKUP(E1070,Jogos!$AD$336:$AI$566,6,FALSE)="F",VLOOKUP(E1070,Jogos!$AD$336:$AI$566,4,FALSE),VLOOKUP(E1070,Jogos!$AD$336:$AI$566,5,FALSE)),Tabelas!$O$9:$P$30,2,FALSE),$Q$2:$S$21,3,FALSE),"")</f>
        <v>Suécia (Hugo)</v>
      </c>
      <c r="G1071" s="76"/>
      <c r="H1071" s="103"/>
      <c r="I1071" s="90" t="str">
        <f>IFERROR(VLOOKUP(VLOOKUP(IF(VLOOKUP(L1070,Jogos!$AD$336:$AI$566,6,FALSE)="C",VLOOKUP(L1070,Jogos!$AD$336:$AI$566,4,FALSE),VLOOKUP(L1070,Jogos!$AD$336:$AI$566,5,FALSE)),Tabelas!$O$9:$P$30,2,FALSE),$Q$2:$S$21,3,FALSE),"")</f>
        <v>Escócia (João)</v>
      </c>
      <c r="J1071" s="93"/>
      <c r="K1071" s="94" t="s">
        <v>54</v>
      </c>
      <c r="L1071" s="93"/>
      <c r="M1071" s="68" t="str">
        <f>IFERROR(VLOOKUP(VLOOKUP(IF(VLOOKUP(L1070,Jogos!$AD$336:$AI$566,6,FALSE)="F",VLOOKUP(L1070,Jogos!$AD$336:$AI$566,4,FALSE),VLOOKUP(L1070,Jogos!$AD$336:$AI$566,5,FALSE)),Tabelas!$O$9:$P$30,2,FALSE),$Q$2:$S$21,3,FALSE),"")</f>
        <v>Romênia (Piu)</v>
      </c>
      <c r="N1071" s="106"/>
      <c r="Q1071">
        <f>Tabelas!P1078</f>
        <v>0</v>
      </c>
      <c r="R1071">
        <f>Tabelas!Y1078</f>
        <v>0</v>
      </c>
      <c r="S1071" t="str">
        <f>Q1071&amp;" ("&amp;R1071&amp;")"</f>
        <v>0 (0)</v>
      </c>
    </row>
    <row r="1072" spans="1:19" ht="16.5" thickBot="1" x14ac:dyDescent="0.3">
      <c r="A1072" s="103"/>
      <c r="B1072" s="89" t="s">
        <v>117</v>
      </c>
      <c r="C1072" s="95" t="s">
        <v>118</v>
      </c>
      <c r="D1072" s="171" t="s">
        <v>116</v>
      </c>
      <c r="E1072" s="95" t="s">
        <v>118</v>
      </c>
      <c r="F1072" s="89" t="s">
        <v>117</v>
      </c>
      <c r="G1072" s="102"/>
      <c r="H1072" s="103"/>
      <c r="I1072" s="89" t="s">
        <v>117</v>
      </c>
      <c r="J1072" s="95" t="s">
        <v>118</v>
      </c>
      <c r="K1072" s="171" t="s">
        <v>116</v>
      </c>
      <c r="L1072" s="95" t="s">
        <v>118</v>
      </c>
      <c r="M1072" s="89" t="s">
        <v>117</v>
      </c>
      <c r="N1072" s="107"/>
    </row>
    <row r="1073" spans="1:19" ht="30.95" customHeight="1" thickBot="1" x14ac:dyDescent="0.3">
      <c r="A1073" s="103"/>
      <c r="B1073" s="88"/>
      <c r="C1073" s="96"/>
      <c r="D1073" s="172"/>
      <c r="E1073" s="97"/>
      <c r="F1073" s="87"/>
      <c r="G1073" s="76"/>
      <c r="H1073" s="103"/>
      <c r="I1073" s="88"/>
      <c r="J1073" s="96"/>
      <c r="K1073" s="172"/>
      <c r="L1073" s="97"/>
      <c r="M1073" s="87"/>
      <c r="N1073" s="106"/>
    </row>
    <row r="1074" spans="1:19" ht="30.95" customHeight="1" thickBot="1" x14ac:dyDescent="0.3">
      <c r="A1074" s="103"/>
      <c r="B1074" s="66"/>
      <c r="C1074" s="98"/>
      <c r="D1074" s="172"/>
      <c r="E1074" s="97"/>
      <c r="F1074" s="87"/>
      <c r="G1074" s="76"/>
      <c r="H1074" s="103"/>
      <c r="I1074" s="66"/>
      <c r="J1074" s="98"/>
      <c r="K1074" s="172"/>
      <c r="L1074" s="97"/>
      <c r="M1074" s="87"/>
      <c r="N1074" s="106"/>
    </row>
    <row r="1075" spans="1:19" ht="30.95" customHeight="1" thickBot="1" x14ac:dyDescent="0.3">
      <c r="A1075" s="103"/>
      <c r="B1075" s="66"/>
      <c r="C1075" s="98"/>
      <c r="D1075" s="172"/>
      <c r="E1075" s="97"/>
      <c r="F1075" s="87"/>
      <c r="G1075" s="76"/>
      <c r="H1075" s="103"/>
      <c r="I1075" s="66"/>
      <c r="J1075" s="98"/>
      <c r="K1075" s="172"/>
      <c r="L1075" s="97"/>
      <c r="M1075" s="87"/>
      <c r="N1075" s="106"/>
    </row>
    <row r="1076" spans="1:19" ht="30.95" customHeight="1" thickBot="1" x14ac:dyDescent="0.3">
      <c r="A1076" s="103"/>
      <c r="B1076" s="66"/>
      <c r="C1076" s="98"/>
      <c r="D1076" s="172"/>
      <c r="E1076" s="97"/>
      <c r="F1076" s="87"/>
      <c r="G1076" s="76"/>
      <c r="H1076" s="103"/>
      <c r="I1076" s="66"/>
      <c r="J1076" s="98"/>
      <c r="K1076" s="172"/>
      <c r="L1076" s="97"/>
      <c r="M1076" s="87"/>
      <c r="N1076" s="106"/>
    </row>
    <row r="1077" spans="1:19" ht="30.95" customHeight="1" thickBot="1" x14ac:dyDescent="0.3">
      <c r="A1077" s="103"/>
      <c r="B1077" s="66"/>
      <c r="C1077" s="98"/>
      <c r="D1077" s="173"/>
      <c r="E1077" s="99"/>
      <c r="F1077" s="68"/>
      <c r="G1077" s="76"/>
      <c r="H1077" s="103"/>
      <c r="I1077" s="66"/>
      <c r="J1077" s="98"/>
      <c r="K1077" s="173"/>
      <c r="L1077" s="99"/>
      <c r="M1077" s="68"/>
      <c r="N1077" s="106"/>
    </row>
    <row r="1078" spans="1:19" ht="50.1" customHeight="1" thickBot="1" x14ac:dyDescent="0.4">
      <c r="A1078" s="103"/>
      <c r="B1078" s="137"/>
      <c r="C1078" s="135"/>
      <c r="D1078" s="136"/>
      <c r="E1078" s="137"/>
      <c r="F1078" s="135"/>
      <c r="G1078" s="76"/>
      <c r="H1078" s="103"/>
      <c r="I1078" s="137"/>
      <c r="J1078" s="135"/>
      <c r="K1078" s="136"/>
      <c r="L1078" s="137"/>
      <c r="M1078" s="135"/>
      <c r="N1078" s="106"/>
    </row>
    <row r="1079" spans="1:19" ht="30.95" customHeight="1" x14ac:dyDescent="0.25">
      <c r="A1079" s="138"/>
      <c r="B1079" s="139"/>
      <c r="C1079" s="140"/>
      <c r="D1079" s="141"/>
      <c r="E1079" s="140"/>
      <c r="F1079" s="139"/>
      <c r="G1079" s="139"/>
      <c r="H1079" s="138"/>
      <c r="I1079" s="139"/>
      <c r="J1079" s="140"/>
      <c r="K1079" s="141"/>
      <c r="L1079" s="140"/>
      <c r="M1079" s="139"/>
      <c r="N1079" s="142"/>
    </row>
    <row r="1080" spans="1:19" ht="16.5" thickBot="1" x14ac:dyDescent="0.3">
      <c r="A1080" s="110"/>
      <c r="B1080" s="111"/>
      <c r="C1080" s="111"/>
      <c r="D1080" s="111"/>
      <c r="E1080" s="111"/>
      <c r="F1080" s="111"/>
      <c r="G1080" s="111"/>
      <c r="H1080" s="110"/>
      <c r="I1080" s="111"/>
      <c r="J1080" s="111"/>
      <c r="K1080" s="111"/>
      <c r="L1080" s="111"/>
      <c r="M1080" s="111"/>
      <c r="N1080" s="112"/>
    </row>
    <row r="1081" spans="1:19" ht="30" customHeight="1" thickBot="1" x14ac:dyDescent="0.3">
      <c r="A1081" s="103"/>
      <c r="B1081" s="174" t="str">
        <f>I1068</f>
        <v>LXVI - CAMPEONATO</v>
      </c>
      <c r="C1081" s="175"/>
      <c r="D1081" s="175"/>
      <c r="E1081" s="176"/>
      <c r="F1081" s="91" t="s">
        <v>119</v>
      </c>
      <c r="G1081" s="100"/>
      <c r="H1081" s="103"/>
      <c r="I1081" s="174" t="str">
        <f>B1081</f>
        <v>LXVI - CAMPEONATO</v>
      </c>
      <c r="J1081" s="175"/>
      <c r="K1081" s="175"/>
      <c r="L1081" s="176"/>
      <c r="M1081" s="91" t="s">
        <v>119</v>
      </c>
      <c r="N1081" s="104"/>
    </row>
    <row r="1082" spans="1:19" ht="30" customHeight="1" thickBot="1" x14ac:dyDescent="0.3">
      <c r="A1082" s="103"/>
      <c r="B1082" s="177"/>
      <c r="C1082" s="178"/>
      <c r="D1082" s="178"/>
      <c r="E1082" s="179"/>
      <c r="F1082" s="92">
        <f>M1069</f>
        <v>42833</v>
      </c>
      <c r="G1082" s="101"/>
      <c r="H1082" s="103"/>
      <c r="I1082" s="177"/>
      <c r="J1082" s="178"/>
      <c r="K1082" s="178"/>
      <c r="L1082" s="179"/>
      <c r="M1082" s="92">
        <f>F1082</f>
        <v>42833</v>
      </c>
      <c r="N1082" s="105"/>
    </row>
    <row r="1083" spans="1:19" ht="27" customHeight="1" thickBot="1" x14ac:dyDescent="0.3">
      <c r="A1083" s="103"/>
      <c r="B1083" s="109" t="str">
        <f>C1083&amp;"º Rodada - "&amp;F1083&amp;"º Jogo"</f>
        <v>19º Rodada - 5º Jogo</v>
      </c>
      <c r="C1083" s="113">
        <f>IF(K1070=Jogos!$AB$333,Sumulas!J1070+1,J1070)</f>
        <v>19</v>
      </c>
      <c r="D1083" s="113">
        <f>IF(K1070=Jogos!$AB$333,2,K1070+1)</f>
        <v>6</v>
      </c>
      <c r="E1083" s="113" t="str">
        <f>C1083&amp;"J"&amp;D1083</f>
        <v>19J6</v>
      </c>
      <c r="F1083" s="145">
        <f>D1083-1</f>
        <v>5</v>
      </c>
      <c r="G1083" s="101"/>
      <c r="H1083" s="103"/>
      <c r="I1083" s="109" t="str">
        <f>J1083&amp;"º Rodada - "&amp;M1083&amp;"º Jogo"</f>
        <v>19º Rodada - 6º Jogo</v>
      </c>
      <c r="J1083" s="113">
        <f>IF(D1083=Jogos!$AB$333,Sumulas!C1083+1,C1083)</f>
        <v>19</v>
      </c>
      <c r="K1083" s="113">
        <f>IF(D1083=Jogos!$AB$333,2,D1083+1)</f>
        <v>7</v>
      </c>
      <c r="L1083" s="113" t="str">
        <f>J1083&amp;"J"&amp;K1083</f>
        <v>19J7</v>
      </c>
      <c r="M1083" s="145">
        <f>K1083-1</f>
        <v>6</v>
      </c>
      <c r="N1083" s="105"/>
    </row>
    <row r="1084" spans="1:19" ht="30.95" customHeight="1" thickBot="1" x14ac:dyDescent="0.3">
      <c r="A1084" s="103"/>
      <c r="B1084" s="90" t="str">
        <f>IFERROR(VLOOKUP(VLOOKUP(IF(VLOOKUP(E1083,Jogos!$AD$336:$AI$566,6,FALSE)="C",VLOOKUP(E1083,Jogos!$AD$336:$AI$566,4,FALSE),VLOOKUP(E1083,Jogos!$AD$336:$AI$566,5,FALSE)),Tabelas!$O$9:$P$30,2,FALSE),$Q$2:$S$21,3,FALSE),"")</f>
        <v>Rep. Tcheca (Ricardinho)</v>
      </c>
      <c r="C1084" s="93"/>
      <c r="D1084" s="94" t="s">
        <v>54</v>
      </c>
      <c r="E1084" s="93"/>
      <c r="F1084" s="68" t="str">
        <f>IFERROR(VLOOKUP(VLOOKUP(IF(VLOOKUP(E1083,Jogos!$AD$336:$AI$566,6,FALSE)="F",VLOOKUP(E1083,Jogos!$AD$336:$AI$566,4,FALSE),VLOOKUP(E1083,Jogos!$AD$336:$AI$566,5,FALSE)),Tabelas!$O$9:$P$30,2,FALSE),$Q$2:$S$21,3,FALSE),"")</f>
        <v>Eslovênia (Deyvid)</v>
      </c>
      <c r="G1084" s="76"/>
      <c r="H1084" s="103"/>
      <c r="I1084" s="90" t="str">
        <f>IFERROR(VLOOKUP(VLOOKUP(IF(VLOOKUP(L1083,Jogos!$AD$336:$AI$566,6,FALSE)="C",VLOOKUP(L1083,Jogos!$AD$336:$AI$566,4,FALSE),VLOOKUP(L1083,Jogos!$AD$336:$AI$566,5,FALSE)),Tabelas!$O$9:$P$30,2,FALSE),$Q$2:$S$21,3,FALSE),"")</f>
        <v>Polônia (Deh)</v>
      </c>
      <c r="J1084" s="93"/>
      <c r="K1084" s="94" t="s">
        <v>54</v>
      </c>
      <c r="L1084" s="93"/>
      <c r="M1084" s="68" t="str">
        <f>IFERROR(VLOOKUP(VLOOKUP(IF(VLOOKUP(L1083,Jogos!$AD$336:$AI$566,6,FALSE)="F",VLOOKUP(L1083,Jogos!$AD$336:$AI$566,4,FALSE),VLOOKUP(L1083,Jogos!$AD$336:$AI$566,5,FALSE)),Tabelas!$O$9:$P$30,2,FALSE),$Q$2:$S$21,3,FALSE),"")</f>
        <v>França (Shrek)</v>
      </c>
      <c r="N1084" s="106"/>
      <c r="Q1084">
        <f>Tabelas!P1091</f>
        <v>0</v>
      </c>
      <c r="R1084">
        <f>Tabelas!Y1091</f>
        <v>0</v>
      </c>
      <c r="S1084" t="str">
        <f>Q1084&amp;" ("&amp;R1084&amp;")"</f>
        <v>0 (0)</v>
      </c>
    </row>
    <row r="1085" spans="1:19" ht="16.5" thickBot="1" x14ac:dyDescent="0.3">
      <c r="A1085" s="103"/>
      <c r="B1085" s="89" t="s">
        <v>117</v>
      </c>
      <c r="C1085" s="95" t="s">
        <v>118</v>
      </c>
      <c r="D1085" s="171" t="s">
        <v>116</v>
      </c>
      <c r="E1085" s="95" t="s">
        <v>118</v>
      </c>
      <c r="F1085" s="89" t="s">
        <v>117</v>
      </c>
      <c r="G1085" s="102"/>
      <c r="H1085" s="103"/>
      <c r="I1085" s="89" t="s">
        <v>117</v>
      </c>
      <c r="J1085" s="95" t="s">
        <v>118</v>
      </c>
      <c r="K1085" s="171" t="s">
        <v>116</v>
      </c>
      <c r="L1085" s="95" t="s">
        <v>118</v>
      </c>
      <c r="M1085" s="89" t="s">
        <v>117</v>
      </c>
      <c r="N1085" s="107"/>
    </row>
    <row r="1086" spans="1:19" ht="30.95" customHeight="1" thickBot="1" x14ac:dyDescent="0.3">
      <c r="A1086" s="103"/>
      <c r="B1086" s="88"/>
      <c r="C1086" s="96"/>
      <c r="D1086" s="172"/>
      <c r="E1086" s="97"/>
      <c r="F1086" s="87"/>
      <c r="G1086" s="76"/>
      <c r="H1086" s="103"/>
      <c r="I1086" s="88"/>
      <c r="J1086" s="96"/>
      <c r="K1086" s="172"/>
      <c r="L1086" s="97"/>
      <c r="M1086" s="87"/>
      <c r="N1086" s="106"/>
    </row>
    <row r="1087" spans="1:19" ht="30.95" customHeight="1" thickBot="1" x14ac:dyDescent="0.3">
      <c r="A1087" s="103"/>
      <c r="B1087" s="66"/>
      <c r="C1087" s="98"/>
      <c r="D1087" s="172"/>
      <c r="E1087" s="97"/>
      <c r="F1087" s="87"/>
      <c r="G1087" s="76"/>
      <c r="H1087" s="103"/>
      <c r="I1087" s="66"/>
      <c r="J1087" s="98"/>
      <c r="K1087" s="172"/>
      <c r="L1087" s="97"/>
      <c r="M1087" s="87"/>
      <c r="N1087" s="106"/>
    </row>
    <row r="1088" spans="1:19" ht="30.95" customHeight="1" thickBot="1" x14ac:dyDescent="0.3">
      <c r="A1088" s="103"/>
      <c r="B1088" s="66"/>
      <c r="C1088" s="98"/>
      <c r="D1088" s="172"/>
      <c r="E1088" s="97"/>
      <c r="F1088" s="87"/>
      <c r="G1088" s="76"/>
      <c r="H1088" s="103"/>
      <c r="I1088" s="66"/>
      <c r="J1088" s="98"/>
      <c r="K1088" s="172"/>
      <c r="L1088" s="97"/>
      <c r="M1088" s="87"/>
      <c r="N1088" s="106"/>
    </row>
    <row r="1089" spans="1:19" ht="30.95" customHeight="1" thickBot="1" x14ac:dyDescent="0.3">
      <c r="A1089" s="103"/>
      <c r="B1089" s="66"/>
      <c r="C1089" s="98"/>
      <c r="D1089" s="172"/>
      <c r="E1089" s="97"/>
      <c r="F1089" s="87"/>
      <c r="G1089" s="76"/>
      <c r="H1089" s="103"/>
      <c r="I1089" s="66"/>
      <c r="J1089" s="98"/>
      <c r="K1089" s="172"/>
      <c r="L1089" s="97"/>
      <c r="M1089" s="87"/>
      <c r="N1089" s="106"/>
    </row>
    <row r="1090" spans="1:19" ht="30.95" customHeight="1" thickBot="1" x14ac:dyDescent="0.3">
      <c r="A1090" s="103"/>
      <c r="B1090" s="66"/>
      <c r="C1090" s="98"/>
      <c r="D1090" s="173"/>
      <c r="E1090" s="99"/>
      <c r="F1090" s="68"/>
      <c r="G1090" s="76"/>
      <c r="H1090" s="103"/>
      <c r="I1090" s="66"/>
      <c r="J1090" s="98"/>
      <c r="K1090" s="173"/>
      <c r="L1090" s="99"/>
      <c r="M1090" s="68"/>
      <c r="N1090" s="106"/>
    </row>
    <row r="1091" spans="1:19" ht="50.1" customHeight="1" thickBot="1" x14ac:dyDescent="0.4">
      <c r="A1091" s="103"/>
      <c r="B1091" s="137"/>
      <c r="C1091" s="135"/>
      <c r="D1091" s="136"/>
      <c r="E1091" s="137"/>
      <c r="F1091" s="135"/>
      <c r="G1091" s="76"/>
      <c r="H1091" s="103"/>
      <c r="I1091" s="137"/>
      <c r="J1091" s="135"/>
      <c r="K1091" s="136"/>
      <c r="L1091" s="137"/>
      <c r="M1091" s="135"/>
      <c r="N1091" s="106"/>
    </row>
    <row r="1092" spans="1:19" ht="30.95" customHeight="1" x14ac:dyDescent="0.25">
      <c r="A1092" s="138"/>
      <c r="B1092" s="139"/>
      <c r="C1092" s="140"/>
      <c r="D1092" s="141"/>
      <c r="E1092" s="140"/>
      <c r="F1092" s="139"/>
      <c r="G1092" s="139"/>
      <c r="H1092" s="138"/>
      <c r="I1092" s="139"/>
      <c r="J1092" s="140"/>
      <c r="K1092" s="141"/>
      <c r="L1092" s="140"/>
      <c r="M1092" s="139"/>
      <c r="N1092" s="142"/>
    </row>
    <row r="1093" spans="1:19" ht="16.5" thickBot="1" x14ac:dyDescent="0.3">
      <c r="A1093" s="110"/>
      <c r="B1093" s="111"/>
      <c r="C1093" s="111"/>
      <c r="D1093" s="111"/>
      <c r="E1093" s="111"/>
      <c r="F1093" s="111"/>
      <c r="G1093" s="111"/>
      <c r="H1093" s="110"/>
      <c r="I1093" s="111"/>
      <c r="J1093" s="111"/>
      <c r="K1093" s="111"/>
      <c r="L1093" s="111"/>
      <c r="M1093" s="111"/>
      <c r="N1093" s="112"/>
    </row>
    <row r="1094" spans="1:19" ht="30" customHeight="1" thickBot="1" x14ac:dyDescent="0.3">
      <c r="A1094" s="103"/>
      <c r="B1094" s="174" t="str">
        <f>I1081</f>
        <v>LXVI - CAMPEONATO</v>
      </c>
      <c r="C1094" s="175"/>
      <c r="D1094" s="175"/>
      <c r="E1094" s="176"/>
      <c r="F1094" s="91" t="s">
        <v>119</v>
      </c>
      <c r="G1094" s="100"/>
      <c r="H1094" s="103"/>
      <c r="I1094" s="174" t="str">
        <f>B1094</f>
        <v>LXVI - CAMPEONATO</v>
      </c>
      <c r="J1094" s="175"/>
      <c r="K1094" s="175"/>
      <c r="L1094" s="176"/>
      <c r="M1094" s="91" t="s">
        <v>119</v>
      </c>
      <c r="N1094" s="104"/>
    </row>
    <row r="1095" spans="1:19" ht="30" customHeight="1" thickBot="1" x14ac:dyDescent="0.3">
      <c r="A1095" s="103"/>
      <c r="B1095" s="177"/>
      <c r="C1095" s="178"/>
      <c r="D1095" s="178"/>
      <c r="E1095" s="179"/>
      <c r="F1095" s="92">
        <f>M1082</f>
        <v>42833</v>
      </c>
      <c r="G1095" s="101"/>
      <c r="H1095" s="103"/>
      <c r="I1095" s="177"/>
      <c r="J1095" s="178"/>
      <c r="K1095" s="178"/>
      <c r="L1095" s="179"/>
      <c r="M1095" s="92">
        <f>F1095</f>
        <v>42833</v>
      </c>
      <c r="N1095" s="105"/>
    </row>
    <row r="1096" spans="1:19" ht="27" customHeight="1" thickBot="1" x14ac:dyDescent="0.3">
      <c r="A1096" s="103"/>
      <c r="B1096" s="109" t="str">
        <f>C1096&amp;"º Rodada - "&amp;F1096&amp;"º Jogo"</f>
        <v>19º Rodada - 7º Jogo</v>
      </c>
      <c r="C1096" s="113">
        <f>IF(K1083=Jogos!$AB$333,Sumulas!J1083+1,J1083)</f>
        <v>19</v>
      </c>
      <c r="D1096" s="113">
        <f>IF(K1083=Jogos!$AB$333,2,K1083+1)</f>
        <v>8</v>
      </c>
      <c r="E1096" s="113" t="str">
        <f>C1096&amp;"J"&amp;D1096</f>
        <v>19J8</v>
      </c>
      <c r="F1096" s="145">
        <f>D1096-1</f>
        <v>7</v>
      </c>
      <c r="G1096" s="101"/>
      <c r="H1096" s="103"/>
      <c r="I1096" s="109" t="str">
        <f>J1096&amp;"º Rodada - "&amp;M1096&amp;"º Jogo"</f>
        <v>19º Rodada - 8º Jogo</v>
      </c>
      <c r="J1096" s="113">
        <f>IF(D1096=Jogos!$AB$333,Sumulas!C1096+1,C1096)</f>
        <v>19</v>
      </c>
      <c r="K1096" s="113">
        <f>IF(D1096=Jogos!$AB$333,2,D1096+1)</f>
        <v>9</v>
      </c>
      <c r="L1096" s="113" t="str">
        <f>J1096&amp;"J"&amp;K1096</f>
        <v>19J9</v>
      </c>
      <c r="M1096" s="145">
        <f>K1096-1</f>
        <v>8</v>
      </c>
      <c r="N1096" s="105"/>
    </row>
    <row r="1097" spans="1:19" ht="30.95" customHeight="1" thickBot="1" x14ac:dyDescent="0.3">
      <c r="A1097" s="103"/>
      <c r="B1097" s="90" t="str">
        <f>IFERROR(VLOOKUP(VLOOKUP(IF(VLOOKUP(E1096,Jogos!$AD$336:$AI$566,6,FALSE)="C",VLOOKUP(E1096,Jogos!$AD$336:$AI$566,4,FALSE),VLOOKUP(E1096,Jogos!$AD$336:$AI$566,5,FALSE)),Tabelas!$O$9:$P$30,2,FALSE),$Q$2:$S$21,3,FALSE),"")</f>
        <v>Holanda (Junior)</v>
      </c>
      <c r="C1097" s="93"/>
      <c r="D1097" s="94" t="s">
        <v>54</v>
      </c>
      <c r="E1097" s="93"/>
      <c r="F1097" s="68" t="str">
        <f>IFERROR(VLOOKUP(VLOOKUP(IF(VLOOKUP(E1096,Jogos!$AD$336:$AI$566,6,FALSE)="F",VLOOKUP(E1096,Jogos!$AD$336:$AI$566,4,FALSE),VLOOKUP(E1096,Jogos!$AD$336:$AI$566,5,FALSE)),Tabelas!$O$9:$P$30,2,FALSE),$Q$2:$S$21,3,FALSE),"")</f>
        <v>País de Gales (Fred)</v>
      </c>
      <c r="G1097" s="76"/>
      <c r="H1097" s="103"/>
      <c r="I1097" s="90" t="str">
        <f>IFERROR(VLOOKUP(VLOOKUP(IF(VLOOKUP(L1096,Jogos!$AD$336:$AI$566,6,FALSE)="C",VLOOKUP(L1096,Jogos!$AD$336:$AI$566,4,FALSE),VLOOKUP(L1096,Jogos!$AD$336:$AI$566,5,FALSE)),Tabelas!$O$9:$P$30,2,FALSE),$Q$2:$S$21,3,FALSE),"")</f>
        <v>Inglaterra (Tooty)</v>
      </c>
      <c r="J1097" s="93"/>
      <c r="K1097" s="94" t="s">
        <v>54</v>
      </c>
      <c r="L1097" s="93"/>
      <c r="M1097" s="68" t="str">
        <f>IFERROR(VLOOKUP(VLOOKUP(IF(VLOOKUP(L1096,Jogos!$AD$336:$AI$566,6,FALSE)="F",VLOOKUP(L1096,Jogos!$AD$336:$AI$566,4,FALSE),VLOOKUP(L1096,Jogos!$AD$336:$AI$566,5,FALSE)),Tabelas!$O$9:$P$30,2,FALSE),$Q$2:$S$21,3,FALSE),"")</f>
        <v>Noruega (Hurrante)</v>
      </c>
      <c r="N1097" s="106"/>
      <c r="Q1097">
        <f>Tabelas!P1104</f>
        <v>0</v>
      </c>
      <c r="R1097">
        <f>Tabelas!Y1104</f>
        <v>0</v>
      </c>
      <c r="S1097" t="str">
        <f>Q1097&amp;" ("&amp;R1097&amp;")"</f>
        <v>0 (0)</v>
      </c>
    </row>
    <row r="1098" spans="1:19" ht="16.5" thickBot="1" x14ac:dyDescent="0.3">
      <c r="A1098" s="103"/>
      <c r="B1098" s="89" t="s">
        <v>117</v>
      </c>
      <c r="C1098" s="95" t="s">
        <v>118</v>
      </c>
      <c r="D1098" s="171" t="s">
        <v>116</v>
      </c>
      <c r="E1098" s="95" t="s">
        <v>118</v>
      </c>
      <c r="F1098" s="89" t="s">
        <v>117</v>
      </c>
      <c r="G1098" s="102"/>
      <c r="H1098" s="103"/>
      <c r="I1098" s="89" t="s">
        <v>117</v>
      </c>
      <c r="J1098" s="95" t="s">
        <v>118</v>
      </c>
      <c r="K1098" s="171" t="s">
        <v>116</v>
      </c>
      <c r="L1098" s="95" t="s">
        <v>118</v>
      </c>
      <c r="M1098" s="89" t="s">
        <v>117</v>
      </c>
      <c r="N1098" s="107"/>
    </row>
    <row r="1099" spans="1:19" ht="30.95" customHeight="1" thickBot="1" x14ac:dyDescent="0.3">
      <c r="A1099" s="103"/>
      <c r="B1099" s="88"/>
      <c r="C1099" s="96"/>
      <c r="D1099" s="172"/>
      <c r="E1099" s="97"/>
      <c r="F1099" s="87"/>
      <c r="G1099" s="76"/>
      <c r="H1099" s="103"/>
      <c r="I1099" s="88"/>
      <c r="J1099" s="96"/>
      <c r="K1099" s="172"/>
      <c r="L1099" s="97"/>
      <c r="M1099" s="87"/>
      <c r="N1099" s="106"/>
    </row>
    <row r="1100" spans="1:19" ht="30.95" customHeight="1" thickBot="1" x14ac:dyDescent="0.3">
      <c r="A1100" s="103"/>
      <c r="B1100" s="66"/>
      <c r="C1100" s="98"/>
      <c r="D1100" s="172"/>
      <c r="E1100" s="97"/>
      <c r="F1100" s="87"/>
      <c r="G1100" s="76"/>
      <c r="H1100" s="103"/>
      <c r="I1100" s="66"/>
      <c r="J1100" s="98"/>
      <c r="K1100" s="172"/>
      <c r="L1100" s="97"/>
      <c r="M1100" s="87"/>
      <c r="N1100" s="106"/>
    </row>
    <row r="1101" spans="1:19" ht="30.95" customHeight="1" thickBot="1" x14ac:dyDescent="0.3">
      <c r="A1101" s="103"/>
      <c r="B1101" s="66"/>
      <c r="C1101" s="98"/>
      <c r="D1101" s="172"/>
      <c r="E1101" s="97"/>
      <c r="F1101" s="87"/>
      <c r="G1101" s="76"/>
      <c r="H1101" s="103"/>
      <c r="I1101" s="66"/>
      <c r="J1101" s="98"/>
      <c r="K1101" s="172"/>
      <c r="L1101" s="97"/>
      <c r="M1101" s="87"/>
      <c r="N1101" s="106"/>
    </row>
    <row r="1102" spans="1:19" ht="30.95" customHeight="1" thickBot="1" x14ac:dyDescent="0.3">
      <c r="A1102" s="103"/>
      <c r="B1102" s="66"/>
      <c r="C1102" s="98"/>
      <c r="D1102" s="172"/>
      <c r="E1102" s="97"/>
      <c r="F1102" s="87"/>
      <c r="G1102" s="76"/>
      <c r="H1102" s="103"/>
      <c r="I1102" s="66"/>
      <c r="J1102" s="98"/>
      <c r="K1102" s="172"/>
      <c r="L1102" s="97"/>
      <c r="M1102" s="87"/>
      <c r="N1102" s="106"/>
    </row>
    <row r="1103" spans="1:19" ht="30.95" customHeight="1" thickBot="1" x14ac:dyDescent="0.3">
      <c r="A1103" s="103"/>
      <c r="B1103" s="66"/>
      <c r="C1103" s="98"/>
      <c r="D1103" s="173"/>
      <c r="E1103" s="99"/>
      <c r="F1103" s="68"/>
      <c r="G1103" s="76"/>
      <c r="H1103" s="103"/>
      <c r="I1103" s="66"/>
      <c r="J1103" s="98"/>
      <c r="K1103" s="173"/>
      <c r="L1103" s="99"/>
      <c r="M1103" s="68"/>
      <c r="N1103" s="106"/>
    </row>
    <row r="1104" spans="1:19" ht="50.1" customHeight="1" thickBot="1" x14ac:dyDescent="0.4">
      <c r="A1104" s="103"/>
      <c r="B1104" s="137"/>
      <c r="C1104" s="135"/>
      <c r="D1104" s="136"/>
      <c r="E1104" s="137"/>
      <c r="F1104" s="135"/>
      <c r="G1104" s="76"/>
      <c r="H1104" s="103"/>
      <c r="I1104" s="137"/>
      <c r="J1104" s="135"/>
      <c r="K1104" s="136"/>
      <c r="L1104" s="137"/>
      <c r="M1104" s="135"/>
      <c r="N1104" s="106"/>
    </row>
    <row r="1105" spans="1:19" ht="30.95" customHeight="1" x14ac:dyDescent="0.25">
      <c r="A1105" s="138"/>
      <c r="B1105" s="139"/>
      <c r="C1105" s="140"/>
      <c r="D1105" s="141"/>
      <c r="E1105" s="140"/>
      <c r="F1105" s="139"/>
      <c r="G1105" s="139"/>
      <c r="H1105" s="138"/>
      <c r="I1105" s="139"/>
      <c r="J1105" s="140"/>
      <c r="K1105" s="141"/>
      <c r="L1105" s="140"/>
      <c r="M1105" s="139"/>
      <c r="N1105" s="142"/>
    </row>
    <row r="1106" spans="1:19" ht="16.5" thickBot="1" x14ac:dyDescent="0.3">
      <c r="A1106" s="110"/>
      <c r="B1106" s="111"/>
      <c r="C1106" s="111"/>
      <c r="D1106" s="111"/>
      <c r="E1106" s="111"/>
      <c r="F1106" s="111"/>
      <c r="G1106" s="111"/>
      <c r="H1106" s="110"/>
      <c r="I1106" s="111"/>
      <c r="J1106" s="111"/>
      <c r="K1106" s="111"/>
      <c r="L1106" s="111"/>
      <c r="M1106" s="111"/>
      <c r="N1106" s="112"/>
    </row>
    <row r="1107" spans="1:19" ht="30" customHeight="1" thickBot="1" x14ac:dyDescent="0.3">
      <c r="A1107" s="103"/>
      <c r="B1107" s="174" t="str">
        <f>I1094</f>
        <v>LXVI - CAMPEONATO</v>
      </c>
      <c r="C1107" s="175"/>
      <c r="D1107" s="175"/>
      <c r="E1107" s="176"/>
      <c r="F1107" s="91" t="s">
        <v>119</v>
      </c>
      <c r="G1107" s="100"/>
      <c r="H1107" s="103"/>
      <c r="I1107" s="174" t="str">
        <f>B1107</f>
        <v>LXVI - CAMPEONATO</v>
      </c>
      <c r="J1107" s="175"/>
      <c r="K1107" s="175"/>
      <c r="L1107" s="176"/>
      <c r="M1107" s="91" t="s">
        <v>119</v>
      </c>
      <c r="N1107" s="104"/>
    </row>
    <row r="1108" spans="1:19" ht="30" customHeight="1" thickBot="1" x14ac:dyDescent="0.3">
      <c r="A1108" s="103"/>
      <c r="B1108" s="177"/>
      <c r="C1108" s="178"/>
      <c r="D1108" s="178"/>
      <c r="E1108" s="179"/>
      <c r="F1108" s="92">
        <f>M1095</f>
        <v>42833</v>
      </c>
      <c r="G1108" s="101"/>
      <c r="H1108" s="103"/>
      <c r="I1108" s="177"/>
      <c r="J1108" s="178"/>
      <c r="K1108" s="178"/>
      <c r="L1108" s="179"/>
      <c r="M1108" s="92">
        <f>F1108</f>
        <v>42833</v>
      </c>
      <c r="N1108" s="105"/>
    </row>
    <row r="1109" spans="1:19" ht="27" customHeight="1" thickBot="1" x14ac:dyDescent="0.3">
      <c r="A1109" s="103"/>
      <c r="B1109" s="109" t="str">
        <f>C1109&amp;"º Rodada - "&amp;F1109&amp;"º Jogo"</f>
        <v>19º Rodada - 9º Jogo</v>
      </c>
      <c r="C1109" s="113">
        <f>IF(K1096=Jogos!$AB$333,Sumulas!J1096+1,J1096)</f>
        <v>19</v>
      </c>
      <c r="D1109" s="113">
        <f>IF(K1096=Jogos!$AB$333,2,K1096+1)</f>
        <v>10</v>
      </c>
      <c r="E1109" s="113" t="str">
        <f>C1109&amp;"J"&amp;D1109</f>
        <v>19J10</v>
      </c>
      <c r="F1109" s="145">
        <f>D1109-1</f>
        <v>9</v>
      </c>
      <c r="G1109" s="101"/>
      <c r="H1109" s="103"/>
      <c r="I1109" s="109"/>
      <c r="J1109" s="113">
        <f>IF(D1109=Jogos!$AB$333,Sumulas!C1109+1,C1109)</f>
        <v>20</v>
      </c>
      <c r="K1109" s="113">
        <f>IF(D1109=Jogos!$AB$333,2,D1109+1)</f>
        <v>2</v>
      </c>
      <c r="L1109" s="113" t="str">
        <f>J1109&amp;"J"&amp;K1109</f>
        <v>20J2</v>
      </c>
      <c r="M1109" s="145">
        <f>K1109-1</f>
        <v>1</v>
      </c>
      <c r="N1109" s="105"/>
    </row>
    <row r="1110" spans="1:19" ht="30.95" customHeight="1" thickBot="1" x14ac:dyDescent="0.3">
      <c r="A1110" s="103"/>
      <c r="B1110" s="90" t="str">
        <f>IFERROR(VLOOKUP(VLOOKUP(IF(VLOOKUP(E1109,Jogos!$AD$336:$AI$566,6,FALSE)="C",VLOOKUP(E1109,Jogos!$AD$336:$AI$566,4,FALSE),VLOOKUP(E1109,Jogos!$AD$336:$AI$566,5,FALSE)),Tabelas!$O$9:$P$30,2,FALSE),$Q$2:$S$21,3,FALSE),"")</f>
        <v>Itália (Cayera)</v>
      </c>
      <c r="C1110" s="93"/>
      <c r="D1110" s="94" t="s">
        <v>54</v>
      </c>
      <c r="E1110" s="93"/>
      <c r="F1110" s="68" t="str">
        <f>IFERROR(VLOOKUP(VLOOKUP(IF(VLOOKUP(E1109,Jogos!$AD$336:$AI$566,6,FALSE)="F",VLOOKUP(E1109,Jogos!$AD$336:$AI$566,4,FALSE),VLOOKUP(E1109,Jogos!$AD$336:$AI$566,5,FALSE)),Tabelas!$O$9:$P$30,2,FALSE),$Q$2:$S$21,3,FALSE),"")</f>
        <v>Irlanda (Gru)</v>
      </c>
      <c r="G1110" s="76"/>
      <c r="H1110" s="103"/>
      <c r="I1110" s="90" t="str">
        <f>IFERROR(VLOOKUP(VLOOKUP(IF(VLOOKUP(L1109,Jogos!$AD$336:$AI$566,6,FALSE)="C",VLOOKUP(L1109,Jogos!$AD$336:$AI$566,4,FALSE),VLOOKUP(L1109,Jogos!$AD$336:$AI$566,5,FALSE)),Tabelas!$O$9:$P$30,2,FALSE),$Q$2:$S$21,3,FALSE),"")</f>
        <v/>
      </c>
      <c r="J1110" s="93"/>
      <c r="K1110" s="94" t="s">
        <v>54</v>
      </c>
      <c r="L1110" s="93"/>
      <c r="M1110" s="68" t="str">
        <f>IFERROR(VLOOKUP(VLOOKUP(IF(VLOOKUP(L1109,Jogos!$AD$336:$AI$566,6,FALSE)="F",VLOOKUP(L1109,Jogos!$AD$336:$AI$566,4,FALSE),VLOOKUP(L1109,Jogos!$AD$336:$AI$566,5,FALSE)),Tabelas!$O$9:$P$30,2,FALSE),$Q$2:$S$21,3,FALSE),"")</f>
        <v/>
      </c>
      <c r="N1110" s="106"/>
      <c r="Q1110">
        <f>Tabelas!P1117</f>
        <v>0</v>
      </c>
      <c r="R1110">
        <f>Tabelas!Y1117</f>
        <v>0</v>
      </c>
      <c r="S1110" t="str">
        <f>Q1110&amp;" ("&amp;R1110&amp;")"</f>
        <v>0 (0)</v>
      </c>
    </row>
    <row r="1111" spans="1:19" ht="16.5" thickBot="1" x14ac:dyDescent="0.3">
      <c r="A1111" s="103"/>
      <c r="B1111" s="89" t="s">
        <v>117</v>
      </c>
      <c r="C1111" s="95" t="s">
        <v>118</v>
      </c>
      <c r="D1111" s="171" t="s">
        <v>116</v>
      </c>
      <c r="E1111" s="95" t="s">
        <v>118</v>
      </c>
      <c r="F1111" s="89" t="s">
        <v>117</v>
      </c>
      <c r="G1111" s="102"/>
      <c r="H1111" s="103"/>
      <c r="I1111" s="89" t="s">
        <v>117</v>
      </c>
      <c r="J1111" s="95" t="s">
        <v>118</v>
      </c>
      <c r="K1111" s="171" t="s">
        <v>116</v>
      </c>
      <c r="L1111" s="95" t="s">
        <v>118</v>
      </c>
      <c r="M1111" s="89" t="s">
        <v>117</v>
      </c>
      <c r="N1111" s="107"/>
    </row>
    <row r="1112" spans="1:19" ht="30.95" customHeight="1" thickBot="1" x14ac:dyDescent="0.3">
      <c r="A1112" s="103"/>
      <c r="B1112" s="88"/>
      <c r="C1112" s="96"/>
      <c r="D1112" s="172"/>
      <c r="E1112" s="97"/>
      <c r="F1112" s="87"/>
      <c r="G1112" s="76"/>
      <c r="H1112" s="103"/>
      <c r="I1112" s="88"/>
      <c r="J1112" s="96"/>
      <c r="K1112" s="172"/>
      <c r="L1112" s="97"/>
      <c r="M1112" s="87"/>
      <c r="N1112" s="106"/>
    </row>
    <row r="1113" spans="1:19" ht="30.95" customHeight="1" thickBot="1" x14ac:dyDescent="0.3">
      <c r="A1113" s="103"/>
      <c r="B1113" s="66"/>
      <c r="C1113" s="98"/>
      <c r="D1113" s="172"/>
      <c r="E1113" s="97"/>
      <c r="F1113" s="87"/>
      <c r="G1113" s="76"/>
      <c r="H1113" s="103"/>
      <c r="I1113" s="66"/>
      <c r="J1113" s="98"/>
      <c r="K1113" s="172"/>
      <c r="L1113" s="97"/>
      <c r="M1113" s="87"/>
      <c r="N1113" s="106"/>
    </row>
    <row r="1114" spans="1:19" ht="30.95" customHeight="1" thickBot="1" x14ac:dyDescent="0.3">
      <c r="A1114" s="103"/>
      <c r="B1114" s="66"/>
      <c r="C1114" s="98"/>
      <c r="D1114" s="172"/>
      <c r="E1114" s="97"/>
      <c r="F1114" s="87"/>
      <c r="G1114" s="76"/>
      <c r="H1114" s="103"/>
      <c r="I1114" s="66"/>
      <c r="J1114" s="98"/>
      <c r="K1114" s="172"/>
      <c r="L1114" s="97"/>
      <c r="M1114" s="87"/>
      <c r="N1114" s="106"/>
    </row>
    <row r="1115" spans="1:19" ht="30.95" customHeight="1" thickBot="1" x14ac:dyDescent="0.3">
      <c r="A1115" s="103"/>
      <c r="B1115" s="66"/>
      <c r="C1115" s="98"/>
      <c r="D1115" s="172"/>
      <c r="E1115" s="97"/>
      <c r="F1115" s="87"/>
      <c r="G1115" s="76"/>
      <c r="H1115" s="103"/>
      <c r="I1115" s="66"/>
      <c r="J1115" s="98"/>
      <c r="K1115" s="172"/>
      <c r="L1115" s="97"/>
      <c r="M1115" s="87"/>
      <c r="N1115" s="106"/>
    </row>
    <row r="1116" spans="1:19" ht="30.95" customHeight="1" thickBot="1" x14ac:dyDescent="0.3">
      <c r="A1116" s="103"/>
      <c r="B1116" s="66"/>
      <c r="C1116" s="98"/>
      <c r="D1116" s="173"/>
      <c r="E1116" s="99"/>
      <c r="F1116" s="68"/>
      <c r="G1116" s="76"/>
      <c r="H1116" s="103"/>
      <c r="I1116" s="66"/>
      <c r="J1116" s="98"/>
      <c r="K1116" s="173"/>
      <c r="L1116" s="99"/>
      <c r="M1116" s="68"/>
      <c r="N1116" s="106"/>
    </row>
    <row r="1117" spans="1:19" ht="50.1" customHeight="1" thickBot="1" x14ac:dyDescent="0.4">
      <c r="A1117" s="103"/>
      <c r="B1117" s="137"/>
      <c r="C1117" s="135"/>
      <c r="D1117" s="136"/>
      <c r="E1117" s="137"/>
      <c r="F1117" s="135"/>
      <c r="G1117" s="76"/>
      <c r="H1117" s="103"/>
      <c r="I1117" s="137"/>
      <c r="J1117" s="135"/>
      <c r="K1117" s="136"/>
      <c r="L1117" s="137"/>
      <c r="M1117" s="135"/>
      <c r="N1117" s="106"/>
    </row>
    <row r="1118" spans="1:19" ht="30.95" customHeight="1" x14ac:dyDescent="0.25">
      <c r="A1118" s="138"/>
      <c r="B1118" s="139"/>
      <c r="C1118" s="140"/>
      <c r="D1118" s="141"/>
      <c r="E1118" s="140"/>
      <c r="F1118" s="139"/>
      <c r="G1118" s="139"/>
      <c r="H1118" s="138"/>
      <c r="I1118" s="139"/>
      <c r="J1118" s="140"/>
      <c r="K1118" s="141"/>
      <c r="L1118" s="140"/>
      <c r="M1118" s="139"/>
      <c r="N1118" s="142"/>
    </row>
    <row r="1119" spans="1:19" ht="16.5" thickBot="1" x14ac:dyDescent="0.3">
      <c r="A1119" s="110"/>
      <c r="B1119" s="111"/>
      <c r="C1119" s="111"/>
      <c r="D1119" s="111"/>
      <c r="E1119" s="111"/>
      <c r="F1119" s="111"/>
      <c r="G1119" s="111"/>
      <c r="H1119" s="110"/>
      <c r="I1119" s="111"/>
      <c r="J1119" s="111"/>
      <c r="K1119" s="111"/>
      <c r="L1119" s="111"/>
      <c r="M1119" s="111"/>
      <c r="N1119" s="112"/>
    </row>
    <row r="1120" spans="1:19" ht="30" customHeight="1" thickBot="1" x14ac:dyDescent="0.3">
      <c r="A1120" s="103"/>
      <c r="B1120" s="174" t="str">
        <f>I1107</f>
        <v>LXVI - CAMPEONATO</v>
      </c>
      <c r="C1120" s="175"/>
      <c r="D1120" s="175"/>
      <c r="E1120" s="176"/>
      <c r="F1120" s="91" t="s">
        <v>119</v>
      </c>
      <c r="G1120" s="100"/>
      <c r="H1120" s="103"/>
      <c r="I1120" s="174" t="str">
        <f>B1120</f>
        <v>LXVI - CAMPEONATO</v>
      </c>
      <c r="J1120" s="175"/>
      <c r="K1120" s="175"/>
      <c r="L1120" s="176"/>
      <c r="M1120" s="91" t="s">
        <v>119</v>
      </c>
      <c r="N1120" s="104"/>
    </row>
    <row r="1121" spans="1:14" ht="30" customHeight="1" thickBot="1" x14ac:dyDescent="0.3">
      <c r="A1121" s="103"/>
      <c r="B1121" s="177"/>
      <c r="C1121" s="178"/>
      <c r="D1121" s="178"/>
      <c r="E1121" s="179"/>
      <c r="F1121" s="92">
        <f>M1108</f>
        <v>42833</v>
      </c>
      <c r="G1121" s="101"/>
      <c r="H1121" s="103"/>
      <c r="I1121" s="177"/>
      <c r="J1121" s="178"/>
      <c r="K1121" s="178"/>
      <c r="L1121" s="179"/>
      <c r="M1121" s="92">
        <f>F1121</f>
        <v>42833</v>
      </c>
      <c r="N1121" s="105"/>
    </row>
    <row r="1122" spans="1:14" ht="27" customHeight="1" thickBot="1" x14ac:dyDescent="0.3">
      <c r="A1122" s="103"/>
      <c r="B1122" s="109" t="s">
        <v>123</v>
      </c>
      <c r="C1122" s="113">
        <f>IF(K1109=Jogos!$AB$333,Sumulas!J1109+1,J1109)</f>
        <v>20</v>
      </c>
      <c r="D1122" s="113">
        <f>IF(K1109=Jogos!$AB$333,2,K1109+1)</f>
        <v>3</v>
      </c>
      <c r="E1122" s="113" t="str">
        <f>C1122&amp;"J"&amp;D1122</f>
        <v>20J3</v>
      </c>
      <c r="F1122" s="145">
        <f>D1122-1</f>
        <v>2</v>
      </c>
      <c r="G1122" s="101"/>
      <c r="H1122" s="103"/>
      <c r="I1122" s="109" t="s">
        <v>123</v>
      </c>
      <c r="J1122" s="113">
        <f>IF(D1122=Jogos!$AB$333,Sumulas!C1122+1,C1122)</f>
        <v>20</v>
      </c>
      <c r="K1122" s="113">
        <f>IF(D1122=Jogos!$AB$333,2,D1122+1)</f>
        <v>4</v>
      </c>
      <c r="L1122" s="113" t="str">
        <f>J1122&amp;"J"&amp;K1122</f>
        <v>20J4</v>
      </c>
      <c r="M1122" s="145">
        <f>K1122-1</f>
        <v>3</v>
      </c>
      <c r="N1122" s="105"/>
    </row>
    <row r="1123" spans="1:14" ht="30.95" customHeight="1" thickBot="1" x14ac:dyDescent="0.3">
      <c r="A1123" s="103"/>
      <c r="B1123" s="90" t="str">
        <f>IFERROR(VLOOKUP(IF(VLOOKUP(E1122,Jogos!$AD$336:$AI$566,6,FALSE)="C",VLOOKUP(E1122,Jogos!$AD$336:$AI$566,4,FALSE),VLOOKUP(E1122,Jogos!$AD$336:$AI$566,5,FALSE)),Tabelas!$O$9:$P$30,2,FALSE),"")</f>
        <v/>
      </c>
      <c r="C1123" s="93"/>
      <c r="D1123" s="94" t="s">
        <v>54</v>
      </c>
      <c r="E1123" s="93"/>
      <c r="F1123" s="68" t="str">
        <f>IFERROR(VLOOKUP(IF(VLOOKUP(E1122,Jogos!$AD$336:$AI$566,6,FALSE)="F",VLOOKUP(E1122,Jogos!$AD$336:$AI$566,4,FALSE),VLOOKUP(E1122,Jogos!$AD$336:$AI$566,5,FALSE)),Tabelas!$O$9:$P$30,2,FALSE),"")</f>
        <v/>
      </c>
      <c r="G1123" s="76"/>
      <c r="H1123" s="103"/>
      <c r="I1123" s="90" t="str">
        <f>IFERROR(VLOOKUP(IF(VLOOKUP(L1122,Jogos!$AD$336:$AI$566,6,FALSE)="C",VLOOKUP(L1122,Jogos!$AD$336:$AI$566,4,FALSE),VLOOKUP(L1122,Jogos!$AD$336:$AI$566,5,FALSE)),Tabelas!$O$9:$P$30,2,FALSE),"")</f>
        <v/>
      </c>
      <c r="J1123" s="93"/>
      <c r="K1123" s="94" t="s">
        <v>54</v>
      </c>
      <c r="L1123" s="93"/>
      <c r="M1123" s="68" t="str">
        <f>IFERROR(VLOOKUP(IF(VLOOKUP(L1122,Jogos!$AD$336:$AI$566,6,FALSE)="F",VLOOKUP(L1122,Jogos!$AD$336:$AI$566,4,FALSE),VLOOKUP(L1122,Jogos!$AD$336:$AI$566,5,FALSE)),Tabelas!$O$9:$P$30,2,FALSE),"")</f>
        <v/>
      </c>
      <c r="N1123" s="106"/>
    </row>
    <row r="1124" spans="1:14" ht="16.5" thickBot="1" x14ac:dyDescent="0.3">
      <c r="A1124" s="103"/>
      <c r="B1124" s="89" t="s">
        <v>117</v>
      </c>
      <c r="C1124" s="95" t="s">
        <v>118</v>
      </c>
      <c r="D1124" s="171" t="s">
        <v>116</v>
      </c>
      <c r="E1124" s="95" t="s">
        <v>118</v>
      </c>
      <c r="F1124" s="89" t="s">
        <v>117</v>
      </c>
      <c r="G1124" s="102"/>
      <c r="H1124" s="103"/>
      <c r="I1124" s="89" t="s">
        <v>117</v>
      </c>
      <c r="J1124" s="95" t="s">
        <v>118</v>
      </c>
      <c r="K1124" s="171" t="s">
        <v>116</v>
      </c>
      <c r="L1124" s="95" t="s">
        <v>118</v>
      </c>
      <c r="M1124" s="89" t="s">
        <v>117</v>
      </c>
      <c r="N1124" s="107"/>
    </row>
    <row r="1125" spans="1:14" ht="30.95" customHeight="1" thickBot="1" x14ac:dyDescent="0.3">
      <c r="A1125" s="103"/>
      <c r="B1125" s="88"/>
      <c r="C1125" s="96"/>
      <c r="D1125" s="172"/>
      <c r="E1125" s="97"/>
      <c r="F1125" s="87"/>
      <c r="G1125" s="76"/>
      <c r="H1125" s="103"/>
      <c r="I1125" s="88"/>
      <c r="J1125" s="96"/>
      <c r="K1125" s="172"/>
      <c r="L1125" s="97"/>
      <c r="M1125" s="87"/>
      <c r="N1125" s="106"/>
    </row>
    <row r="1126" spans="1:14" ht="30.95" customHeight="1" thickBot="1" x14ac:dyDescent="0.3">
      <c r="A1126" s="103"/>
      <c r="B1126" s="66"/>
      <c r="C1126" s="98"/>
      <c r="D1126" s="172"/>
      <c r="E1126" s="97"/>
      <c r="F1126" s="87"/>
      <c r="G1126" s="76"/>
      <c r="H1126" s="103"/>
      <c r="I1126" s="66"/>
      <c r="J1126" s="98"/>
      <c r="K1126" s="172"/>
      <c r="L1126" s="97"/>
      <c r="M1126" s="87"/>
      <c r="N1126" s="106"/>
    </row>
    <row r="1127" spans="1:14" ht="30.95" customHeight="1" thickBot="1" x14ac:dyDescent="0.3">
      <c r="A1127" s="103"/>
      <c r="B1127" s="66"/>
      <c r="C1127" s="98"/>
      <c r="D1127" s="172"/>
      <c r="E1127" s="97"/>
      <c r="F1127" s="87"/>
      <c r="G1127" s="76"/>
      <c r="H1127" s="103"/>
      <c r="I1127" s="66"/>
      <c r="J1127" s="98"/>
      <c r="K1127" s="172"/>
      <c r="L1127" s="97"/>
      <c r="M1127" s="87"/>
      <c r="N1127" s="106"/>
    </row>
    <row r="1128" spans="1:14" ht="30.95" customHeight="1" thickBot="1" x14ac:dyDescent="0.3">
      <c r="A1128" s="103"/>
      <c r="B1128" s="66"/>
      <c r="C1128" s="98"/>
      <c r="D1128" s="172"/>
      <c r="E1128" s="97"/>
      <c r="F1128" s="87"/>
      <c r="G1128" s="76"/>
      <c r="H1128" s="103"/>
      <c r="I1128" s="66"/>
      <c r="J1128" s="98"/>
      <c r="K1128" s="172"/>
      <c r="L1128" s="97"/>
      <c r="M1128" s="87"/>
      <c r="N1128" s="106"/>
    </row>
    <row r="1129" spans="1:14" ht="30.95" customHeight="1" thickBot="1" x14ac:dyDescent="0.3">
      <c r="A1129" s="103"/>
      <c r="B1129" s="66"/>
      <c r="C1129" s="98"/>
      <c r="D1129" s="173"/>
      <c r="E1129" s="99"/>
      <c r="F1129" s="68"/>
      <c r="G1129" s="76"/>
      <c r="H1129" s="103"/>
      <c r="I1129" s="66"/>
      <c r="J1129" s="98"/>
      <c r="K1129" s="173"/>
      <c r="L1129" s="99"/>
      <c r="M1129" s="68"/>
      <c r="N1129" s="106"/>
    </row>
    <row r="1130" spans="1:14" ht="50.1" customHeight="1" thickBot="1" x14ac:dyDescent="0.4">
      <c r="A1130" s="103"/>
      <c r="B1130" s="137"/>
      <c r="C1130" s="135"/>
      <c r="D1130" s="136"/>
      <c r="E1130" s="137"/>
      <c r="F1130" s="135"/>
      <c r="G1130" s="76"/>
      <c r="H1130" s="103"/>
      <c r="I1130" s="137"/>
      <c r="J1130" s="135"/>
      <c r="K1130" s="136"/>
      <c r="L1130" s="137"/>
      <c r="M1130" s="135"/>
      <c r="N1130" s="106"/>
    </row>
    <row r="1131" spans="1:14" ht="30.95" customHeight="1" x14ac:dyDescent="0.25">
      <c r="A1131" s="138"/>
      <c r="B1131" s="139"/>
      <c r="C1131" s="140"/>
      <c r="D1131" s="141"/>
      <c r="E1131" s="140"/>
      <c r="F1131" s="139"/>
      <c r="G1131" s="139"/>
      <c r="H1131" s="138"/>
      <c r="I1131" s="139"/>
      <c r="J1131" s="140"/>
      <c r="K1131" s="141"/>
      <c r="L1131" s="140"/>
      <c r="M1131" s="139"/>
      <c r="N1131" s="142"/>
    </row>
    <row r="1132" spans="1:14" ht="16.5" thickBot="1" x14ac:dyDescent="0.3">
      <c r="A1132" s="110"/>
      <c r="B1132" s="111"/>
      <c r="C1132" s="111"/>
      <c r="D1132" s="111"/>
      <c r="E1132" s="111"/>
      <c r="F1132" s="111"/>
      <c r="G1132" s="111"/>
      <c r="H1132" s="110"/>
      <c r="I1132" s="111"/>
      <c r="J1132" s="111"/>
      <c r="K1132" s="111"/>
      <c r="L1132" s="111"/>
      <c r="M1132" s="111"/>
      <c r="N1132" s="112"/>
    </row>
    <row r="1133" spans="1:14" ht="30" customHeight="1" thickBot="1" x14ac:dyDescent="0.3">
      <c r="A1133" s="103"/>
      <c r="B1133" s="174" t="str">
        <f>I1120</f>
        <v>LXVI - CAMPEONATO</v>
      </c>
      <c r="C1133" s="175"/>
      <c r="D1133" s="175"/>
      <c r="E1133" s="176"/>
      <c r="F1133" s="91" t="s">
        <v>119</v>
      </c>
      <c r="G1133" s="100"/>
      <c r="H1133" s="103"/>
      <c r="I1133" s="174" t="str">
        <f>B1133</f>
        <v>LXVI - CAMPEONATO</v>
      </c>
      <c r="J1133" s="175"/>
      <c r="K1133" s="175"/>
      <c r="L1133" s="176"/>
      <c r="M1133" s="91" t="s">
        <v>119</v>
      </c>
      <c r="N1133" s="104"/>
    </row>
    <row r="1134" spans="1:14" ht="30" customHeight="1" thickBot="1" x14ac:dyDescent="0.3">
      <c r="A1134" s="103"/>
      <c r="B1134" s="177"/>
      <c r="C1134" s="178"/>
      <c r="D1134" s="178"/>
      <c r="E1134" s="179"/>
      <c r="F1134" s="92">
        <f>M1121</f>
        <v>42833</v>
      </c>
      <c r="G1134" s="101"/>
      <c r="H1134" s="103"/>
      <c r="I1134" s="177"/>
      <c r="J1134" s="178"/>
      <c r="K1134" s="178"/>
      <c r="L1134" s="179"/>
      <c r="M1134" s="92">
        <f>F1134</f>
        <v>42833</v>
      </c>
      <c r="N1134" s="105"/>
    </row>
    <row r="1135" spans="1:14" ht="27" customHeight="1" thickBot="1" x14ac:dyDescent="0.3">
      <c r="A1135" s="103"/>
      <c r="B1135" s="109" t="s">
        <v>123</v>
      </c>
      <c r="C1135" s="113">
        <f>IF(K1122=Jogos!$AB$333,Sumulas!J1122+1,J1122)</f>
        <v>20</v>
      </c>
      <c r="D1135" s="113">
        <f>IF(K1122=Jogos!$AB$333,1,K1122+1)</f>
        <v>5</v>
      </c>
      <c r="E1135" s="113" t="str">
        <f>C1135&amp;"J"&amp;D1135</f>
        <v>20J5</v>
      </c>
      <c r="F1135" s="114"/>
      <c r="G1135" s="101"/>
      <c r="H1135" s="103"/>
      <c r="I1135" s="109" t="s">
        <v>123</v>
      </c>
      <c r="J1135" s="113">
        <f>IF(D1135=Jogos!$AB$333,Sumulas!C1135+1,C1135)</f>
        <v>20</v>
      </c>
      <c r="K1135" s="113">
        <f>IF(D1135=Jogos!$AB$333,1,D1135+1)</f>
        <v>6</v>
      </c>
      <c r="L1135" s="113" t="str">
        <f>J1135&amp;"J"&amp;K1135</f>
        <v>20J6</v>
      </c>
      <c r="M1135" s="108"/>
      <c r="N1135" s="105"/>
    </row>
    <row r="1136" spans="1:14" ht="30.95" customHeight="1" thickBot="1" x14ac:dyDescent="0.3">
      <c r="A1136" s="103"/>
      <c r="B1136" s="90" t="str">
        <f>IFERROR(VLOOKUP(IF(VLOOKUP(E1135,Jogos!$AD$336:$AI$566,6,FALSE)="C",VLOOKUP(E1135,Jogos!$AD$336:$AI$566,4,FALSE),VLOOKUP(E1135,Jogos!$AD$336:$AI$566,5,FALSE)),Tabelas!$O$9:$P$30,2,FALSE),"")</f>
        <v/>
      </c>
      <c r="C1136" s="93"/>
      <c r="D1136" s="94" t="s">
        <v>54</v>
      </c>
      <c r="E1136" s="93"/>
      <c r="F1136" s="68" t="str">
        <f>IFERROR(VLOOKUP(IF(VLOOKUP(E1135,Jogos!$AD$336:$AI$566,6,FALSE)="F",VLOOKUP(E1135,Jogos!$AD$336:$AI$566,4,FALSE),VLOOKUP(E1135,Jogos!$AD$336:$AI$566,5,FALSE)),Tabelas!$O$9:$P$30,2,FALSE),"")</f>
        <v/>
      </c>
      <c r="G1136" s="76"/>
      <c r="H1136" s="103"/>
      <c r="I1136" s="90" t="str">
        <f>IFERROR(VLOOKUP(IF(VLOOKUP(L1135,Jogos!$AD$336:$AI$566,6,FALSE)="C",VLOOKUP(L1135,Jogos!$AD$336:$AI$566,4,FALSE),VLOOKUP(L1135,Jogos!$AD$336:$AI$566,5,FALSE)),Tabelas!$O$9:$P$30,2,FALSE),"")</f>
        <v/>
      </c>
      <c r="J1136" s="93"/>
      <c r="K1136" s="94" t="s">
        <v>54</v>
      </c>
      <c r="L1136" s="93"/>
      <c r="M1136" s="68" t="str">
        <f>IFERROR(VLOOKUP(IF(VLOOKUP(L1135,Jogos!$AD$336:$AI$566,6,FALSE)="F",VLOOKUP(L1135,Jogos!$AD$336:$AI$566,4,FALSE),VLOOKUP(L1135,Jogos!$AD$336:$AI$566,5,FALSE)),Tabelas!$O$9:$P$30,2,FALSE),"")</f>
        <v/>
      </c>
      <c r="N1136" s="106"/>
    </row>
    <row r="1137" spans="1:14" ht="16.5" thickBot="1" x14ac:dyDescent="0.3">
      <c r="A1137" s="103"/>
      <c r="B1137" s="89" t="s">
        <v>117</v>
      </c>
      <c r="C1137" s="95" t="s">
        <v>118</v>
      </c>
      <c r="D1137" s="171" t="s">
        <v>116</v>
      </c>
      <c r="E1137" s="95" t="s">
        <v>118</v>
      </c>
      <c r="F1137" s="89" t="s">
        <v>117</v>
      </c>
      <c r="G1137" s="102"/>
      <c r="H1137" s="103"/>
      <c r="I1137" s="89" t="s">
        <v>117</v>
      </c>
      <c r="J1137" s="95" t="s">
        <v>118</v>
      </c>
      <c r="K1137" s="171" t="s">
        <v>116</v>
      </c>
      <c r="L1137" s="95" t="s">
        <v>118</v>
      </c>
      <c r="M1137" s="89" t="s">
        <v>117</v>
      </c>
      <c r="N1137" s="107"/>
    </row>
    <row r="1138" spans="1:14" ht="30.95" customHeight="1" thickBot="1" x14ac:dyDescent="0.3">
      <c r="A1138" s="103"/>
      <c r="B1138" s="88"/>
      <c r="C1138" s="96"/>
      <c r="D1138" s="172"/>
      <c r="E1138" s="97"/>
      <c r="F1138" s="87"/>
      <c r="G1138" s="76"/>
      <c r="H1138" s="103"/>
      <c r="I1138" s="88"/>
      <c r="J1138" s="96"/>
      <c r="K1138" s="172"/>
      <c r="L1138" s="97"/>
      <c r="M1138" s="87"/>
      <c r="N1138" s="106"/>
    </row>
    <row r="1139" spans="1:14" ht="30.95" customHeight="1" thickBot="1" x14ac:dyDescent="0.3">
      <c r="A1139" s="103"/>
      <c r="B1139" s="66"/>
      <c r="C1139" s="98"/>
      <c r="D1139" s="172"/>
      <c r="E1139" s="97"/>
      <c r="F1139" s="87"/>
      <c r="G1139" s="76"/>
      <c r="H1139" s="103"/>
      <c r="I1139" s="66"/>
      <c r="J1139" s="98"/>
      <c r="K1139" s="172"/>
      <c r="L1139" s="97"/>
      <c r="M1139" s="87"/>
      <c r="N1139" s="106"/>
    </row>
    <row r="1140" spans="1:14" ht="30.95" customHeight="1" thickBot="1" x14ac:dyDescent="0.3">
      <c r="A1140" s="103"/>
      <c r="B1140" s="66"/>
      <c r="C1140" s="98"/>
      <c r="D1140" s="172"/>
      <c r="E1140" s="97"/>
      <c r="F1140" s="87"/>
      <c r="G1140" s="76"/>
      <c r="H1140" s="103"/>
      <c r="I1140" s="66"/>
      <c r="J1140" s="98"/>
      <c r="K1140" s="172"/>
      <c r="L1140" s="97"/>
      <c r="M1140" s="87"/>
      <c r="N1140" s="106"/>
    </row>
    <row r="1141" spans="1:14" ht="30.95" customHeight="1" thickBot="1" x14ac:dyDescent="0.3">
      <c r="A1141" s="103"/>
      <c r="B1141" s="66"/>
      <c r="C1141" s="98"/>
      <c r="D1141" s="172"/>
      <c r="E1141" s="97"/>
      <c r="F1141" s="87"/>
      <c r="G1141" s="76"/>
      <c r="H1141" s="103"/>
      <c r="I1141" s="66"/>
      <c r="J1141" s="98"/>
      <c r="K1141" s="172"/>
      <c r="L1141" s="97"/>
      <c r="M1141" s="87"/>
      <c r="N1141" s="106"/>
    </row>
    <row r="1142" spans="1:14" ht="30.95" customHeight="1" thickBot="1" x14ac:dyDescent="0.3">
      <c r="A1142" s="103"/>
      <c r="B1142" s="66"/>
      <c r="C1142" s="98"/>
      <c r="D1142" s="173"/>
      <c r="E1142" s="99"/>
      <c r="F1142" s="68"/>
      <c r="G1142" s="76"/>
      <c r="H1142" s="103"/>
      <c r="I1142" s="66"/>
      <c r="J1142" s="98"/>
      <c r="K1142" s="173"/>
      <c r="L1142" s="99"/>
      <c r="M1142" s="68"/>
      <c r="N1142" s="106"/>
    </row>
    <row r="1143" spans="1:14" ht="50.1" customHeight="1" thickBot="1" x14ac:dyDescent="0.4">
      <c r="A1143" s="103"/>
      <c r="B1143" s="137"/>
      <c r="C1143" s="135"/>
      <c r="D1143" s="136"/>
      <c r="E1143" s="137"/>
      <c r="F1143" s="135"/>
      <c r="G1143" s="76"/>
      <c r="H1143" s="103"/>
      <c r="I1143" s="137"/>
      <c r="J1143" s="135"/>
      <c r="K1143" s="136"/>
      <c r="L1143" s="137"/>
      <c r="M1143" s="135"/>
      <c r="N1143" s="106"/>
    </row>
    <row r="1144" spans="1:14" ht="30.95" customHeight="1" x14ac:dyDescent="0.25">
      <c r="A1144" s="138"/>
      <c r="B1144" s="139"/>
      <c r="C1144" s="140"/>
      <c r="D1144" s="141"/>
      <c r="E1144" s="140"/>
      <c r="F1144" s="139"/>
      <c r="G1144" s="139"/>
      <c r="H1144" s="138"/>
      <c r="I1144" s="139"/>
      <c r="J1144" s="140"/>
      <c r="K1144" s="141"/>
      <c r="L1144" s="140"/>
      <c r="M1144" s="139"/>
      <c r="N1144" s="142"/>
    </row>
    <row r="1145" spans="1:14" ht="16.5" thickBot="1" x14ac:dyDescent="0.3">
      <c r="A1145" s="110"/>
      <c r="B1145" s="111"/>
      <c r="C1145" s="111"/>
      <c r="D1145" s="111"/>
      <c r="E1145" s="111"/>
      <c r="F1145" s="111"/>
      <c r="G1145" s="111"/>
      <c r="H1145" s="110"/>
      <c r="I1145" s="111"/>
      <c r="J1145" s="111"/>
      <c r="K1145" s="111"/>
      <c r="L1145" s="111"/>
      <c r="M1145" s="111"/>
      <c r="N1145" s="112"/>
    </row>
    <row r="1146" spans="1:14" ht="30" customHeight="1" thickBot="1" x14ac:dyDescent="0.3">
      <c r="A1146" s="103"/>
      <c r="B1146" s="174" t="str">
        <f>I1133</f>
        <v>LXVI - CAMPEONATO</v>
      </c>
      <c r="C1146" s="175"/>
      <c r="D1146" s="175"/>
      <c r="E1146" s="176"/>
      <c r="F1146" s="91" t="s">
        <v>119</v>
      </c>
      <c r="G1146" s="100"/>
      <c r="H1146" s="103"/>
      <c r="I1146" s="174" t="str">
        <f>B1146</f>
        <v>LXVI - CAMPEONATO</v>
      </c>
      <c r="J1146" s="175"/>
      <c r="K1146" s="175"/>
      <c r="L1146" s="176"/>
      <c r="M1146" s="91" t="s">
        <v>119</v>
      </c>
      <c r="N1146" s="104"/>
    </row>
    <row r="1147" spans="1:14" ht="30" customHeight="1" thickBot="1" x14ac:dyDescent="0.3">
      <c r="A1147" s="103"/>
      <c r="B1147" s="177"/>
      <c r="C1147" s="178"/>
      <c r="D1147" s="178"/>
      <c r="E1147" s="179"/>
      <c r="F1147" s="92">
        <f>M1134</f>
        <v>42833</v>
      </c>
      <c r="G1147" s="101"/>
      <c r="H1147" s="103"/>
      <c r="I1147" s="177"/>
      <c r="J1147" s="178"/>
      <c r="K1147" s="178"/>
      <c r="L1147" s="179"/>
      <c r="M1147" s="92">
        <f>F1147</f>
        <v>42833</v>
      </c>
      <c r="N1147" s="105"/>
    </row>
    <row r="1148" spans="1:14" ht="27" customHeight="1" thickBot="1" x14ac:dyDescent="0.3">
      <c r="A1148" s="103"/>
      <c r="B1148" s="109" t="s">
        <v>123</v>
      </c>
      <c r="C1148" s="113">
        <f>IF(K1135=Jogos!$AB$333,Sumulas!J1135+1,J1135)</f>
        <v>20</v>
      </c>
      <c r="D1148" s="113">
        <f>IF(K1135=Jogos!$AB$333,1,K1135+1)</f>
        <v>7</v>
      </c>
      <c r="E1148" s="113" t="str">
        <f>C1148&amp;"J"&amp;D1148</f>
        <v>20J7</v>
      </c>
      <c r="F1148" s="114"/>
      <c r="G1148" s="101"/>
      <c r="H1148" s="103"/>
      <c r="I1148" s="109" t="s">
        <v>123</v>
      </c>
      <c r="J1148" s="113">
        <f>IF(D1148=Jogos!$AB$333,Sumulas!C1148+1,C1148)</f>
        <v>20</v>
      </c>
      <c r="K1148" s="113">
        <f>IF(D1148=Jogos!$AB$333,1,D1148+1)</f>
        <v>8</v>
      </c>
      <c r="L1148" s="113" t="str">
        <f>J1148&amp;"J"&amp;K1148</f>
        <v>20J8</v>
      </c>
      <c r="M1148" s="108"/>
      <c r="N1148" s="105"/>
    </row>
    <row r="1149" spans="1:14" ht="30.95" customHeight="1" thickBot="1" x14ac:dyDescent="0.3">
      <c r="A1149" s="103"/>
      <c r="B1149" s="90" t="str">
        <f>IFERROR(VLOOKUP(IF(VLOOKUP(E1148,Jogos!$AD$336:$AI$566,6,FALSE)="C",VLOOKUP(E1148,Jogos!$AD$336:$AI$566,4,FALSE),VLOOKUP(E1148,Jogos!$AD$336:$AI$566,5,FALSE)),Tabelas!$O$9:$P$30,2,FALSE),"")</f>
        <v/>
      </c>
      <c r="C1149" s="93"/>
      <c r="D1149" s="94" t="s">
        <v>54</v>
      </c>
      <c r="E1149" s="93"/>
      <c r="F1149" s="68" t="str">
        <f>IFERROR(VLOOKUP(IF(VLOOKUP(E1148,Jogos!$AD$336:$AI$566,6,FALSE)="F",VLOOKUP(E1148,Jogos!$AD$336:$AI$566,4,FALSE),VLOOKUP(E1148,Jogos!$AD$336:$AI$566,5,FALSE)),Tabelas!$O$9:$P$30,2,FALSE),"")</f>
        <v/>
      </c>
      <c r="G1149" s="76"/>
      <c r="H1149" s="103"/>
      <c r="I1149" s="90" t="str">
        <f>IFERROR(VLOOKUP(IF(VLOOKUP(L1148,Jogos!$AD$336:$AI$566,6,FALSE)="C",VLOOKUP(L1148,Jogos!$AD$336:$AI$566,4,FALSE),VLOOKUP(L1148,Jogos!$AD$336:$AI$566,5,FALSE)),Tabelas!$O$9:$P$30,2,FALSE),"")</f>
        <v/>
      </c>
      <c r="J1149" s="93"/>
      <c r="K1149" s="94" t="s">
        <v>54</v>
      </c>
      <c r="L1149" s="93"/>
      <c r="M1149" s="68" t="str">
        <f>IFERROR(VLOOKUP(IF(VLOOKUP(L1148,Jogos!$AD$336:$AI$566,6,FALSE)="F",VLOOKUP(L1148,Jogos!$AD$336:$AI$566,4,FALSE),VLOOKUP(L1148,Jogos!$AD$336:$AI$566,5,FALSE)),Tabelas!$O$9:$P$30,2,FALSE),"")</f>
        <v/>
      </c>
      <c r="N1149" s="106"/>
    </row>
    <row r="1150" spans="1:14" ht="16.5" thickBot="1" x14ac:dyDescent="0.3">
      <c r="A1150" s="103"/>
      <c r="B1150" s="89" t="s">
        <v>117</v>
      </c>
      <c r="C1150" s="95" t="s">
        <v>118</v>
      </c>
      <c r="D1150" s="171" t="s">
        <v>116</v>
      </c>
      <c r="E1150" s="95" t="s">
        <v>118</v>
      </c>
      <c r="F1150" s="89" t="s">
        <v>117</v>
      </c>
      <c r="G1150" s="102"/>
      <c r="H1150" s="103"/>
      <c r="I1150" s="89" t="s">
        <v>117</v>
      </c>
      <c r="J1150" s="95" t="s">
        <v>118</v>
      </c>
      <c r="K1150" s="171" t="s">
        <v>116</v>
      </c>
      <c r="L1150" s="95" t="s">
        <v>118</v>
      </c>
      <c r="M1150" s="89" t="s">
        <v>117</v>
      </c>
      <c r="N1150" s="107"/>
    </row>
    <row r="1151" spans="1:14" ht="30.95" customHeight="1" thickBot="1" x14ac:dyDescent="0.3">
      <c r="A1151" s="103"/>
      <c r="B1151" s="88"/>
      <c r="C1151" s="96"/>
      <c r="D1151" s="172"/>
      <c r="E1151" s="97"/>
      <c r="F1151" s="87"/>
      <c r="G1151" s="76"/>
      <c r="H1151" s="103"/>
      <c r="I1151" s="88"/>
      <c r="J1151" s="96"/>
      <c r="K1151" s="172"/>
      <c r="L1151" s="97"/>
      <c r="M1151" s="87"/>
      <c r="N1151" s="106"/>
    </row>
    <row r="1152" spans="1:14" ht="30.95" customHeight="1" thickBot="1" x14ac:dyDescent="0.3">
      <c r="A1152" s="103"/>
      <c r="B1152" s="66"/>
      <c r="C1152" s="98"/>
      <c r="D1152" s="172"/>
      <c r="E1152" s="97"/>
      <c r="F1152" s="87"/>
      <c r="G1152" s="76"/>
      <c r="H1152" s="103"/>
      <c r="I1152" s="66"/>
      <c r="J1152" s="98"/>
      <c r="K1152" s="172"/>
      <c r="L1152" s="97"/>
      <c r="M1152" s="87"/>
      <c r="N1152" s="106"/>
    </row>
    <row r="1153" spans="1:14" ht="30.95" customHeight="1" thickBot="1" x14ac:dyDescent="0.3">
      <c r="A1153" s="103"/>
      <c r="B1153" s="66"/>
      <c r="C1153" s="98"/>
      <c r="D1153" s="172"/>
      <c r="E1153" s="97"/>
      <c r="F1153" s="87"/>
      <c r="G1153" s="76"/>
      <c r="H1153" s="103"/>
      <c r="I1153" s="66"/>
      <c r="J1153" s="98"/>
      <c r="K1153" s="172"/>
      <c r="L1153" s="97"/>
      <c r="M1153" s="87"/>
      <c r="N1153" s="106"/>
    </row>
    <row r="1154" spans="1:14" ht="30.95" customHeight="1" thickBot="1" x14ac:dyDescent="0.3">
      <c r="A1154" s="103"/>
      <c r="B1154" s="66"/>
      <c r="C1154" s="98"/>
      <c r="D1154" s="172"/>
      <c r="E1154" s="97"/>
      <c r="F1154" s="87"/>
      <c r="G1154" s="76"/>
      <c r="H1154" s="103"/>
      <c r="I1154" s="66"/>
      <c r="J1154" s="98"/>
      <c r="K1154" s="172"/>
      <c r="L1154" s="97"/>
      <c r="M1154" s="87"/>
      <c r="N1154" s="106"/>
    </row>
    <row r="1155" spans="1:14" ht="30.95" customHeight="1" thickBot="1" x14ac:dyDescent="0.3">
      <c r="A1155" s="103"/>
      <c r="B1155" s="66"/>
      <c r="C1155" s="98"/>
      <c r="D1155" s="173"/>
      <c r="E1155" s="99"/>
      <c r="F1155" s="68"/>
      <c r="G1155" s="76"/>
      <c r="H1155" s="103"/>
      <c r="I1155" s="66"/>
      <c r="J1155" s="98"/>
      <c r="K1155" s="173"/>
      <c r="L1155" s="99"/>
      <c r="M1155" s="68"/>
      <c r="N1155" s="106"/>
    </row>
    <row r="1156" spans="1:14" ht="50.1" customHeight="1" thickBot="1" x14ac:dyDescent="0.4">
      <c r="A1156" s="103"/>
      <c r="B1156" s="137"/>
      <c r="C1156" s="135"/>
      <c r="D1156" s="136"/>
      <c r="E1156" s="137"/>
      <c r="F1156" s="135"/>
      <c r="G1156" s="76"/>
      <c r="H1156" s="103"/>
      <c r="I1156" s="137"/>
      <c r="J1156" s="135"/>
      <c r="K1156" s="136"/>
      <c r="L1156" s="137"/>
      <c r="M1156" s="135"/>
      <c r="N1156" s="106"/>
    </row>
    <row r="1157" spans="1:14" ht="30.95" customHeight="1" x14ac:dyDescent="0.25">
      <c r="A1157" s="138"/>
      <c r="B1157" s="139"/>
      <c r="C1157" s="140"/>
      <c r="D1157" s="141"/>
      <c r="E1157" s="140"/>
      <c r="F1157" s="139"/>
      <c r="G1157" s="139"/>
      <c r="H1157" s="138"/>
      <c r="I1157" s="139"/>
      <c r="J1157" s="140"/>
      <c r="K1157" s="141"/>
      <c r="L1157" s="140"/>
      <c r="M1157" s="139"/>
      <c r="N1157" s="142"/>
    </row>
    <row r="1158" spans="1:14" ht="16.5" thickBot="1" x14ac:dyDescent="0.3">
      <c r="A1158" s="110"/>
      <c r="B1158" s="111"/>
      <c r="C1158" s="111"/>
      <c r="D1158" s="111"/>
      <c r="E1158" s="111"/>
      <c r="F1158" s="111"/>
      <c r="G1158" s="111"/>
      <c r="H1158" s="110"/>
      <c r="I1158" s="111"/>
      <c r="J1158" s="111"/>
      <c r="K1158" s="111"/>
      <c r="L1158" s="111"/>
      <c r="M1158" s="111"/>
      <c r="N1158" s="112"/>
    </row>
    <row r="1159" spans="1:14" ht="30" customHeight="1" thickBot="1" x14ac:dyDescent="0.3">
      <c r="A1159" s="103"/>
      <c r="B1159" s="174" t="str">
        <f>I1146</f>
        <v>LXVI - CAMPEONATO</v>
      </c>
      <c r="C1159" s="175"/>
      <c r="D1159" s="175"/>
      <c r="E1159" s="176"/>
      <c r="F1159" s="91" t="s">
        <v>119</v>
      </c>
      <c r="G1159" s="100"/>
      <c r="H1159" s="103"/>
      <c r="I1159" s="174" t="str">
        <f>B1159</f>
        <v>LXVI - CAMPEONATO</v>
      </c>
      <c r="J1159" s="175"/>
      <c r="K1159" s="175"/>
      <c r="L1159" s="176"/>
      <c r="M1159" s="91" t="s">
        <v>119</v>
      </c>
      <c r="N1159" s="104"/>
    </row>
    <row r="1160" spans="1:14" ht="30" customHeight="1" thickBot="1" x14ac:dyDescent="0.3">
      <c r="A1160" s="103"/>
      <c r="B1160" s="177"/>
      <c r="C1160" s="178"/>
      <c r="D1160" s="178"/>
      <c r="E1160" s="179"/>
      <c r="F1160" s="92">
        <f>M1147</f>
        <v>42833</v>
      </c>
      <c r="G1160" s="101"/>
      <c r="H1160" s="103"/>
      <c r="I1160" s="177"/>
      <c r="J1160" s="178"/>
      <c r="K1160" s="178"/>
      <c r="L1160" s="179"/>
      <c r="M1160" s="92">
        <f>F1160</f>
        <v>42833</v>
      </c>
      <c r="N1160" s="105"/>
    </row>
    <row r="1161" spans="1:14" ht="27" customHeight="1" thickBot="1" x14ac:dyDescent="0.3">
      <c r="A1161" s="103"/>
      <c r="B1161" s="109" t="s">
        <v>123</v>
      </c>
      <c r="C1161" s="113">
        <f>IF(K1148=Jogos!$AB$333,Sumulas!J1148+1,J1148)</f>
        <v>20</v>
      </c>
      <c r="D1161" s="113">
        <f>IF(K1148=Jogos!$AB$333,1,K1148+1)</f>
        <v>9</v>
      </c>
      <c r="E1161" s="113" t="str">
        <f>C1161&amp;"J"&amp;D1161</f>
        <v>20J9</v>
      </c>
      <c r="F1161" s="114"/>
      <c r="G1161" s="101"/>
      <c r="H1161" s="103"/>
      <c r="I1161" s="109" t="s">
        <v>124</v>
      </c>
      <c r="J1161" s="113">
        <f>IF(D1161=Jogos!$AB$333,Sumulas!C1161+1,C1161)</f>
        <v>20</v>
      </c>
      <c r="K1161" s="113">
        <f>IF(D1161=Jogos!$AB$333,1,D1161+1)</f>
        <v>10</v>
      </c>
      <c r="L1161" s="113" t="str">
        <f>J1161&amp;"J"&amp;K1161</f>
        <v>20J10</v>
      </c>
      <c r="M1161" s="108"/>
      <c r="N1161" s="105"/>
    </row>
    <row r="1162" spans="1:14" ht="30.95" customHeight="1" thickBot="1" x14ac:dyDescent="0.3">
      <c r="A1162" s="103"/>
      <c r="B1162" s="90" t="str">
        <f>IFERROR(VLOOKUP(IF(VLOOKUP(E1161,Jogos!$AD$336:$AI$566,6,FALSE)="C",VLOOKUP(E1161,Jogos!$AD$336:$AI$566,4,FALSE),VLOOKUP(E1161,Jogos!$AD$336:$AI$566,5,FALSE)),Tabelas!$O$9:$P$30,2,FALSE),"")</f>
        <v/>
      </c>
      <c r="C1162" s="93"/>
      <c r="D1162" s="94" t="s">
        <v>54</v>
      </c>
      <c r="E1162" s="93"/>
      <c r="F1162" s="68" t="str">
        <f>IFERROR(VLOOKUP(IF(VLOOKUP(E1161,Jogos!$AD$336:$AI$566,6,FALSE)="F",VLOOKUP(E1161,Jogos!$AD$336:$AI$566,4,FALSE),VLOOKUP(E1161,Jogos!$AD$336:$AI$566,5,FALSE)),Tabelas!$O$9:$P$30,2,FALSE),"")</f>
        <v/>
      </c>
      <c r="G1162" s="76"/>
      <c r="H1162" s="103"/>
      <c r="I1162" s="90" t="str">
        <f>IFERROR(VLOOKUP(IF(VLOOKUP(L1161,Jogos!$AD$336:$AI$566,6,FALSE)="C",VLOOKUP(L1161,Jogos!$AD$336:$AI$566,4,FALSE),VLOOKUP(L1161,Jogos!$AD$336:$AI$566,5,FALSE)),Tabelas!$O$9:$P$30,2,FALSE),"")</f>
        <v/>
      </c>
      <c r="J1162" s="93"/>
      <c r="K1162" s="94" t="s">
        <v>54</v>
      </c>
      <c r="L1162" s="93"/>
      <c r="M1162" s="68" t="str">
        <f>IFERROR(VLOOKUP(IF(VLOOKUP(L1161,Jogos!$AD$336:$AI$566,6,FALSE)="F",VLOOKUP(L1161,Jogos!$AD$336:$AI$566,4,FALSE),VLOOKUP(L1161,Jogos!$AD$336:$AI$566,5,FALSE)),Tabelas!$O$9:$P$30,2,FALSE),"")</f>
        <v/>
      </c>
      <c r="N1162" s="106"/>
    </row>
    <row r="1163" spans="1:14" ht="16.5" thickBot="1" x14ac:dyDescent="0.3">
      <c r="A1163" s="103"/>
      <c r="B1163" s="89" t="s">
        <v>117</v>
      </c>
      <c r="C1163" s="95" t="s">
        <v>118</v>
      </c>
      <c r="D1163" s="171" t="s">
        <v>116</v>
      </c>
      <c r="E1163" s="95" t="s">
        <v>118</v>
      </c>
      <c r="F1163" s="89" t="s">
        <v>117</v>
      </c>
      <c r="G1163" s="102"/>
      <c r="H1163" s="103"/>
      <c r="I1163" s="89" t="s">
        <v>117</v>
      </c>
      <c r="J1163" s="95" t="s">
        <v>118</v>
      </c>
      <c r="K1163" s="171" t="s">
        <v>116</v>
      </c>
      <c r="L1163" s="95" t="s">
        <v>118</v>
      </c>
      <c r="M1163" s="89" t="s">
        <v>117</v>
      </c>
      <c r="N1163" s="107"/>
    </row>
    <row r="1164" spans="1:14" ht="30.95" customHeight="1" thickBot="1" x14ac:dyDescent="0.3">
      <c r="A1164" s="103"/>
      <c r="B1164" s="88"/>
      <c r="C1164" s="96"/>
      <c r="D1164" s="172"/>
      <c r="E1164" s="97"/>
      <c r="F1164" s="87"/>
      <c r="G1164" s="76"/>
      <c r="H1164" s="103"/>
      <c r="I1164" s="88"/>
      <c r="J1164" s="96"/>
      <c r="K1164" s="172"/>
      <c r="L1164" s="97"/>
      <c r="M1164" s="87"/>
      <c r="N1164" s="106"/>
    </row>
    <row r="1165" spans="1:14" ht="30.95" customHeight="1" thickBot="1" x14ac:dyDescent="0.3">
      <c r="A1165" s="103"/>
      <c r="B1165" s="66"/>
      <c r="C1165" s="98"/>
      <c r="D1165" s="172"/>
      <c r="E1165" s="97"/>
      <c r="F1165" s="87"/>
      <c r="G1165" s="76"/>
      <c r="H1165" s="103"/>
      <c r="I1165" s="66"/>
      <c r="J1165" s="98"/>
      <c r="K1165" s="172"/>
      <c r="L1165" s="97"/>
      <c r="M1165" s="87"/>
      <c r="N1165" s="106"/>
    </row>
    <row r="1166" spans="1:14" ht="30.95" customHeight="1" thickBot="1" x14ac:dyDescent="0.3">
      <c r="A1166" s="103"/>
      <c r="B1166" s="66"/>
      <c r="C1166" s="98"/>
      <c r="D1166" s="172"/>
      <c r="E1166" s="97"/>
      <c r="F1166" s="87"/>
      <c r="G1166" s="76"/>
      <c r="H1166" s="103"/>
      <c r="I1166" s="66"/>
      <c r="J1166" s="98"/>
      <c r="K1166" s="172"/>
      <c r="L1166" s="97"/>
      <c r="M1166" s="87"/>
      <c r="N1166" s="106"/>
    </row>
    <row r="1167" spans="1:14" ht="30.95" customHeight="1" thickBot="1" x14ac:dyDescent="0.3">
      <c r="A1167" s="103"/>
      <c r="B1167" s="66"/>
      <c r="C1167" s="98"/>
      <c r="D1167" s="172"/>
      <c r="E1167" s="97"/>
      <c r="F1167" s="87"/>
      <c r="G1167" s="76"/>
      <c r="H1167" s="103"/>
      <c r="I1167" s="66"/>
      <c r="J1167" s="98"/>
      <c r="K1167" s="172"/>
      <c r="L1167" s="97"/>
      <c r="M1167" s="87"/>
      <c r="N1167" s="106"/>
    </row>
    <row r="1168" spans="1:14" ht="30.95" customHeight="1" thickBot="1" x14ac:dyDescent="0.3">
      <c r="A1168" s="103"/>
      <c r="B1168" s="66"/>
      <c r="C1168" s="98"/>
      <c r="D1168" s="173"/>
      <c r="E1168" s="99"/>
      <c r="F1168" s="68"/>
      <c r="G1168" s="76"/>
      <c r="H1168" s="103"/>
      <c r="I1168" s="66"/>
      <c r="J1168" s="98"/>
      <c r="K1168" s="173"/>
      <c r="L1168" s="99"/>
      <c r="M1168" s="68"/>
      <c r="N1168" s="106"/>
    </row>
    <row r="1169" spans="1:14" ht="50.1" customHeight="1" thickBot="1" x14ac:dyDescent="0.4">
      <c r="A1169" s="103"/>
      <c r="B1169" s="137"/>
      <c r="C1169" s="135"/>
      <c r="D1169" s="136"/>
      <c r="E1169" s="137"/>
      <c r="F1169" s="135"/>
      <c r="G1169" s="76"/>
      <c r="H1169" s="103"/>
      <c r="I1169" s="137"/>
      <c r="J1169" s="135"/>
      <c r="K1169" s="136"/>
      <c r="L1169" s="137"/>
      <c r="M1169" s="135"/>
      <c r="N1169" s="106"/>
    </row>
    <row r="1170" spans="1:14" ht="30.95" customHeight="1" x14ac:dyDescent="0.25">
      <c r="A1170" s="138"/>
      <c r="B1170" s="139"/>
      <c r="C1170" s="140"/>
      <c r="D1170" s="141"/>
      <c r="E1170" s="140"/>
      <c r="F1170" s="139"/>
      <c r="G1170" s="139"/>
      <c r="H1170" s="138"/>
      <c r="I1170" s="139"/>
      <c r="J1170" s="140"/>
      <c r="K1170" s="141"/>
      <c r="L1170" s="140"/>
      <c r="M1170" s="139"/>
      <c r="N1170" s="142"/>
    </row>
    <row r="1171" spans="1:14" ht="16.5" thickBot="1" x14ac:dyDescent="0.3">
      <c r="A1171" s="110"/>
      <c r="B1171" s="111"/>
      <c r="C1171" s="111"/>
      <c r="D1171" s="111"/>
      <c r="E1171" s="111"/>
      <c r="F1171" s="111"/>
      <c r="G1171" s="111"/>
      <c r="H1171" s="110"/>
      <c r="I1171" s="111"/>
      <c r="J1171" s="111"/>
      <c r="K1171" s="111"/>
      <c r="L1171" s="111"/>
      <c r="M1171" s="111"/>
      <c r="N1171" s="112"/>
    </row>
    <row r="1172" spans="1:14" ht="30" customHeight="1" thickBot="1" x14ac:dyDescent="0.3">
      <c r="A1172" s="103"/>
      <c r="B1172" s="174" t="str">
        <f>I1159</f>
        <v>LXVI - CAMPEONATO</v>
      </c>
      <c r="C1172" s="175"/>
      <c r="D1172" s="175"/>
      <c r="E1172" s="176"/>
      <c r="F1172" s="91" t="s">
        <v>119</v>
      </c>
      <c r="G1172" s="100"/>
      <c r="H1172" s="103"/>
      <c r="I1172" s="174" t="str">
        <f>B1172</f>
        <v>LXVI - CAMPEONATO</v>
      </c>
      <c r="J1172" s="175"/>
      <c r="K1172" s="175"/>
      <c r="L1172" s="176"/>
      <c r="M1172" s="91" t="s">
        <v>119</v>
      </c>
      <c r="N1172" s="104"/>
    </row>
    <row r="1173" spans="1:14" ht="30" customHeight="1" thickBot="1" x14ac:dyDescent="0.3">
      <c r="A1173" s="103"/>
      <c r="B1173" s="177"/>
      <c r="C1173" s="178"/>
      <c r="D1173" s="178"/>
      <c r="E1173" s="179"/>
      <c r="F1173" s="92">
        <f>M1160</f>
        <v>42833</v>
      </c>
      <c r="G1173" s="101"/>
      <c r="H1173" s="103"/>
      <c r="I1173" s="177"/>
      <c r="J1173" s="178"/>
      <c r="K1173" s="178"/>
      <c r="L1173" s="179"/>
      <c r="M1173" s="92">
        <f>F1173</f>
        <v>42833</v>
      </c>
      <c r="N1173" s="105"/>
    </row>
    <row r="1174" spans="1:14" ht="27" customHeight="1" thickBot="1" x14ac:dyDescent="0.3">
      <c r="A1174" s="103"/>
      <c r="B1174" s="109" t="s">
        <v>124</v>
      </c>
      <c r="C1174" s="113">
        <f>IF(K1161=Jogos!$AB$333,Sumulas!J1161+1,J1161)</f>
        <v>21</v>
      </c>
      <c r="D1174" s="113">
        <f>IF(K1161=Jogos!$AB$333,1,K1161+1)</f>
        <v>1</v>
      </c>
      <c r="E1174" s="113" t="str">
        <f>C1174&amp;"J"&amp;D1174</f>
        <v>21J1</v>
      </c>
      <c r="F1174" s="114"/>
      <c r="G1174" s="101"/>
      <c r="H1174" s="103"/>
      <c r="I1174" s="109" t="s">
        <v>124</v>
      </c>
      <c r="J1174" s="113">
        <f>IF(D1174=Jogos!$AB$333,Sumulas!C1174+1,C1174)</f>
        <v>21</v>
      </c>
      <c r="K1174" s="113">
        <f>IF(D1174=Jogos!$AB$333,1,D1174+1)</f>
        <v>2</v>
      </c>
      <c r="L1174" s="113" t="str">
        <f>J1174&amp;"J"&amp;K1174</f>
        <v>21J2</v>
      </c>
      <c r="M1174" s="108"/>
      <c r="N1174" s="105"/>
    </row>
    <row r="1175" spans="1:14" ht="30.95" customHeight="1" thickBot="1" x14ac:dyDescent="0.3">
      <c r="A1175" s="103"/>
      <c r="B1175" s="90" t="str">
        <f>IFERROR(VLOOKUP(IF(VLOOKUP(E1174,Jogos!$AD$336:$AI$566,6,FALSE)="C",VLOOKUP(E1174,Jogos!$AD$336:$AI$566,4,FALSE),VLOOKUP(E1174,Jogos!$AD$336:$AI$566,5,FALSE)),Tabelas!$O$9:$P$30,2,FALSE),"")</f>
        <v/>
      </c>
      <c r="C1175" s="93"/>
      <c r="D1175" s="94" t="s">
        <v>54</v>
      </c>
      <c r="E1175" s="93"/>
      <c r="F1175" s="68" t="str">
        <f>IFERROR(VLOOKUP(IF(VLOOKUP(E1174,Jogos!$AD$336:$AI$566,6,FALSE)="F",VLOOKUP(E1174,Jogos!$AD$336:$AI$566,4,FALSE),VLOOKUP(E1174,Jogos!$AD$336:$AI$566,5,FALSE)),Tabelas!$O$9:$P$30,2,FALSE),"")</f>
        <v/>
      </c>
      <c r="G1175" s="76"/>
      <c r="H1175" s="103"/>
      <c r="I1175" s="90" t="str">
        <f>IFERROR(VLOOKUP(IF(VLOOKUP(L1174,Jogos!$AD$336:$AI$566,6,FALSE)="C",VLOOKUP(L1174,Jogos!$AD$336:$AI$566,4,FALSE),VLOOKUP(L1174,Jogos!$AD$336:$AI$566,5,FALSE)),Tabelas!$O$9:$P$30,2,FALSE),"")</f>
        <v/>
      </c>
      <c r="J1175" s="93"/>
      <c r="K1175" s="94" t="s">
        <v>54</v>
      </c>
      <c r="L1175" s="93"/>
      <c r="M1175" s="68" t="str">
        <f>IFERROR(VLOOKUP(IF(VLOOKUP(L1174,Jogos!$AD$336:$AI$566,6,FALSE)="F",VLOOKUP(L1174,Jogos!$AD$336:$AI$566,4,FALSE),VLOOKUP(L1174,Jogos!$AD$336:$AI$566,5,FALSE)),Tabelas!$O$9:$P$30,2,FALSE),"")</f>
        <v/>
      </c>
      <c r="N1175" s="106"/>
    </row>
    <row r="1176" spans="1:14" ht="16.5" thickBot="1" x14ac:dyDescent="0.3">
      <c r="A1176" s="103"/>
      <c r="B1176" s="89" t="s">
        <v>117</v>
      </c>
      <c r="C1176" s="95" t="s">
        <v>118</v>
      </c>
      <c r="D1176" s="171" t="s">
        <v>116</v>
      </c>
      <c r="E1176" s="95" t="s">
        <v>118</v>
      </c>
      <c r="F1176" s="89" t="s">
        <v>117</v>
      </c>
      <c r="G1176" s="102"/>
      <c r="H1176" s="103"/>
      <c r="I1176" s="89" t="s">
        <v>117</v>
      </c>
      <c r="J1176" s="95" t="s">
        <v>118</v>
      </c>
      <c r="K1176" s="171" t="s">
        <v>116</v>
      </c>
      <c r="L1176" s="95" t="s">
        <v>118</v>
      </c>
      <c r="M1176" s="89" t="s">
        <v>117</v>
      </c>
      <c r="N1176" s="107"/>
    </row>
    <row r="1177" spans="1:14" ht="30.95" customHeight="1" thickBot="1" x14ac:dyDescent="0.3">
      <c r="A1177" s="103"/>
      <c r="B1177" s="88"/>
      <c r="C1177" s="96"/>
      <c r="D1177" s="172"/>
      <c r="E1177" s="97"/>
      <c r="F1177" s="87"/>
      <c r="G1177" s="76"/>
      <c r="H1177" s="103"/>
      <c r="I1177" s="88"/>
      <c r="J1177" s="96"/>
      <c r="K1177" s="172"/>
      <c r="L1177" s="97"/>
      <c r="M1177" s="87"/>
      <c r="N1177" s="106"/>
    </row>
    <row r="1178" spans="1:14" ht="30.95" customHeight="1" thickBot="1" x14ac:dyDescent="0.3">
      <c r="A1178" s="103"/>
      <c r="B1178" s="66"/>
      <c r="C1178" s="98"/>
      <c r="D1178" s="172"/>
      <c r="E1178" s="97"/>
      <c r="F1178" s="87"/>
      <c r="G1178" s="76"/>
      <c r="H1178" s="103"/>
      <c r="I1178" s="66"/>
      <c r="J1178" s="98"/>
      <c r="K1178" s="172"/>
      <c r="L1178" s="97"/>
      <c r="M1178" s="87"/>
      <c r="N1178" s="106"/>
    </row>
    <row r="1179" spans="1:14" ht="30.95" customHeight="1" thickBot="1" x14ac:dyDescent="0.3">
      <c r="A1179" s="103"/>
      <c r="B1179" s="66"/>
      <c r="C1179" s="98"/>
      <c r="D1179" s="172"/>
      <c r="E1179" s="97"/>
      <c r="F1179" s="87"/>
      <c r="G1179" s="76"/>
      <c r="H1179" s="103"/>
      <c r="I1179" s="66"/>
      <c r="J1179" s="98"/>
      <c r="K1179" s="172"/>
      <c r="L1179" s="97"/>
      <c r="M1179" s="87"/>
      <c r="N1179" s="106"/>
    </row>
    <row r="1180" spans="1:14" ht="30.95" customHeight="1" thickBot="1" x14ac:dyDescent="0.3">
      <c r="A1180" s="103"/>
      <c r="B1180" s="66"/>
      <c r="C1180" s="98"/>
      <c r="D1180" s="172"/>
      <c r="E1180" s="97"/>
      <c r="F1180" s="87"/>
      <c r="G1180" s="76"/>
      <c r="H1180" s="103"/>
      <c r="I1180" s="66"/>
      <c r="J1180" s="98"/>
      <c r="K1180" s="172"/>
      <c r="L1180" s="97"/>
      <c r="M1180" s="87"/>
      <c r="N1180" s="106"/>
    </row>
    <row r="1181" spans="1:14" ht="30.95" customHeight="1" thickBot="1" x14ac:dyDescent="0.3">
      <c r="A1181" s="103"/>
      <c r="B1181" s="66"/>
      <c r="C1181" s="98"/>
      <c r="D1181" s="173"/>
      <c r="E1181" s="99"/>
      <c r="F1181" s="68"/>
      <c r="G1181" s="76"/>
      <c r="H1181" s="103"/>
      <c r="I1181" s="66"/>
      <c r="J1181" s="98"/>
      <c r="K1181" s="173"/>
      <c r="L1181" s="99"/>
      <c r="M1181" s="68"/>
      <c r="N1181" s="106"/>
    </row>
    <row r="1182" spans="1:14" ht="50.1" customHeight="1" thickBot="1" x14ac:dyDescent="0.4">
      <c r="A1182" s="103"/>
      <c r="B1182" s="137"/>
      <c r="C1182" s="135"/>
      <c r="D1182" s="136"/>
      <c r="E1182" s="137"/>
      <c r="F1182" s="135"/>
      <c r="G1182" s="76"/>
      <c r="H1182" s="103"/>
      <c r="I1182" s="137"/>
      <c r="J1182" s="135"/>
      <c r="K1182" s="136"/>
      <c r="L1182" s="137"/>
      <c r="M1182" s="135"/>
      <c r="N1182" s="106"/>
    </row>
    <row r="1183" spans="1:14" ht="30.95" customHeight="1" x14ac:dyDescent="0.25">
      <c r="A1183" s="138"/>
      <c r="B1183" s="139"/>
      <c r="C1183" s="140"/>
      <c r="D1183" s="141"/>
      <c r="E1183" s="140"/>
      <c r="F1183" s="139"/>
      <c r="G1183" s="139"/>
      <c r="H1183" s="138"/>
      <c r="I1183" s="139"/>
      <c r="J1183" s="140"/>
      <c r="K1183" s="141"/>
      <c r="L1183" s="140"/>
      <c r="M1183" s="139"/>
      <c r="N1183" s="142"/>
    </row>
    <row r="1184" spans="1:14" ht="16.5" thickBot="1" x14ac:dyDescent="0.3">
      <c r="A1184" s="110"/>
      <c r="B1184" s="111"/>
      <c r="C1184" s="111"/>
      <c r="D1184" s="111"/>
      <c r="E1184" s="111"/>
      <c r="F1184" s="111"/>
      <c r="G1184" s="111"/>
      <c r="H1184" s="110"/>
      <c r="I1184" s="111"/>
      <c r="J1184" s="111"/>
      <c r="K1184" s="111"/>
      <c r="L1184" s="111"/>
      <c r="M1184" s="111"/>
      <c r="N1184" s="112"/>
    </row>
    <row r="1185" spans="1:14" ht="30" customHeight="1" thickBot="1" x14ac:dyDescent="0.3">
      <c r="A1185" s="103"/>
      <c r="B1185" s="174" t="str">
        <f>I1172</f>
        <v>LXVI - CAMPEONATO</v>
      </c>
      <c r="C1185" s="175"/>
      <c r="D1185" s="175"/>
      <c r="E1185" s="176"/>
      <c r="F1185" s="91" t="s">
        <v>119</v>
      </c>
      <c r="G1185" s="100"/>
      <c r="H1185" s="103"/>
      <c r="I1185" s="174" t="str">
        <f>B1185</f>
        <v>LXVI - CAMPEONATO</v>
      </c>
      <c r="J1185" s="175"/>
      <c r="K1185" s="175"/>
      <c r="L1185" s="176"/>
      <c r="M1185" s="91" t="s">
        <v>119</v>
      </c>
      <c r="N1185" s="104"/>
    </row>
    <row r="1186" spans="1:14" ht="30" customHeight="1" thickBot="1" x14ac:dyDescent="0.3">
      <c r="A1186" s="103"/>
      <c r="B1186" s="177"/>
      <c r="C1186" s="178"/>
      <c r="D1186" s="178"/>
      <c r="E1186" s="179"/>
      <c r="F1186" s="92">
        <f>M1173</f>
        <v>42833</v>
      </c>
      <c r="G1186" s="101"/>
      <c r="H1186" s="103"/>
      <c r="I1186" s="177"/>
      <c r="J1186" s="178"/>
      <c r="K1186" s="178"/>
      <c r="L1186" s="179"/>
      <c r="M1186" s="92">
        <f>F1186</f>
        <v>42833</v>
      </c>
      <c r="N1186" s="105"/>
    </row>
    <row r="1187" spans="1:14" ht="27" customHeight="1" thickBot="1" x14ac:dyDescent="0.3">
      <c r="A1187" s="103"/>
      <c r="B1187" s="109" t="s">
        <v>124</v>
      </c>
      <c r="C1187" s="113"/>
      <c r="D1187" s="113"/>
      <c r="E1187" s="113"/>
      <c r="F1187" s="114"/>
      <c r="G1187" s="101"/>
      <c r="H1187" s="103"/>
      <c r="I1187" s="109" t="s">
        <v>120</v>
      </c>
      <c r="J1187" s="113"/>
      <c r="K1187" s="113"/>
      <c r="L1187" s="113"/>
      <c r="M1187" s="108"/>
      <c r="N1187" s="105"/>
    </row>
    <row r="1188" spans="1:14" ht="30.95" customHeight="1" thickBot="1" x14ac:dyDescent="0.3">
      <c r="A1188" s="103"/>
      <c r="B1188" s="90" t="str">
        <f>IFERROR(VLOOKUP(IF(VLOOKUP(E1187,Jogos!$AD$336:$AI$566,6,FALSE)="C",VLOOKUP(E1187,Jogos!$AD$336:$AI$566,4,FALSE),VLOOKUP(E1187,Jogos!$AD$336:$AI$566,5,FALSE)),Tabelas!$O$9:$P$30,2,FALSE),"")</f>
        <v/>
      </c>
      <c r="C1188" s="93"/>
      <c r="D1188" s="94" t="s">
        <v>54</v>
      </c>
      <c r="E1188" s="93"/>
      <c r="F1188" s="68" t="str">
        <f>IFERROR(VLOOKUP(IF(VLOOKUP(E1187,Jogos!$AD$336:$AI$566,6,FALSE)="F",VLOOKUP(E1187,Jogos!$AD$336:$AI$566,4,FALSE),VLOOKUP(E1187,Jogos!$AD$336:$AI$566,5,FALSE)),Tabelas!$O$9:$P$30,2,FALSE),"")</f>
        <v/>
      </c>
      <c r="G1188" s="76"/>
      <c r="H1188" s="103"/>
      <c r="I1188" s="90" t="str">
        <f>IFERROR(VLOOKUP(IF(VLOOKUP(L1187,Jogos!$AD$336:$AI$566,6,FALSE)="C",VLOOKUP(L1187,Jogos!$AD$336:$AI$566,4,FALSE),VLOOKUP(L1187,Jogos!$AD$336:$AI$566,5,FALSE)),Tabelas!$O$9:$P$30,2,FALSE),"")</f>
        <v/>
      </c>
      <c r="J1188" s="93"/>
      <c r="K1188" s="94" t="s">
        <v>54</v>
      </c>
      <c r="L1188" s="93"/>
      <c r="M1188" s="68" t="str">
        <f>IFERROR(VLOOKUP(IF(VLOOKUP(L1187,Jogos!$AD$336:$AI$566,6,FALSE)="F",VLOOKUP(L1187,Jogos!$AD$336:$AI$566,4,FALSE),VLOOKUP(L1187,Jogos!$AD$336:$AI$566,5,FALSE)),Tabelas!$O$9:$P$30,2,FALSE),"")</f>
        <v/>
      </c>
      <c r="N1188" s="106"/>
    </row>
    <row r="1189" spans="1:14" ht="16.5" thickBot="1" x14ac:dyDescent="0.3">
      <c r="A1189" s="103"/>
      <c r="B1189" s="89" t="s">
        <v>117</v>
      </c>
      <c r="C1189" s="95" t="s">
        <v>118</v>
      </c>
      <c r="D1189" s="171" t="s">
        <v>116</v>
      </c>
      <c r="E1189" s="95" t="s">
        <v>118</v>
      </c>
      <c r="F1189" s="89" t="s">
        <v>117</v>
      </c>
      <c r="G1189" s="102"/>
      <c r="H1189" s="103"/>
      <c r="I1189" s="89" t="s">
        <v>117</v>
      </c>
      <c r="J1189" s="95" t="s">
        <v>118</v>
      </c>
      <c r="K1189" s="171" t="s">
        <v>116</v>
      </c>
      <c r="L1189" s="95" t="s">
        <v>118</v>
      </c>
      <c r="M1189" s="89" t="s">
        <v>117</v>
      </c>
      <c r="N1189" s="107"/>
    </row>
    <row r="1190" spans="1:14" ht="30.95" customHeight="1" thickBot="1" x14ac:dyDescent="0.3">
      <c r="A1190" s="103"/>
      <c r="B1190" s="88"/>
      <c r="C1190" s="96"/>
      <c r="D1190" s="172"/>
      <c r="E1190" s="97"/>
      <c r="F1190" s="87"/>
      <c r="G1190" s="76"/>
      <c r="H1190" s="103"/>
      <c r="I1190" s="88"/>
      <c r="J1190" s="96"/>
      <c r="K1190" s="172"/>
      <c r="L1190" s="97"/>
      <c r="M1190" s="87"/>
      <c r="N1190" s="106"/>
    </row>
    <row r="1191" spans="1:14" ht="30.95" customHeight="1" thickBot="1" x14ac:dyDescent="0.3">
      <c r="A1191" s="103"/>
      <c r="B1191" s="66"/>
      <c r="C1191" s="98"/>
      <c r="D1191" s="172"/>
      <c r="E1191" s="97"/>
      <c r="F1191" s="87"/>
      <c r="G1191" s="76"/>
      <c r="H1191" s="103"/>
      <c r="I1191" s="66"/>
      <c r="J1191" s="98"/>
      <c r="K1191" s="172"/>
      <c r="L1191" s="97"/>
      <c r="M1191" s="87"/>
      <c r="N1191" s="106"/>
    </row>
    <row r="1192" spans="1:14" ht="30.95" customHeight="1" thickBot="1" x14ac:dyDescent="0.3">
      <c r="A1192" s="103"/>
      <c r="B1192" s="66"/>
      <c r="C1192" s="98"/>
      <c r="D1192" s="172"/>
      <c r="E1192" s="97"/>
      <c r="F1192" s="87"/>
      <c r="G1192" s="76"/>
      <c r="H1192" s="103"/>
      <c r="I1192" s="66"/>
      <c r="J1192" s="98"/>
      <c r="K1192" s="172"/>
      <c r="L1192" s="97"/>
      <c r="M1192" s="87"/>
      <c r="N1192" s="106"/>
    </row>
    <row r="1193" spans="1:14" ht="30.95" customHeight="1" thickBot="1" x14ac:dyDescent="0.3">
      <c r="A1193" s="103"/>
      <c r="B1193" s="66"/>
      <c r="C1193" s="98"/>
      <c r="D1193" s="172"/>
      <c r="E1193" s="97"/>
      <c r="F1193" s="87"/>
      <c r="G1193" s="76"/>
      <c r="H1193" s="103"/>
      <c r="I1193" s="66"/>
      <c r="J1193" s="98"/>
      <c r="K1193" s="172"/>
      <c r="L1193" s="97"/>
      <c r="M1193" s="87"/>
      <c r="N1193" s="106"/>
    </row>
    <row r="1194" spans="1:14" ht="30.95" customHeight="1" thickBot="1" x14ac:dyDescent="0.3">
      <c r="A1194" s="103"/>
      <c r="B1194" s="66"/>
      <c r="C1194" s="98"/>
      <c r="D1194" s="173"/>
      <c r="E1194" s="99"/>
      <c r="F1194" s="68"/>
      <c r="G1194" s="76"/>
      <c r="H1194" s="103"/>
      <c r="I1194" s="66"/>
      <c r="J1194" s="98"/>
      <c r="K1194" s="173"/>
      <c r="L1194" s="99"/>
      <c r="M1194" s="68"/>
      <c r="N1194" s="106"/>
    </row>
    <row r="1195" spans="1:14" ht="50.1" customHeight="1" thickBot="1" x14ac:dyDescent="0.4">
      <c r="A1195" s="103"/>
      <c r="B1195" s="137"/>
      <c r="C1195" s="135"/>
      <c r="D1195" s="136"/>
      <c r="E1195" s="137"/>
      <c r="F1195" s="135"/>
      <c r="G1195" s="76"/>
      <c r="H1195" s="103"/>
      <c r="I1195" s="137"/>
      <c r="J1195" s="135"/>
      <c r="K1195" s="136"/>
      <c r="L1195" s="137"/>
      <c r="M1195" s="135"/>
      <c r="N1195" s="106"/>
    </row>
    <row r="1196" spans="1:14" ht="30.95" customHeight="1" x14ac:dyDescent="0.25">
      <c r="A1196" s="138"/>
      <c r="B1196" s="139"/>
      <c r="C1196" s="140"/>
      <c r="D1196" s="141"/>
      <c r="E1196" s="140"/>
      <c r="F1196" s="139"/>
      <c r="G1196" s="139"/>
      <c r="H1196" s="138"/>
      <c r="I1196" s="139"/>
      <c r="J1196" s="140"/>
      <c r="K1196" s="141"/>
      <c r="L1196" s="140"/>
      <c r="M1196" s="139"/>
      <c r="N1196" s="142"/>
    </row>
    <row r="1197" spans="1:14" ht="16.5" thickBot="1" x14ac:dyDescent="0.3">
      <c r="A1197" s="110"/>
      <c r="B1197" s="111"/>
      <c r="C1197" s="111"/>
      <c r="D1197" s="111"/>
      <c r="E1197" s="111"/>
      <c r="F1197" s="111"/>
      <c r="G1197" s="111"/>
      <c r="H1197" s="110"/>
      <c r="I1197" s="111"/>
      <c r="J1197" s="111"/>
      <c r="K1197" s="111"/>
      <c r="L1197" s="111"/>
      <c r="M1197" s="111"/>
      <c r="N1197" s="112"/>
    </row>
    <row r="1198" spans="1:14" ht="30" customHeight="1" thickBot="1" x14ac:dyDescent="0.3">
      <c r="A1198" s="103"/>
      <c r="B1198" s="174" t="str">
        <f>I1185</f>
        <v>LXVI - CAMPEONATO</v>
      </c>
      <c r="C1198" s="175"/>
      <c r="D1198" s="175"/>
      <c r="E1198" s="176"/>
      <c r="F1198" s="91" t="s">
        <v>119</v>
      </c>
      <c r="G1198" s="100"/>
      <c r="H1198" s="103"/>
      <c r="I1198" s="174" t="str">
        <f>B1198</f>
        <v>LXVI - CAMPEONATO</v>
      </c>
      <c r="J1198" s="175"/>
      <c r="K1198" s="175"/>
      <c r="L1198" s="176"/>
      <c r="M1198" s="91" t="s">
        <v>119</v>
      </c>
      <c r="N1198" s="104"/>
    </row>
    <row r="1199" spans="1:14" ht="30" customHeight="1" thickBot="1" x14ac:dyDescent="0.3">
      <c r="A1199" s="103"/>
      <c r="B1199" s="177"/>
      <c r="C1199" s="178"/>
      <c r="D1199" s="178"/>
      <c r="E1199" s="179"/>
      <c r="F1199" s="92">
        <f>M1186</f>
        <v>42833</v>
      </c>
      <c r="G1199" s="101"/>
      <c r="H1199" s="103"/>
      <c r="I1199" s="177"/>
      <c r="J1199" s="178"/>
      <c r="K1199" s="178"/>
      <c r="L1199" s="179"/>
      <c r="M1199" s="92">
        <f>F1199</f>
        <v>42833</v>
      </c>
      <c r="N1199" s="105"/>
    </row>
    <row r="1200" spans="1:14" ht="27" customHeight="1" thickBot="1" x14ac:dyDescent="0.3">
      <c r="A1200" s="103"/>
      <c r="B1200" s="109" t="s">
        <v>120</v>
      </c>
      <c r="C1200" s="113"/>
      <c r="D1200" s="113"/>
      <c r="E1200" s="113"/>
      <c r="F1200" s="114"/>
      <c r="G1200" s="101"/>
      <c r="H1200" s="103"/>
      <c r="I1200" s="109" t="s">
        <v>120</v>
      </c>
      <c r="J1200" s="113"/>
      <c r="K1200" s="113"/>
      <c r="L1200" s="113"/>
      <c r="M1200" s="108"/>
      <c r="N1200" s="105"/>
    </row>
    <row r="1201" spans="1:14" ht="30.95" customHeight="1" thickBot="1" x14ac:dyDescent="0.3">
      <c r="A1201" s="103"/>
      <c r="B1201" s="90" t="str">
        <f>IFERROR(VLOOKUP(IF(VLOOKUP(E1200,Jogos!$AD$336:$AI$566,6,FALSE)="C",VLOOKUP(E1200,Jogos!$AD$336:$AI$566,4,FALSE),VLOOKUP(E1200,Jogos!$AD$336:$AI$566,5,FALSE)),Tabelas!$O$9:$P$30,2,FALSE),"")</f>
        <v/>
      </c>
      <c r="C1201" s="93"/>
      <c r="D1201" s="94" t="s">
        <v>54</v>
      </c>
      <c r="E1201" s="93"/>
      <c r="F1201" s="68" t="str">
        <f>IFERROR(VLOOKUP(IF(VLOOKUP(E1200,Jogos!$AD$336:$AI$566,6,FALSE)="F",VLOOKUP(E1200,Jogos!$AD$336:$AI$566,4,FALSE),VLOOKUP(E1200,Jogos!$AD$336:$AI$566,5,FALSE)),Tabelas!$O$9:$P$30,2,FALSE),"")</f>
        <v/>
      </c>
      <c r="G1201" s="76"/>
      <c r="H1201" s="103"/>
      <c r="I1201" s="90" t="str">
        <f>IFERROR(VLOOKUP(IF(VLOOKUP(L1200,Jogos!$AD$336:$AI$566,6,FALSE)="C",VLOOKUP(L1200,Jogos!$AD$336:$AI$566,4,FALSE),VLOOKUP(L1200,Jogos!$AD$336:$AI$566,5,FALSE)),Tabelas!$O$9:$P$30,2,FALSE),"")</f>
        <v/>
      </c>
      <c r="J1201" s="93"/>
      <c r="K1201" s="94" t="s">
        <v>54</v>
      </c>
      <c r="L1201" s="93"/>
      <c r="M1201" s="68" t="str">
        <f>IFERROR(VLOOKUP(IF(VLOOKUP(L1200,Jogos!$AD$336:$AI$566,6,FALSE)="F",VLOOKUP(L1200,Jogos!$AD$336:$AI$566,4,FALSE),VLOOKUP(L1200,Jogos!$AD$336:$AI$566,5,FALSE)),Tabelas!$O$9:$P$30,2,FALSE),"")</f>
        <v/>
      </c>
      <c r="N1201" s="106"/>
    </row>
    <row r="1202" spans="1:14" ht="16.5" thickBot="1" x14ac:dyDescent="0.3">
      <c r="A1202" s="103"/>
      <c r="B1202" s="89" t="s">
        <v>117</v>
      </c>
      <c r="C1202" s="95" t="s">
        <v>118</v>
      </c>
      <c r="D1202" s="171" t="s">
        <v>116</v>
      </c>
      <c r="E1202" s="95" t="s">
        <v>118</v>
      </c>
      <c r="F1202" s="89" t="s">
        <v>117</v>
      </c>
      <c r="G1202" s="102"/>
      <c r="H1202" s="103"/>
      <c r="I1202" s="89" t="s">
        <v>117</v>
      </c>
      <c r="J1202" s="95" t="s">
        <v>118</v>
      </c>
      <c r="K1202" s="171" t="s">
        <v>116</v>
      </c>
      <c r="L1202" s="95" t="s">
        <v>118</v>
      </c>
      <c r="M1202" s="89" t="s">
        <v>117</v>
      </c>
      <c r="N1202" s="107"/>
    </row>
    <row r="1203" spans="1:14" ht="30.95" customHeight="1" thickBot="1" x14ac:dyDescent="0.3">
      <c r="A1203" s="103"/>
      <c r="B1203" s="88"/>
      <c r="C1203" s="96"/>
      <c r="D1203" s="172"/>
      <c r="E1203" s="97"/>
      <c r="F1203" s="87"/>
      <c r="G1203" s="76"/>
      <c r="H1203" s="103"/>
      <c r="I1203" s="88"/>
      <c r="J1203" s="96"/>
      <c r="K1203" s="172"/>
      <c r="L1203" s="97"/>
      <c r="M1203" s="87"/>
      <c r="N1203" s="106"/>
    </row>
    <row r="1204" spans="1:14" ht="30.95" customHeight="1" thickBot="1" x14ac:dyDescent="0.3">
      <c r="A1204" s="103"/>
      <c r="B1204" s="66"/>
      <c r="C1204" s="98"/>
      <c r="D1204" s="172"/>
      <c r="E1204" s="97"/>
      <c r="F1204" s="87"/>
      <c r="G1204" s="76"/>
      <c r="H1204" s="103"/>
      <c r="I1204" s="66"/>
      <c r="J1204" s="98"/>
      <c r="K1204" s="172"/>
      <c r="L1204" s="97"/>
      <c r="M1204" s="87"/>
      <c r="N1204" s="106"/>
    </row>
    <row r="1205" spans="1:14" ht="30.95" customHeight="1" thickBot="1" x14ac:dyDescent="0.3">
      <c r="A1205" s="103"/>
      <c r="B1205" s="66"/>
      <c r="C1205" s="98"/>
      <c r="D1205" s="172"/>
      <c r="E1205" s="97"/>
      <c r="F1205" s="87"/>
      <c r="G1205" s="76"/>
      <c r="H1205" s="103"/>
      <c r="I1205" s="66"/>
      <c r="J1205" s="98"/>
      <c r="K1205" s="172"/>
      <c r="L1205" s="97"/>
      <c r="M1205" s="87"/>
      <c r="N1205" s="106"/>
    </row>
    <row r="1206" spans="1:14" ht="30.95" customHeight="1" thickBot="1" x14ac:dyDescent="0.3">
      <c r="A1206" s="103"/>
      <c r="B1206" s="66"/>
      <c r="C1206" s="98"/>
      <c r="D1206" s="172"/>
      <c r="E1206" s="97"/>
      <c r="F1206" s="87"/>
      <c r="G1206" s="76"/>
      <c r="H1206" s="103"/>
      <c r="I1206" s="66"/>
      <c r="J1206" s="98"/>
      <c r="K1206" s="172"/>
      <c r="L1206" s="97"/>
      <c r="M1206" s="87"/>
      <c r="N1206" s="106"/>
    </row>
    <row r="1207" spans="1:14" ht="30.95" customHeight="1" thickBot="1" x14ac:dyDescent="0.3">
      <c r="A1207" s="103"/>
      <c r="B1207" s="66"/>
      <c r="C1207" s="98"/>
      <c r="D1207" s="173"/>
      <c r="E1207" s="99"/>
      <c r="F1207" s="68"/>
      <c r="G1207" s="76"/>
      <c r="H1207" s="103"/>
      <c r="I1207" s="66"/>
      <c r="J1207" s="98"/>
      <c r="K1207" s="173"/>
      <c r="L1207" s="99"/>
      <c r="M1207" s="68"/>
      <c r="N1207" s="106"/>
    </row>
    <row r="1208" spans="1:14" ht="50.1" customHeight="1" thickBot="1" x14ac:dyDescent="0.4">
      <c r="A1208" s="103"/>
      <c r="B1208" s="137"/>
      <c r="C1208" s="135"/>
      <c r="D1208" s="136"/>
      <c r="E1208" s="137"/>
      <c r="F1208" s="135"/>
      <c r="G1208" s="76"/>
      <c r="H1208" s="103"/>
      <c r="I1208" s="137"/>
      <c r="J1208" s="135"/>
      <c r="K1208" s="136"/>
      <c r="L1208" s="137"/>
      <c r="M1208" s="135"/>
      <c r="N1208" s="106"/>
    </row>
    <row r="1209" spans="1:14" ht="30.95" customHeight="1" x14ac:dyDescent="0.25">
      <c r="A1209" s="138"/>
      <c r="B1209" s="139"/>
      <c r="C1209" s="140"/>
      <c r="D1209" s="141"/>
      <c r="E1209" s="140"/>
      <c r="F1209" s="139"/>
      <c r="G1209" s="139"/>
      <c r="H1209" s="138"/>
      <c r="I1209" s="139"/>
      <c r="J1209" s="140"/>
      <c r="K1209" s="141"/>
      <c r="L1209" s="140"/>
      <c r="M1209" s="139"/>
      <c r="N1209" s="142"/>
    </row>
    <row r="1210" spans="1:14" ht="16.5" thickBot="1" x14ac:dyDescent="0.3">
      <c r="A1210" s="110"/>
      <c r="B1210" s="111"/>
      <c r="C1210" s="111"/>
      <c r="D1210" s="111"/>
      <c r="E1210" s="111"/>
      <c r="F1210" s="111"/>
      <c r="G1210" s="111"/>
      <c r="H1210" s="110"/>
      <c r="I1210" s="111"/>
      <c r="J1210" s="111"/>
      <c r="K1210" s="111"/>
      <c r="L1210" s="111"/>
      <c r="M1210" s="111"/>
      <c r="N1210" s="112"/>
    </row>
    <row r="1211" spans="1:14" ht="30" customHeight="1" thickBot="1" x14ac:dyDescent="0.3">
      <c r="A1211" s="103"/>
      <c r="B1211" s="174" t="str">
        <f>I1198</f>
        <v>LXVI - CAMPEONATO</v>
      </c>
      <c r="C1211" s="175"/>
      <c r="D1211" s="175"/>
      <c r="E1211" s="176"/>
      <c r="F1211" s="91" t="s">
        <v>119</v>
      </c>
      <c r="G1211" s="100"/>
      <c r="H1211" s="103"/>
      <c r="I1211" s="174" t="str">
        <f>B1211</f>
        <v>LXVI - CAMPEONATO</v>
      </c>
      <c r="J1211" s="175"/>
      <c r="K1211" s="175"/>
      <c r="L1211" s="176"/>
      <c r="M1211" s="91" t="s">
        <v>119</v>
      </c>
      <c r="N1211" s="104"/>
    </row>
    <row r="1212" spans="1:14" ht="30" customHeight="1" thickBot="1" x14ac:dyDescent="0.3">
      <c r="A1212" s="103"/>
      <c r="B1212" s="177"/>
      <c r="C1212" s="178"/>
      <c r="D1212" s="178"/>
      <c r="E1212" s="179"/>
      <c r="F1212" s="92">
        <f>M1199</f>
        <v>42833</v>
      </c>
      <c r="G1212" s="101"/>
      <c r="H1212" s="103"/>
      <c r="I1212" s="177"/>
      <c r="J1212" s="178"/>
      <c r="K1212" s="178"/>
      <c r="L1212" s="179"/>
      <c r="M1212" s="92">
        <f>F1212</f>
        <v>42833</v>
      </c>
      <c r="N1212" s="105"/>
    </row>
    <row r="1213" spans="1:14" ht="27" customHeight="1" thickBot="1" x14ac:dyDescent="0.3">
      <c r="A1213" s="103"/>
      <c r="B1213" s="109" t="s">
        <v>120</v>
      </c>
      <c r="C1213" s="113"/>
      <c r="D1213" s="113"/>
      <c r="E1213" s="113"/>
      <c r="F1213" s="114"/>
      <c r="G1213" s="101"/>
      <c r="H1213" s="103"/>
      <c r="I1213" s="109" t="s">
        <v>121</v>
      </c>
      <c r="J1213" s="113"/>
      <c r="K1213" s="113"/>
      <c r="L1213" s="113"/>
      <c r="M1213" s="108"/>
      <c r="N1213" s="105"/>
    </row>
    <row r="1214" spans="1:14" ht="30.95" customHeight="1" thickBot="1" x14ac:dyDescent="0.3">
      <c r="A1214" s="103"/>
      <c r="B1214" s="90" t="str">
        <f>IFERROR(VLOOKUP(IF(VLOOKUP(E1213,Jogos!$AD$336:$AI$566,6,FALSE)="C",VLOOKUP(E1213,Jogos!$AD$336:$AI$566,4,FALSE),VLOOKUP(E1213,Jogos!$AD$336:$AI$566,5,FALSE)),Tabelas!$O$9:$P$30,2,FALSE),"")</f>
        <v/>
      </c>
      <c r="C1214" s="93"/>
      <c r="D1214" s="94" t="s">
        <v>54</v>
      </c>
      <c r="E1214" s="93"/>
      <c r="F1214" s="68" t="str">
        <f>IFERROR(VLOOKUP(IF(VLOOKUP(E1213,Jogos!$AD$336:$AI$566,6,FALSE)="F",VLOOKUP(E1213,Jogos!$AD$336:$AI$566,4,FALSE),VLOOKUP(E1213,Jogos!$AD$336:$AI$566,5,FALSE)),Tabelas!$O$9:$P$30,2,FALSE),"")</f>
        <v/>
      </c>
      <c r="G1214" s="76"/>
      <c r="H1214" s="103"/>
      <c r="I1214" s="90" t="str">
        <f>IFERROR(VLOOKUP(IF(VLOOKUP(L1213,Jogos!$AD$336:$AI$566,6,FALSE)="C",VLOOKUP(L1213,Jogos!$AD$336:$AI$566,4,FALSE),VLOOKUP(L1213,Jogos!$AD$336:$AI$566,5,FALSE)),Tabelas!$O$9:$P$30,2,FALSE),"")</f>
        <v/>
      </c>
      <c r="J1214" s="93"/>
      <c r="K1214" s="94" t="s">
        <v>54</v>
      </c>
      <c r="L1214" s="93"/>
      <c r="M1214" s="68" t="str">
        <f>IFERROR(VLOOKUP(IF(VLOOKUP(L1213,Jogos!$AD$336:$AI$566,6,FALSE)="F",VLOOKUP(L1213,Jogos!$AD$336:$AI$566,4,FALSE),VLOOKUP(L1213,Jogos!$AD$336:$AI$566,5,FALSE)),Tabelas!$O$9:$P$30,2,FALSE),"")</f>
        <v/>
      </c>
      <c r="N1214" s="106"/>
    </row>
    <row r="1215" spans="1:14" ht="16.5" thickBot="1" x14ac:dyDescent="0.3">
      <c r="A1215" s="103"/>
      <c r="B1215" s="89" t="s">
        <v>117</v>
      </c>
      <c r="C1215" s="95" t="s">
        <v>118</v>
      </c>
      <c r="D1215" s="171" t="s">
        <v>116</v>
      </c>
      <c r="E1215" s="95" t="s">
        <v>118</v>
      </c>
      <c r="F1215" s="89" t="s">
        <v>117</v>
      </c>
      <c r="G1215" s="102"/>
      <c r="H1215" s="103"/>
      <c r="I1215" s="89" t="s">
        <v>117</v>
      </c>
      <c r="J1215" s="95" t="s">
        <v>118</v>
      </c>
      <c r="K1215" s="171" t="s">
        <v>116</v>
      </c>
      <c r="L1215" s="95" t="s">
        <v>118</v>
      </c>
      <c r="M1215" s="89" t="s">
        <v>117</v>
      </c>
      <c r="N1215" s="107"/>
    </row>
    <row r="1216" spans="1:14" ht="30.95" customHeight="1" thickBot="1" x14ac:dyDescent="0.3">
      <c r="A1216" s="103"/>
      <c r="B1216" s="88"/>
      <c r="C1216" s="96"/>
      <c r="D1216" s="172"/>
      <c r="E1216" s="97"/>
      <c r="F1216" s="87"/>
      <c r="G1216" s="76"/>
      <c r="H1216" s="103"/>
      <c r="I1216" s="88"/>
      <c r="J1216" s="96"/>
      <c r="K1216" s="172"/>
      <c r="L1216" s="97"/>
      <c r="M1216" s="87"/>
      <c r="N1216" s="106"/>
    </row>
    <row r="1217" spans="1:14" ht="30.95" customHeight="1" thickBot="1" x14ac:dyDescent="0.3">
      <c r="A1217" s="103"/>
      <c r="B1217" s="66"/>
      <c r="C1217" s="98"/>
      <c r="D1217" s="172"/>
      <c r="E1217" s="97"/>
      <c r="F1217" s="87"/>
      <c r="G1217" s="76"/>
      <c r="H1217" s="103"/>
      <c r="I1217" s="66"/>
      <c r="J1217" s="98"/>
      <c r="K1217" s="172"/>
      <c r="L1217" s="97"/>
      <c r="M1217" s="87"/>
      <c r="N1217" s="106"/>
    </row>
    <row r="1218" spans="1:14" ht="30.95" customHeight="1" thickBot="1" x14ac:dyDescent="0.3">
      <c r="A1218" s="103"/>
      <c r="B1218" s="66"/>
      <c r="C1218" s="98"/>
      <c r="D1218" s="172"/>
      <c r="E1218" s="97"/>
      <c r="F1218" s="87"/>
      <c r="G1218" s="76"/>
      <c r="H1218" s="103"/>
      <c r="I1218" s="66"/>
      <c r="J1218" s="98"/>
      <c r="K1218" s="172"/>
      <c r="L1218" s="97"/>
      <c r="M1218" s="87"/>
      <c r="N1218" s="106"/>
    </row>
    <row r="1219" spans="1:14" ht="30.95" customHeight="1" thickBot="1" x14ac:dyDescent="0.3">
      <c r="A1219" s="103"/>
      <c r="B1219" s="66"/>
      <c r="C1219" s="98"/>
      <c r="D1219" s="172"/>
      <c r="E1219" s="97"/>
      <c r="F1219" s="87"/>
      <c r="G1219" s="76"/>
      <c r="H1219" s="103"/>
      <c r="I1219" s="66"/>
      <c r="J1219" s="98"/>
      <c r="K1219" s="172"/>
      <c r="L1219" s="97"/>
      <c r="M1219" s="87"/>
      <c r="N1219" s="106"/>
    </row>
    <row r="1220" spans="1:14" ht="30.95" customHeight="1" thickBot="1" x14ac:dyDescent="0.3">
      <c r="A1220" s="103"/>
      <c r="B1220" s="66"/>
      <c r="C1220" s="98"/>
      <c r="D1220" s="173"/>
      <c r="E1220" s="99"/>
      <c r="F1220" s="68"/>
      <c r="G1220" s="76"/>
      <c r="H1220" s="103"/>
      <c r="I1220" s="66"/>
      <c r="J1220" s="98"/>
      <c r="K1220" s="173"/>
      <c r="L1220" s="99"/>
      <c r="M1220" s="68"/>
      <c r="N1220" s="106"/>
    </row>
    <row r="1221" spans="1:14" ht="50.1" customHeight="1" thickBot="1" x14ac:dyDescent="0.4">
      <c r="A1221" s="103"/>
      <c r="B1221" s="137"/>
      <c r="C1221" s="135"/>
      <c r="D1221" s="136"/>
      <c r="E1221" s="137"/>
      <c r="F1221" s="135"/>
      <c r="G1221" s="76"/>
      <c r="H1221" s="103"/>
      <c r="I1221" s="137"/>
      <c r="J1221" s="135"/>
      <c r="K1221" s="136"/>
      <c r="L1221" s="137"/>
      <c r="M1221" s="135"/>
      <c r="N1221" s="106"/>
    </row>
    <row r="1222" spans="1:14" ht="30.95" customHeight="1" x14ac:dyDescent="0.25">
      <c r="A1222" s="138"/>
      <c r="B1222" s="139"/>
      <c r="C1222" s="140"/>
      <c r="D1222" s="141"/>
      <c r="E1222" s="140"/>
      <c r="F1222" s="139"/>
      <c r="G1222" s="139"/>
      <c r="H1222" s="138"/>
      <c r="I1222" s="139"/>
      <c r="J1222" s="140"/>
      <c r="K1222" s="141"/>
      <c r="L1222" s="140"/>
      <c r="M1222" s="139"/>
      <c r="N1222" s="142"/>
    </row>
    <row r="1223" spans="1:14" ht="16.5" thickBot="1" x14ac:dyDescent="0.3">
      <c r="A1223" s="110"/>
      <c r="B1223" s="111"/>
      <c r="C1223" s="111"/>
      <c r="D1223" s="111"/>
      <c r="E1223" s="111"/>
      <c r="F1223" s="111"/>
      <c r="G1223" s="111"/>
      <c r="H1223" s="110"/>
      <c r="I1223" s="111"/>
      <c r="J1223" s="111"/>
      <c r="K1223" s="111"/>
      <c r="L1223" s="111"/>
      <c r="M1223" s="111"/>
      <c r="N1223" s="112"/>
    </row>
    <row r="1224" spans="1:14" ht="30" customHeight="1" thickBot="1" x14ac:dyDescent="0.3">
      <c r="A1224" s="103"/>
      <c r="B1224" s="174" t="str">
        <f>I1211</f>
        <v>LXVI - CAMPEONATO</v>
      </c>
      <c r="C1224" s="175"/>
      <c r="D1224" s="175"/>
      <c r="E1224" s="176"/>
      <c r="F1224" s="91" t="s">
        <v>119</v>
      </c>
      <c r="G1224" s="100"/>
      <c r="H1224" s="103"/>
      <c r="I1224" s="174" t="str">
        <f>B1224</f>
        <v>LXVI - CAMPEONATO</v>
      </c>
      <c r="J1224" s="175"/>
      <c r="K1224" s="175"/>
      <c r="L1224" s="176"/>
      <c r="M1224" s="91" t="s">
        <v>119</v>
      </c>
      <c r="N1224" s="104"/>
    </row>
    <row r="1225" spans="1:14" ht="30" customHeight="1" thickBot="1" x14ac:dyDescent="0.3">
      <c r="A1225" s="103"/>
      <c r="B1225" s="177"/>
      <c r="C1225" s="178"/>
      <c r="D1225" s="178"/>
      <c r="E1225" s="179"/>
      <c r="F1225" s="92">
        <f>M1212</f>
        <v>42833</v>
      </c>
      <c r="G1225" s="101"/>
      <c r="H1225" s="103"/>
      <c r="I1225" s="177"/>
      <c r="J1225" s="178"/>
      <c r="K1225" s="178"/>
      <c r="L1225" s="179"/>
      <c r="M1225" s="92">
        <f>F1225</f>
        <v>42833</v>
      </c>
      <c r="N1225" s="105"/>
    </row>
    <row r="1226" spans="1:14" ht="27" customHeight="1" thickBot="1" x14ac:dyDescent="0.3">
      <c r="A1226" s="103"/>
      <c r="B1226" s="109" t="s">
        <v>125</v>
      </c>
      <c r="C1226" s="113"/>
      <c r="D1226" s="113"/>
      <c r="E1226" s="113"/>
      <c r="F1226" s="114"/>
      <c r="G1226" s="101"/>
      <c r="H1226" s="103"/>
      <c r="I1226" s="109"/>
      <c r="J1226" s="113"/>
      <c r="K1226" s="113"/>
      <c r="L1226" s="113"/>
      <c r="M1226" s="108"/>
      <c r="N1226" s="105"/>
    </row>
    <row r="1227" spans="1:14" ht="30.95" customHeight="1" thickBot="1" x14ac:dyDescent="0.3">
      <c r="A1227" s="103"/>
      <c r="B1227" s="90" t="str">
        <f>IFERROR(VLOOKUP(IF(VLOOKUP(E1226,Jogos!$AD$336:$AI$566,6,FALSE)="C",VLOOKUP(E1226,Jogos!$AD$336:$AI$566,4,FALSE),VLOOKUP(E1226,Jogos!$AD$336:$AI$566,5,FALSE)),Tabelas!$O$9:$P$30,2,FALSE),"")</f>
        <v/>
      </c>
      <c r="C1227" s="93"/>
      <c r="D1227" s="94" t="s">
        <v>54</v>
      </c>
      <c r="E1227" s="93"/>
      <c r="F1227" s="68" t="str">
        <f>IFERROR(VLOOKUP(IF(VLOOKUP(E1226,Jogos!$AD$336:$AI$566,6,FALSE)="F",VLOOKUP(E1226,Jogos!$AD$336:$AI$566,4,FALSE),VLOOKUP(E1226,Jogos!$AD$336:$AI$566,5,FALSE)),Tabelas!$O$9:$P$30,2,FALSE),"")</f>
        <v/>
      </c>
      <c r="G1227" s="76"/>
      <c r="H1227" s="103"/>
      <c r="I1227" s="90" t="str">
        <f>IFERROR(VLOOKUP(IF(VLOOKUP(L1226,Jogos!$AD$336:$AI$566,6,FALSE)="C",VLOOKUP(L1226,Jogos!$AD$336:$AI$566,4,FALSE),VLOOKUP(L1226,Jogos!$AD$336:$AI$566,5,FALSE)),Tabelas!$O$9:$P$30,2,FALSE),"")</f>
        <v/>
      </c>
      <c r="J1227" s="93"/>
      <c r="K1227" s="94" t="s">
        <v>54</v>
      </c>
      <c r="L1227" s="93"/>
      <c r="M1227" s="68" t="str">
        <f>IFERROR(VLOOKUP(IF(VLOOKUP(L1226,Jogos!$AD$336:$AI$566,6,FALSE)="F",VLOOKUP(L1226,Jogos!$AD$336:$AI$566,4,FALSE),VLOOKUP(L1226,Jogos!$AD$336:$AI$566,5,FALSE)),Tabelas!$O$9:$P$30,2,FALSE),"")</f>
        <v/>
      </c>
      <c r="N1227" s="106"/>
    </row>
    <row r="1228" spans="1:14" ht="16.5" thickBot="1" x14ac:dyDescent="0.3">
      <c r="A1228" s="103"/>
      <c r="B1228" s="89" t="s">
        <v>117</v>
      </c>
      <c r="C1228" s="95" t="s">
        <v>118</v>
      </c>
      <c r="D1228" s="171" t="s">
        <v>116</v>
      </c>
      <c r="E1228" s="95" t="s">
        <v>118</v>
      </c>
      <c r="F1228" s="89" t="s">
        <v>117</v>
      </c>
      <c r="G1228" s="102"/>
      <c r="H1228" s="103"/>
      <c r="I1228" s="89" t="s">
        <v>117</v>
      </c>
      <c r="J1228" s="95" t="s">
        <v>118</v>
      </c>
      <c r="K1228" s="171" t="s">
        <v>116</v>
      </c>
      <c r="L1228" s="95" t="s">
        <v>118</v>
      </c>
      <c r="M1228" s="89" t="s">
        <v>117</v>
      </c>
      <c r="N1228" s="107"/>
    </row>
    <row r="1229" spans="1:14" ht="30.95" customHeight="1" thickBot="1" x14ac:dyDescent="0.3">
      <c r="A1229" s="103"/>
      <c r="B1229" s="88"/>
      <c r="C1229" s="96"/>
      <c r="D1229" s="172"/>
      <c r="E1229" s="97"/>
      <c r="F1229" s="87"/>
      <c r="G1229" s="76"/>
      <c r="H1229" s="103"/>
      <c r="I1229" s="88"/>
      <c r="J1229" s="96"/>
      <c r="K1229" s="172"/>
      <c r="L1229" s="97"/>
      <c r="M1229" s="87"/>
      <c r="N1229" s="106"/>
    </row>
    <row r="1230" spans="1:14" ht="30.95" customHeight="1" thickBot="1" x14ac:dyDescent="0.3">
      <c r="A1230" s="103"/>
      <c r="B1230" s="66"/>
      <c r="C1230" s="98"/>
      <c r="D1230" s="172"/>
      <c r="E1230" s="97"/>
      <c r="F1230" s="87"/>
      <c r="G1230" s="76"/>
      <c r="H1230" s="103"/>
      <c r="I1230" s="66"/>
      <c r="J1230" s="98"/>
      <c r="K1230" s="172"/>
      <c r="L1230" s="97"/>
      <c r="M1230" s="87"/>
      <c r="N1230" s="106"/>
    </row>
    <row r="1231" spans="1:14" ht="30.95" customHeight="1" thickBot="1" x14ac:dyDescent="0.3">
      <c r="A1231" s="103"/>
      <c r="B1231" s="66"/>
      <c r="C1231" s="98"/>
      <c r="D1231" s="172"/>
      <c r="E1231" s="97"/>
      <c r="F1231" s="87"/>
      <c r="G1231" s="76"/>
      <c r="H1231" s="103"/>
      <c r="I1231" s="66"/>
      <c r="J1231" s="98"/>
      <c r="K1231" s="172"/>
      <c r="L1231" s="97"/>
      <c r="M1231" s="87"/>
      <c r="N1231" s="106"/>
    </row>
    <row r="1232" spans="1:14" ht="30.95" customHeight="1" thickBot="1" x14ac:dyDescent="0.3">
      <c r="A1232" s="103"/>
      <c r="B1232" s="66"/>
      <c r="C1232" s="98"/>
      <c r="D1232" s="172"/>
      <c r="E1232" s="97"/>
      <c r="F1232" s="87"/>
      <c r="G1232" s="76"/>
      <c r="H1232" s="103"/>
      <c r="I1232" s="66"/>
      <c r="J1232" s="98"/>
      <c r="K1232" s="172"/>
      <c r="L1232" s="97"/>
      <c r="M1232" s="87"/>
      <c r="N1232" s="106"/>
    </row>
    <row r="1233" spans="1:14" ht="30.95" customHeight="1" thickBot="1" x14ac:dyDescent="0.3">
      <c r="A1233" s="103"/>
      <c r="B1233" s="66"/>
      <c r="C1233" s="98"/>
      <c r="D1233" s="173"/>
      <c r="E1233" s="99"/>
      <c r="F1233" s="68"/>
      <c r="G1233" s="76"/>
      <c r="H1233" s="103"/>
      <c r="I1233" s="66"/>
      <c r="J1233" s="98"/>
      <c r="K1233" s="173"/>
      <c r="L1233" s="99"/>
      <c r="M1233" s="68"/>
      <c r="N1233" s="106"/>
    </row>
    <row r="1234" spans="1:14" ht="50.1" customHeight="1" thickBot="1" x14ac:dyDescent="0.4">
      <c r="A1234" s="103"/>
      <c r="B1234" s="137"/>
      <c r="C1234" s="135"/>
      <c r="D1234" s="136"/>
      <c r="E1234" s="137"/>
      <c r="F1234" s="135"/>
      <c r="G1234" s="76"/>
      <c r="H1234" s="103"/>
      <c r="I1234" s="137"/>
      <c r="J1234" s="135"/>
      <c r="K1234" s="136"/>
      <c r="L1234" s="137"/>
      <c r="M1234" s="135"/>
      <c r="N1234" s="106"/>
    </row>
    <row r="1235" spans="1:14" ht="30.95" customHeight="1" x14ac:dyDescent="0.25">
      <c r="A1235" s="138"/>
      <c r="B1235" s="139"/>
      <c r="C1235" s="140"/>
      <c r="D1235" s="141"/>
      <c r="E1235" s="140"/>
      <c r="F1235" s="139"/>
      <c r="G1235" s="139"/>
      <c r="H1235" s="138"/>
      <c r="I1235" s="139"/>
      <c r="J1235" s="140"/>
      <c r="K1235" s="141"/>
      <c r="L1235" s="140"/>
      <c r="M1235" s="139"/>
      <c r="N1235" s="142"/>
    </row>
    <row r="1236" spans="1:14" ht="16.5" thickBot="1" x14ac:dyDescent="0.3">
      <c r="A1236" s="110"/>
      <c r="B1236" s="111"/>
      <c r="C1236" s="111"/>
      <c r="D1236" s="111"/>
      <c r="E1236" s="111"/>
      <c r="F1236" s="111"/>
      <c r="G1236" s="111"/>
      <c r="H1236" s="110"/>
      <c r="I1236" s="111"/>
      <c r="J1236" s="111"/>
      <c r="K1236" s="111"/>
      <c r="L1236" s="111"/>
      <c r="M1236" s="111"/>
      <c r="N1236" s="112"/>
    </row>
    <row r="1237" spans="1:14" ht="30" customHeight="1" thickBot="1" x14ac:dyDescent="0.3">
      <c r="A1237" s="103"/>
      <c r="B1237" s="174" t="str">
        <f>I1224</f>
        <v>LXVI - CAMPEONATO</v>
      </c>
      <c r="C1237" s="175"/>
      <c r="D1237" s="175"/>
      <c r="E1237" s="176"/>
      <c r="F1237" s="91" t="s">
        <v>119</v>
      </c>
      <c r="G1237" s="100"/>
      <c r="H1237" s="103"/>
      <c r="I1237" s="174" t="str">
        <f>B1237</f>
        <v>LXVI - CAMPEONATO</v>
      </c>
      <c r="J1237" s="175"/>
      <c r="K1237" s="175"/>
      <c r="L1237" s="176"/>
      <c r="M1237" s="91" t="s">
        <v>119</v>
      </c>
      <c r="N1237" s="104"/>
    </row>
    <row r="1238" spans="1:14" ht="30" customHeight="1" thickBot="1" x14ac:dyDescent="0.3">
      <c r="A1238" s="103"/>
      <c r="B1238" s="177"/>
      <c r="C1238" s="178"/>
      <c r="D1238" s="178"/>
      <c r="E1238" s="179"/>
      <c r="F1238" s="92">
        <f>M1225</f>
        <v>42833</v>
      </c>
      <c r="G1238" s="101"/>
      <c r="H1238" s="103"/>
      <c r="I1238" s="177"/>
      <c r="J1238" s="178"/>
      <c r="K1238" s="178"/>
      <c r="L1238" s="179"/>
      <c r="M1238" s="92">
        <f>F1238</f>
        <v>42833</v>
      </c>
      <c r="N1238" s="105"/>
    </row>
    <row r="1239" spans="1:14" ht="27" customHeight="1" thickBot="1" x14ac:dyDescent="0.3">
      <c r="A1239" s="103"/>
      <c r="B1239" s="109"/>
      <c r="C1239" s="113"/>
      <c r="D1239" s="113"/>
      <c r="E1239" s="113"/>
      <c r="F1239" s="114"/>
      <c r="G1239" s="101"/>
      <c r="H1239" s="103"/>
      <c r="I1239" s="109"/>
      <c r="J1239" s="113"/>
      <c r="K1239" s="113"/>
      <c r="L1239" s="113"/>
      <c r="M1239" s="108"/>
      <c r="N1239" s="105"/>
    </row>
    <row r="1240" spans="1:14" ht="30.95" customHeight="1" thickBot="1" x14ac:dyDescent="0.3">
      <c r="A1240" s="103"/>
      <c r="B1240" s="90" t="str">
        <f>IFERROR(VLOOKUP(IF(VLOOKUP(E1239,Jogos!$AD$336:$AI$566,6,FALSE)="C",VLOOKUP(E1239,Jogos!$AD$336:$AI$566,4,FALSE),VLOOKUP(E1239,Jogos!$AD$336:$AI$566,5,FALSE)),Tabelas!$O$9:$P$30,2,FALSE),"")</f>
        <v/>
      </c>
      <c r="C1240" s="93"/>
      <c r="D1240" s="94" t="s">
        <v>54</v>
      </c>
      <c r="E1240" s="93"/>
      <c r="F1240" s="68" t="str">
        <f>IFERROR(VLOOKUP(IF(VLOOKUP(E1239,Jogos!$AD$336:$AI$566,6,FALSE)="F",VLOOKUP(E1239,Jogos!$AD$336:$AI$566,4,FALSE),VLOOKUP(E1239,Jogos!$AD$336:$AI$566,5,FALSE)),Tabelas!$O$9:$P$30,2,FALSE),"")</f>
        <v/>
      </c>
      <c r="G1240" s="76"/>
      <c r="H1240" s="103"/>
      <c r="I1240" s="90" t="str">
        <f>IFERROR(VLOOKUP(IF(VLOOKUP(L1239,Jogos!$AD$336:$AI$566,6,FALSE)="C",VLOOKUP(L1239,Jogos!$AD$336:$AI$566,4,FALSE),VLOOKUP(L1239,Jogos!$AD$336:$AI$566,5,FALSE)),Tabelas!$O$9:$P$30,2,FALSE),"")</f>
        <v/>
      </c>
      <c r="J1240" s="93"/>
      <c r="K1240" s="94" t="s">
        <v>54</v>
      </c>
      <c r="L1240" s="93"/>
      <c r="M1240" s="68" t="str">
        <f>IFERROR(VLOOKUP(IF(VLOOKUP(L1239,Jogos!$AD$336:$AI$566,6,FALSE)="F",VLOOKUP(L1239,Jogos!$AD$336:$AI$566,4,FALSE),VLOOKUP(L1239,Jogos!$AD$336:$AI$566,5,FALSE)),Tabelas!$O$9:$P$30,2,FALSE),"")</f>
        <v/>
      </c>
      <c r="N1240" s="106"/>
    </row>
    <row r="1241" spans="1:14" ht="16.5" thickBot="1" x14ac:dyDescent="0.3">
      <c r="A1241" s="103"/>
      <c r="B1241" s="89" t="s">
        <v>117</v>
      </c>
      <c r="C1241" s="95" t="s">
        <v>118</v>
      </c>
      <c r="D1241" s="171" t="s">
        <v>116</v>
      </c>
      <c r="E1241" s="95" t="s">
        <v>118</v>
      </c>
      <c r="F1241" s="89" t="s">
        <v>117</v>
      </c>
      <c r="G1241" s="102"/>
      <c r="H1241" s="103"/>
      <c r="I1241" s="89" t="s">
        <v>117</v>
      </c>
      <c r="J1241" s="95" t="s">
        <v>118</v>
      </c>
      <c r="K1241" s="171" t="s">
        <v>116</v>
      </c>
      <c r="L1241" s="95" t="s">
        <v>118</v>
      </c>
      <c r="M1241" s="89" t="s">
        <v>117</v>
      </c>
      <c r="N1241" s="107"/>
    </row>
    <row r="1242" spans="1:14" ht="30.95" customHeight="1" thickBot="1" x14ac:dyDescent="0.3">
      <c r="A1242" s="103"/>
      <c r="B1242" s="88"/>
      <c r="C1242" s="96"/>
      <c r="D1242" s="172"/>
      <c r="E1242" s="97"/>
      <c r="F1242" s="87"/>
      <c r="G1242" s="76"/>
      <c r="H1242" s="103"/>
      <c r="I1242" s="88"/>
      <c r="J1242" s="96"/>
      <c r="K1242" s="172"/>
      <c r="L1242" s="97"/>
      <c r="M1242" s="87"/>
      <c r="N1242" s="106"/>
    </row>
    <row r="1243" spans="1:14" ht="30.95" customHeight="1" thickBot="1" x14ac:dyDescent="0.3">
      <c r="A1243" s="103"/>
      <c r="B1243" s="66"/>
      <c r="C1243" s="98"/>
      <c r="D1243" s="172"/>
      <c r="E1243" s="97"/>
      <c r="F1243" s="87"/>
      <c r="G1243" s="76"/>
      <c r="H1243" s="103"/>
      <c r="I1243" s="66"/>
      <c r="J1243" s="98"/>
      <c r="K1243" s="172"/>
      <c r="L1243" s="97"/>
      <c r="M1243" s="87"/>
      <c r="N1243" s="106"/>
    </row>
    <row r="1244" spans="1:14" ht="30.95" customHeight="1" thickBot="1" x14ac:dyDescent="0.3">
      <c r="A1244" s="103"/>
      <c r="B1244" s="66"/>
      <c r="C1244" s="98"/>
      <c r="D1244" s="172"/>
      <c r="E1244" s="97"/>
      <c r="F1244" s="87"/>
      <c r="G1244" s="76"/>
      <c r="H1244" s="103"/>
      <c r="I1244" s="66"/>
      <c r="J1244" s="98"/>
      <c r="K1244" s="172"/>
      <c r="L1244" s="97"/>
      <c r="M1244" s="87"/>
      <c r="N1244" s="106"/>
    </row>
    <row r="1245" spans="1:14" ht="30.95" customHeight="1" thickBot="1" x14ac:dyDescent="0.3">
      <c r="A1245" s="103"/>
      <c r="B1245" s="66"/>
      <c r="C1245" s="98"/>
      <c r="D1245" s="172"/>
      <c r="E1245" s="97"/>
      <c r="F1245" s="87"/>
      <c r="G1245" s="76"/>
      <c r="H1245" s="103"/>
      <c r="I1245" s="66"/>
      <c r="J1245" s="98"/>
      <c r="K1245" s="172"/>
      <c r="L1245" s="97"/>
      <c r="M1245" s="87"/>
      <c r="N1245" s="106"/>
    </row>
    <row r="1246" spans="1:14" ht="30.95" customHeight="1" thickBot="1" x14ac:dyDescent="0.3">
      <c r="A1246" s="103"/>
      <c r="B1246" s="66"/>
      <c r="C1246" s="98"/>
      <c r="D1246" s="173"/>
      <c r="E1246" s="99"/>
      <c r="F1246" s="68"/>
      <c r="G1246" s="76"/>
      <c r="H1246" s="103"/>
      <c r="I1246" s="66"/>
      <c r="J1246" s="98"/>
      <c r="K1246" s="173"/>
      <c r="L1246" s="99"/>
      <c r="M1246" s="68"/>
      <c r="N1246" s="106"/>
    </row>
    <row r="1247" spans="1:14" ht="50.1" customHeight="1" thickBot="1" x14ac:dyDescent="0.4">
      <c r="A1247" s="103"/>
      <c r="B1247" s="137"/>
      <c r="C1247" s="135"/>
      <c r="D1247" s="136"/>
      <c r="E1247" s="137"/>
      <c r="F1247" s="135"/>
      <c r="G1247" s="76"/>
      <c r="H1247" s="103"/>
      <c r="I1247" s="137"/>
      <c r="J1247" s="135"/>
      <c r="K1247" s="136"/>
      <c r="L1247" s="137"/>
      <c r="M1247" s="135"/>
      <c r="N1247" s="106"/>
    </row>
    <row r="1248" spans="1:14" ht="30.95" customHeight="1" x14ac:dyDescent="0.25">
      <c r="A1248" s="138"/>
      <c r="B1248" s="139"/>
      <c r="C1248" s="140"/>
      <c r="D1248" s="141"/>
      <c r="E1248" s="140"/>
      <c r="F1248" s="139"/>
      <c r="G1248" s="139"/>
      <c r="H1248" s="138"/>
      <c r="I1248" s="139"/>
      <c r="J1248" s="140"/>
      <c r="K1248" s="141"/>
      <c r="L1248" s="140"/>
      <c r="M1248" s="139"/>
      <c r="N1248" s="142"/>
    </row>
    <row r="1249" spans="1:14" ht="16.5" thickBot="1" x14ac:dyDescent="0.3">
      <c r="A1249" s="110"/>
      <c r="B1249" s="111"/>
      <c r="C1249" s="111"/>
      <c r="D1249" s="111"/>
      <c r="E1249" s="111"/>
      <c r="F1249" s="111"/>
      <c r="G1249" s="111"/>
      <c r="H1249" s="110"/>
      <c r="I1249" s="111"/>
      <c r="J1249" s="111"/>
      <c r="K1249" s="111"/>
      <c r="L1249" s="111"/>
      <c r="M1249" s="111"/>
      <c r="N1249" s="112"/>
    </row>
    <row r="1250" spans="1:14" ht="30" customHeight="1" thickBot="1" x14ac:dyDescent="0.3">
      <c r="A1250" s="103"/>
      <c r="B1250" s="174" t="str">
        <f>I1237</f>
        <v>LXVI - CAMPEONATO</v>
      </c>
      <c r="C1250" s="175"/>
      <c r="D1250" s="175"/>
      <c r="E1250" s="176"/>
      <c r="F1250" s="91" t="s">
        <v>119</v>
      </c>
      <c r="G1250" s="100"/>
      <c r="H1250" s="103"/>
      <c r="I1250" s="174" t="str">
        <f>B1250</f>
        <v>LXVI - CAMPEONATO</v>
      </c>
      <c r="J1250" s="175"/>
      <c r="K1250" s="175"/>
      <c r="L1250" s="176"/>
      <c r="M1250" s="91" t="s">
        <v>119</v>
      </c>
      <c r="N1250" s="104"/>
    </row>
    <row r="1251" spans="1:14" ht="30" customHeight="1" thickBot="1" x14ac:dyDescent="0.3">
      <c r="A1251" s="103"/>
      <c r="B1251" s="177"/>
      <c r="C1251" s="178"/>
      <c r="D1251" s="178"/>
      <c r="E1251" s="179"/>
      <c r="F1251" s="92">
        <f>M1238</f>
        <v>42833</v>
      </c>
      <c r="G1251" s="101"/>
      <c r="H1251" s="103"/>
      <c r="I1251" s="177"/>
      <c r="J1251" s="178"/>
      <c r="K1251" s="178"/>
      <c r="L1251" s="179"/>
      <c r="M1251" s="92">
        <f>F1251</f>
        <v>42833</v>
      </c>
      <c r="N1251" s="105"/>
    </row>
    <row r="1252" spans="1:14" ht="27" customHeight="1" thickBot="1" x14ac:dyDescent="0.3">
      <c r="A1252" s="103"/>
      <c r="B1252" s="109"/>
      <c r="C1252" s="113"/>
      <c r="D1252" s="113"/>
      <c r="E1252" s="113"/>
      <c r="F1252" s="114"/>
      <c r="G1252" s="101"/>
      <c r="H1252" s="103"/>
      <c r="I1252" s="109"/>
      <c r="J1252" s="113"/>
      <c r="K1252" s="113"/>
      <c r="L1252" s="113"/>
      <c r="M1252" s="108"/>
      <c r="N1252" s="105"/>
    </row>
    <row r="1253" spans="1:14" ht="30.95" customHeight="1" thickBot="1" x14ac:dyDescent="0.3">
      <c r="A1253" s="103"/>
      <c r="B1253" s="90" t="str">
        <f>IFERROR(VLOOKUP(IF(VLOOKUP(E1252,Jogos!$AD$336:$AI$566,6,FALSE)="C",VLOOKUP(E1252,Jogos!$AD$336:$AI$566,4,FALSE),VLOOKUP(E1252,Jogos!$AD$336:$AI$566,5,FALSE)),Tabelas!$O$9:$P$30,2,FALSE),"")</f>
        <v/>
      </c>
      <c r="C1253" s="93"/>
      <c r="D1253" s="94" t="s">
        <v>54</v>
      </c>
      <c r="E1253" s="93"/>
      <c r="F1253" s="68" t="str">
        <f>IFERROR(VLOOKUP(IF(VLOOKUP(E1252,Jogos!$AD$336:$AI$566,6,FALSE)="F",VLOOKUP(E1252,Jogos!$AD$336:$AI$566,4,FALSE),VLOOKUP(E1252,Jogos!$AD$336:$AI$566,5,FALSE)),Tabelas!$O$9:$P$30,2,FALSE),"")</f>
        <v/>
      </c>
      <c r="G1253" s="76"/>
      <c r="H1253" s="103"/>
      <c r="I1253" s="90" t="str">
        <f>IFERROR(VLOOKUP(IF(VLOOKUP(L1252,Jogos!$AD$336:$AI$566,6,FALSE)="C",VLOOKUP(L1252,Jogos!$AD$336:$AI$566,4,FALSE),VLOOKUP(L1252,Jogos!$AD$336:$AI$566,5,FALSE)),Tabelas!$O$9:$P$30,2,FALSE),"")</f>
        <v/>
      </c>
      <c r="J1253" s="93"/>
      <c r="K1253" s="94" t="s">
        <v>54</v>
      </c>
      <c r="L1253" s="93"/>
      <c r="M1253" s="68" t="str">
        <f>IFERROR(VLOOKUP(IF(VLOOKUP(L1252,Jogos!$AD$336:$AI$566,6,FALSE)="F",VLOOKUP(L1252,Jogos!$AD$336:$AI$566,4,FALSE),VLOOKUP(L1252,Jogos!$AD$336:$AI$566,5,FALSE)),Tabelas!$O$9:$P$30,2,FALSE),"")</f>
        <v/>
      </c>
      <c r="N1253" s="106"/>
    </row>
    <row r="1254" spans="1:14" ht="16.5" thickBot="1" x14ac:dyDescent="0.3">
      <c r="A1254" s="103"/>
      <c r="B1254" s="89" t="s">
        <v>117</v>
      </c>
      <c r="C1254" s="95" t="s">
        <v>118</v>
      </c>
      <c r="D1254" s="171" t="s">
        <v>116</v>
      </c>
      <c r="E1254" s="95" t="s">
        <v>118</v>
      </c>
      <c r="F1254" s="89" t="s">
        <v>117</v>
      </c>
      <c r="G1254" s="102"/>
      <c r="H1254" s="103"/>
      <c r="I1254" s="89" t="s">
        <v>117</v>
      </c>
      <c r="J1254" s="95" t="s">
        <v>118</v>
      </c>
      <c r="K1254" s="171" t="s">
        <v>116</v>
      </c>
      <c r="L1254" s="95" t="s">
        <v>118</v>
      </c>
      <c r="M1254" s="89" t="s">
        <v>117</v>
      </c>
      <c r="N1254" s="107"/>
    </row>
    <row r="1255" spans="1:14" ht="30.95" customHeight="1" thickBot="1" x14ac:dyDescent="0.3">
      <c r="A1255" s="103"/>
      <c r="B1255" s="88"/>
      <c r="C1255" s="96"/>
      <c r="D1255" s="172"/>
      <c r="E1255" s="97"/>
      <c r="F1255" s="87"/>
      <c r="G1255" s="76"/>
      <c r="H1255" s="103"/>
      <c r="I1255" s="88"/>
      <c r="J1255" s="96"/>
      <c r="K1255" s="172"/>
      <c r="L1255" s="97"/>
      <c r="M1255" s="87"/>
      <c r="N1255" s="106"/>
    </row>
    <row r="1256" spans="1:14" ht="30.95" customHeight="1" thickBot="1" x14ac:dyDescent="0.3">
      <c r="A1256" s="103"/>
      <c r="B1256" s="66"/>
      <c r="C1256" s="98"/>
      <c r="D1256" s="172"/>
      <c r="E1256" s="97"/>
      <c r="F1256" s="87"/>
      <c r="G1256" s="76"/>
      <c r="H1256" s="103"/>
      <c r="I1256" s="66"/>
      <c r="J1256" s="98"/>
      <c r="K1256" s="172"/>
      <c r="L1256" s="97"/>
      <c r="M1256" s="87"/>
      <c r="N1256" s="106"/>
    </row>
    <row r="1257" spans="1:14" ht="30.95" customHeight="1" thickBot="1" x14ac:dyDescent="0.3">
      <c r="A1257" s="103"/>
      <c r="B1257" s="66"/>
      <c r="C1257" s="98"/>
      <c r="D1257" s="172"/>
      <c r="E1257" s="97"/>
      <c r="F1257" s="87"/>
      <c r="G1257" s="76"/>
      <c r="H1257" s="103"/>
      <c r="I1257" s="66"/>
      <c r="J1257" s="98"/>
      <c r="K1257" s="172"/>
      <c r="L1257" s="97"/>
      <c r="M1257" s="87"/>
      <c r="N1257" s="106"/>
    </row>
    <row r="1258" spans="1:14" ht="30.95" customHeight="1" thickBot="1" x14ac:dyDescent="0.3">
      <c r="A1258" s="103"/>
      <c r="B1258" s="66"/>
      <c r="C1258" s="98"/>
      <c r="D1258" s="172"/>
      <c r="E1258" s="97"/>
      <c r="F1258" s="87"/>
      <c r="G1258" s="76"/>
      <c r="H1258" s="103"/>
      <c r="I1258" s="66"/>
      <c r="J1258" s="98"/>
      <c r="K1258" s="172"/>
      <c r="L1258" s="97"/>
      <c r="M1258" s="87"/>
      <c r="N1258" s="106"/>
    </row>
    <row r="1259" spans="1:14" ht="30.95" customHeight="1" thickBot="1" x14ac:dyDescent="0.3">
      <c r="A1259" s="103"/>
      <c r="B1259" s="66"/>
      <c r="C1259" s="98"/>
      <c r="D1259" s="173"/>
      <c r="E1259" s="99"/>
      <c r="F1259" s="68"/>
      <c r="G1259" s="76"/>
      <c r="H1259" s="103"/>
      <c r="I1259" s="66"/>
      <c r="J1259" s="98"/>
      <c r="K1259" s="173"/>
      <c r="L1259" s="99"/>
      <c r="M1259" s="68"/>
      <c r="N1259" s="106"/>
    </row>
    <row r="1260" spans="1:14" ht="50.1" customHeight="1" thickBot="1" x14ac:dyDescent="0.4">
      <c r="A1260" s="103"/>
      <c r="B1260" s="137"/>
      <c r="C1260" s="135"/>
      <c r="D1260" s="136"/>
      <c r="E1260" s="137"/>
      <c r="F1260" s="135"/>
      <c r="G1260" s="76"/>
      <c r="H1260" s="103"/>
      <c r="I1260" s="137"/>
      <c r="J1260" s="135"/>
      <c r="K1260" s="136"/>
      <c r="L1260" s="137"/>
      <c r="M1260" s="135"/>
      <c r="N1260" s="106"/>
    </row>
    <row r="1261" spans="1:14" ht="30.95" customHeight="1" x14ac:dyDescent="0.25">
      <c r="A1261" s="138"/>
      <c r="B1261" s="139"/>
      <c r="C1261" s="140"/>
      <c r="D1261" s="141"/>
      <c r="E1261" s="140"/>
      <c r="F1261" s="139"/>
      <c r="G1261" s="139"/>
      <c r="H1261" s="138"/>
      <c r="I1261" s="139"/>
      <c r="J1261" s="140"/>
      <c r="K1261" s="141"/>
      <c r="L1261" s="140"/>
      <c r="M1261" s="139"/>
      <c r="N1261" s="142"/>
    </row>
    <row r="1262" spans="1:14" ht="16.5" thickBot="1" x14ac:dyDescent="0.3">
      <c r="A1262" s="110"/>
      <c r="B1262" s="111"/>
      <c r="C1262" s="111"/>
      <c r="D1262" s="111"/>
      <c r="E1262" s="111"/>
      <c r="F1262" s="111"/>
      <c r="G1262" s="111"/>
      <c r="H1262" s="110"/>
      <c r="I1262" s="111"/>
      <c r="J1262" s="111"/>
      <c r="K1262" s="111"/>
      <c r="L1262" s="111"/>
      <c r="M1262" s="111"/>
      <c r="N1262" s="112"/>
    </row>
    <row r="1263" spans="1:14" ht="30" customHeight="1" thickBot="1" x14ac:dyDescent="0.3">
      <c r="A1263" s="103"/>
      <c r="B1263" s="174" t="str">
        <f>I1250</f>
        <v>LXVI - CAMPEONATO</v>
      </c>
      <c r="C1263" s="175"/>
      <c r="D1263" s="175"/>
      <c r="E1263" s="176"/>
      <c r="F1263" s="91" t="s">
        <v>119</v>
      </c>
      <c r="G1263" s="100"/>
      <c r="H1263" s="103"/>
      <c r="I1263" s="174" t="str">
        <f>B1263</f>
        <v>LXVI - CAMPEONATO</v>
      </c>
      <c r="J1263" s="175"/>
      <c r="K1263" s="175"/>
      <c r="L1263" s="176"/>
      <c r="M1263" s="91" t="s">
        <v>119</v>
      </c>
      <c r="N1263" s="104"/>
    </row>
    <row r="1264" spans="1:14" ht="30" customHeight="1" thickBot="1" x14ac:dyDescent="0.3">
      <c r="A1264" s="103"/>
      <c r="B1264" s="177"/>
      <c r="C1264" s="178"/>
      <c r="D1264" s="178"/>
      <c r="E1264" s="179"/>
      <c r="F1264" s="92">
        <f>M1251</f>
        <v>42833</v>
      </c>
      <c r="G1264" s="101"/>
      <c r="H1264" s="103"/>
      <c r="I1264" s="177"/>
      <c r="J1264" s="178"/>
      <c r="K1264" s="178"/>
      <c r="L1264" s="179"/>
      <c r="M1264" s="92">
        <f>F1264</f>
        <v>42833</v>
      </c>
      <c r="N1264" s="105"/>
    </row>
    <row r="1265" spans="1:14" ht="27" customHeight="1" thickBot="1" x14ac:dyDescent="0.3">
      <c r="A1265" s="103"/>
      <c r="B1265" s="109"/>
      <c r="C1265" s="113"/>
      <c r="D1265" s="113"/>
      <c r="E1265" s="113"/>
      <c r="F1265" s="114"/>
      <c r="G1265" s="101"/>
      <c r="H1265" s="103"/>
      <c r="I1265" s="109"/>
      <c r="J1265" s="113"/>
      <c r="K1265" s="113"/>
      <c r="L1265" s="113"/>
      <c r="M1265" s="108"/>
      <c r="N1265" s="105"/>
    </row>
    <row r="1266" spans="1:14" ht="30.95" customHeight="1" thickBot="1" x14ac:dyDescent="0.3">
      <c r="A1266" s="103"/>
      <c r="B1266" s="90" t="str">
        <f>IFERROR(VLOOKUP(IF(VLOOKUP(E1265,Jogos!$AD$336:$AI$566,6,FALSE)="C",VLOOKUP(E1265,Jogos!$AD$336:$AI$566,4,FALSE),VLOOKUP(E1265,Jogos!$AD$336:$AI$566,5,FALSE)),Tabelas!$O$9:$P$30,2,FALSE),"")</f>
        <v/>
      </c>
      <c r="C1266" s="93"/>
      <c r="D1266" s="94" t="s">
        <v>54</v>
      </c>
      <c r="E1266" s="93"/>
      <c r="F1266" s="68" t="str">
        <f>IFERROR(VLOOKUP(IF(VLOOKUP(E1265,Jogos!$AD$336:$AI$566,6,FALSE)="F",VLOOKUP(E1265,Jogos!$AD$336:$AI$566,4,FALSE),VLOOKUP(E1265,Jogos!$AD$336:$AI$566,5,FALSE)),Tabelas!$O$9:$P$30,2,FALSE),"")</f>
        <v/>
      </c>
      <c r="G1266" s="76"/>
      <c r="H1266" s="103"/>
      <c r="I1266" s="90" t="str">
        <f>IFERROR(VLOOKUP(IF(VLOOKUP(L1265,Jogos!$AD$336:$AI$566,6,FALSE)="C",VLOOKUP(L1265,Jogos!$AD$336:$AI$566,4,FALSE),VLOOKUP(L1265,Jogos!$AD$336:$AI$566,5,FALSE)),Tabelas!$O$9:$P$30,2,FALSE),"")</f>
        <v/>
      </c>
      <c r="J1266" s="93"/>
      <c r="K1266" s="94" t="s">
        <v>54</v>
      </c>
      <c r="L1266" s="93"/>
      <c r="M1266" s="68" t="str">
        <f>IFERROR(VLOOKUP(IF(VLOOKUP(L1265,Jogos!$AD$336:$AI$566,6,FALSE)="F",VLOOKUP(L1265,Jogos!$AD$336:$AI$566,4,FALSE),VLOOKUP(L1265,Jogos!$AD$336:$AI$566,5,FALSE)),Tabelas!$O$9:$P$30,2,FALSE),"")</f>
        <v/>
      </c>
      <c r="N1266" s="106"/>
    </row>
    <row r="1267" spans="1:14" ht="16.5" thickBot="1" x14ac:dyDescent="0.3">
      <c r="A1267" s="103"/>
      <c r="B1267" s="89" t="s">
        <v>117</v>
      </c>
      <c r="C1267" s="95" t="s">
        <v>118</v>
      </c>
      <c r="D1267" s="171" t="s">
        <v>116</v>
      </c>
      <c r="E1267" s="95" t="s">
        <v>118</v>
      </c>
      <c r="F1267" s="89" t="s">
        <v>117</v>
      </c>
      <c r="G1267" s="102"/>
      <c r="H1267" s="103"/>
      <c r="I1267" s="89" t="s">
        <v>117</v>
      </c>
      <c r="J1267" s="95" t="s">
        <v>118</v>
      </c>
      <c r="K1267" s="171" t="s">
        <v>116</v>
      </c>
      <c r="L1267" s="95" t="s">
        <v>118</v>
      </c>
      <c r="M1267" s="89" t="s">
        <v>117</v>
      </c>
      <c r="N1267" s="107"/>
    </row>
    <row r="1268" spans="1:14" ht="30.95" customHeight="1" thickBot="1" x14ac:dyDescent="0.3">
      <c r="A1268" s="103"/>
      <c r="B1268" s="88"/>
      <c r="C1268" s="96"/>
      <c r="D1268" s="172"/>
      <c r="E1268" s="97"/>
      <c r="F1268" s="87"/>
      <c r="G1268" s="76"/>
      <c r="H1268" s="103"/>
      <c r="I1268" s="88"/>
      <c r="J1268" s="96"/>
      <c r="K1268" s="172"/>
      <c r="L1268" s="97"/>
      <c r="M1268" s="87"/>
      <c r="N1268" s="106"/>
    </row>
    <row r="1269" spans="1:14" ht="30.95" customHeight="1" thickBot="1" x14ac:dyDescent="0.3">
      <c r="A1269" s="103"/>
      <c r="B1269" s="66"/>
      <c r="C1269" s="98"/>
      <c r="D1269" s="172"/>
      <c r="E1269" s="97"/>
      <c r="F1269" s="87"/>
      <c r="G1269" s="76"/>
      <c r="H1269" s="103"/>
      <c r="I1269" s="66"/>
      <c r="J1269" s="98"/>
      <c r="K1269" s="172"/>
      <c r="L1269" s="97"/>
      <c r="M1269" s="87"/>
      <c r="N1269" s="106"/>
    </row>
    <row r="1270" spans="1:14" ht="30.95" customHeight="1" thickBot="1" x14ac:dyDescent="0.3">
      <c r="A1270" s="103"/>
      <c r="B1270" s="66"/>
      <c r="C1270" s="98"/>
      <c r="D1270" s="172"/>
      <c r="E1270" s="97"/>
      <c r="F1270" s="87"/>
      <c r="G1270" s="76"/>
      <c r="H1270" s="103"/>
      <c r="I1270" s="66"/>
      <c r="J1270" s="98"/>
      <c r="K1270" s="172"/>
      <c r="L1270" s="97"/>
      <c r="M1270" s="87"/>
      <c r="N1270" s="106"/>
    </row>
    <row r="1271" spans="1:14" ht="30.95" customHeight="1" thickBot="1" x14ac:dyDescent="0.3">
      <c r="A1271" s="103"/>
      <c r="B1271" s="66"/>
      <c r="C1271" s="98"/>
      <c r="D1271" s="172"/>
      <c r="E1271" s="97"/>
      <c r="F1271" s="87"/>
      <c r="G1271" s="76"/>
      <c r="H1271" s="103"/>
      <c r="I1271" s="66"/>
      <c r="J1271" s="98"/>
      <c r="K1271" s="172"/>
      <c r="L1271" s="97"/>
      <c r="M1271" s="87"/>
      <c r="N1271" s="106"/>
    </row>
    <row r="1272" spans="1:14" ht="30.95" customHeight="1" thickBot="1" x14ac:dyDescent="0.3">
      <c r="A1272" s="103"/>
      <c r="B1272" s="66"/>
      <c r="C1272" s="98"/>
      <c r="D1272" s="173"/>
      <c r="E1272" s="99"/>
      <c r="F1272" s="68"/>
      <c r="G1272" s="76"/>
      <c r="H1272" s="103"/>
      <c r="I1272" s="66"/>
      <c r="J1272" s="98"/>
      <c r="K1272" s="173"/>
      <c r="L1272" s="99"/>
      <c r="M1272" s="68"/>
      <c r="N1272" s="106"/>
    </row>
    <row r="1273" spans="1:14" ht="50.1" customHeight="1" thickBot="1" x14ac:dyDescent="0.4">
      <c r="A1273" s="103"/>
      <c r="B1273" s="137"/>
      <c r="C1273" s="135"/>
      <c r="D1273" s="136"/>
      <c r="E1273" s="137"/>
      <c r="F1273" s="135"/>
      <c r="G1273" s="76"/>
      <c r="H1273" s="103"/>
      <c r="I1273" s="137"/>
      <c r="J1273" s="135"/>
      <c r="K1273" s="136"/>
      <c r="L1273" s="137"/>
      <c r="M1273" s="135"/>
      <c r="N1273" s="106"/>
    </row>
    <row r="1274" spans="1:14" ht="30.95" customHeight="1" x14ac:dyDescent="0.25">
      <c r="A1274" s="138"/>
      <c r="B1274" s="139"/>
      <c r="C1274" s="140"/>
      <c r="D1274" s="141"/>
      <c r="E1274" s="140"/>
      <c r="F1274" s="139"/>
      <c r="G1274" s="139"/>
      <c r="H1274" s="138"/>
      <c r="I1274" s="139"/>
      <c r="J1274" s="140"/>
      <c r="K1274" s="141"/>
      <c r="L1274" s="140"/>
      <c r="M1274" s="139"/>
      <c r="N1274" s="142"/>
    </row>
  </sheetData>
  <mergeCells count="392">
    <mergeCell ref="D1202:D1207"/>
    <mergeCell ref="K1202:K1207"/>
    <mergeCell ref="B1172:E1173"/>
    <mergeCell ref="I1172:L1173"/>
    <mergeCell ref="D1176:D1181"/>
    <mergeCell ref="K1176:K1181"/>
    <mergeCell ref="B1185:E1186"/>
    <mergeCell ref="I1185:L1186"/>
    <mergeCell ref="D1189:D1194"/>
    <mergeCell ref="K1189:K1194"/>
    <mergeCell ref="B1198:E1199"/>
    <mergeCell ref="I1198:L1199"/>
    <mergeCell ref="D1137:D1142"/>
    <mergeCell ref="K1137:K1142"/>
    <mergeCell ref="B1146:E1147"/>
    <mergeCell ref="I1146:L1147"/>
    <mergeCell ref="D1150:D1155"/>
    <mergeCell ref="K1150:K1155"/>
    <mergeCell ref="B1159:E1160"/>
    <mergeCell ref="I1159:L1160"/>
    <mergeCell ref="D1163:D1168"/>
    <mergeCell ref="K1163:K1168"/>
    <mergeCell ref="B1120:E1121"/>
    <mergeCell ref="I1120:L1121"/>
    <mergeCell ref="D1124:D1129"/>
    <mergeCell ref="K1124:K1129"/>
    <mergeCell ref="B1133:E1134"/>
    <mergeCell ref="I1133:L1134"/>
    <mergeCell ref="B1094:E1095"/>
    <mergeCell ref="I1094:L1095"/>
    <mergeCell ref="D1098:D1103"/>
    <mergeCell ref="K1098:K1103"/>
    <mergeCell ref="B1107:E1108"/>
    <mergeCell ref="I1107:L1108"/>
    <mergeCell ref="D1111:D1116"/>
    <mergeCell ref="K1111:K1116"/>
    <mergeCell ref="D1059:D1064"/>
    <mergeCell ref="K1059:K1064"/>
    <mergeCell ref="B1068:E1069"/>
    <mergeCell ref="I1068:L1069"/>
    <mergeCell ref="D1072:D1077"/>
    <mergeCell ref="K1072:K1077"/>
    <mergeCell ref="B1081:E1082"/>
    <mergeCell ref="I1081:L1082"/>
    <mergeCell ref="D1085:D1090"/>
    <mergeCell ref="K1085:K1090"/>
    <mergeCell ref="B1029:E1030"/>
    <mergeCell ref="I1029:L1030"/>
    <mergeCell ref="D1033:D1038"/>
    <mergeCell ref="K1033:K1038"/>
    <mergeCell ref="B1042:E1043"/>
    <mergeCell ref="I1042:L1043"/>
    <mergeCell ref="D1046:D1051"/>
    <mergeCell ref="K1046:K1051"/>
    <mergeCell ref="B1055:E1056"/>
    <mergeCell ref="I1055:L1056"/>
    <mergeCell ref="D994:D999"/>
    <mergeCell ref="K994:K999"/>
    <mergeCell ref="B1003:E1004"/>
    <mergeCell ref="I1003:L1004"/>
    <mergeCell ref="D1007:D1012"/>
    <mergeCell ref="K1007:K1012"/>
    <mergeCell ref="B1016:E1017"/>
    <mergeCell ref="I1016:L1017"/>
    <mergeCell ref="D1020:D1025"/>
    <mergeCell ref="K1020:K1025"/>
    <mergeCell ref="D981:D986"/>
    <mergeCell ref="K981:K986"/>
    <mergeCell ref="D955:D960"/>
    <mergeCell ref="K955:K960"/>
    <mergeCell ref="B964:E965"/>
    <mergeCell ref="I964:L965"/>
    <mergeCell ref="D968:D973"/>
    <mergeCell ref="K968:K973"/>
    <mergeCell ref="B990:E991"/>
    <mergeCell ref="I990:L991"/>
    <mergeCell ref="D929:D934"/>
    <mergeCell ref="K929:K934"/>
    <mergeCell ref="B938:E939"/>
    <mergeCell ref="I938:L939"/>
    <mergeCell ref="D942:D947"/>
    <mergeCell ref="K942:K947"/>
    <mergeCell ref="B951:E952"/>
    <mergeCell ref="I951:L952"/>
    <mergeCell ref="B977:E978"/>
    <mergeCell ref="I977:L978"/>
    <mergeCell ref="B899:E900"/>
    <mergeCell ref="I899:L900"/>
    <mergeCell ref="D903:D908"/>
    <mergeCell ref="K903:K908"/>
    <mergeCell ref="B912:E913"/>
    <mergeCell ref="I912:L913"/>
    <mergeCell ref="D916:D921"/>
    <mergeCell ref="K916:K921"/>
    <mergeCell ref="B925:E926"/>
    <mergeCell ref="I925:L926"/>
    <mergeCell ref="B834:E835"/>
    <mergeCell ref="I834:L835"/>
    <mergeCell ref="D838:D843"/>
    <mergeCell ref="K838:K843"/>
    <mergeCell ref="D877:D882"/>
    <mergeCell ref="K877:K882"/>
    <mergeCell ref="B886:E887"/>
    <mergeCell ref="I886:L887"/>
    <mergeCell ref="D890:D895"/>
    <mergeCell ref="K890:K895"/>
    <mergeCell ref="B847:E848"/>
    <mergeCell ref="I847:L848"/>
    <mergeCell ref="D851:D856"/>
    <mergeCell ref="K851:K856"/>
    <mergeCell ref="B860:E861"/>
    <mergeCell ref="I860:L861"/>
    <mergeCell ref="D864:D869"/>
    <mergeCell ref="K864:K869"/>
    <mergeCell ref="B873:E874"/>
    <mergeCell ref="I873:L874"/>
    <mergeCell ref="D799:D804"/>
    <mergeCell ref="K799:K804"/>
    <mergeCell ref="B808:E809"/>
    <mergeCell ref="I808:L809"/>
    <mergeCell ref="B821:E822"/>
    <mergeCell ref="I821:L822"/>
    <mergeCell ref="D825:D830"/>
    <mergeCell ref="K825:K830"/>
    <mergeCell ref="D812:D817"/>
    <mergeCell ref="K812:K817"/>
    <mergeCell ref="B769:E770"/>
    <mergeCell ref="I769:L770"/>
    <mergeCell ref="D773:D778"/>
    <mergeCell ref="K773:K778"/>
    <mergeCell ref="B782:E783"/>
    <mergeCell ref="I782:L783"/>
    <mergeCell ref="D786:D791"/>
    <mergeCell ref="K786:K791"/>
    <mergeCell ref="B795:E796"/>
    <mergeCell ref="I795:L796"/>
    <mergeCell ref="D734:D739"/>
    <mergeCell ref="K734:K739"/>
    <mergeCell ref="B743:E744"/>
    <mergeCell ref="I743:L744"/>
    <mergeCell ref="D747:D752"/>
    <mergeCell ref="K747:K752"/>
    <mergeCell ref="B756:E757"/>
    <mergeCell ref="I756:L757"/>
    <mergeCell ref="D760:D765"/>
    <mergeCell ref="K760:K765"/>
    <mergeCell ref="B704:E705"/>
    <mergeCell ref="I704:L705"/>
    <mergeCell ref="D708:D713"/>
    <mergeCell ref="K708:K713"/>
    <mergeCell ref="B717:E718"/>
    <mergeCell ref="I717:L718"/>
    <mergeCell ref="D721:D726"/>
    <mergeCell ref="K721:K726"/>
    <mergeCell ref="B730:E731"/>
    <mergeCell ref="I730:L731"/>
    <mergeCell ref="D669:D674"/>
    <mergeCell ref="K669:K674"/>
    <mergeCell ref="B678:E679"/>
    <mergeCell ref="I678:L679"/>
    <mergeCell ref="D682:D687"/>
    <mergeCell ref="K682:K687"/>
    <mergeCell ref="B691:E692"/>
    <mergeCell ref="I691:L692"/>
    <mergeCell ref="D695:D700"/>
    <mergeCell ref="K695:K700"/>
    <mergeCell ref="B626:E627"/>
    <mergeCell ref="I626:L627"/>
    <mergeCell ref="D630:D635"/>
    <mergeCell ref="K630:K635"/>
    <mergeCell ref="B665:E666"/>
    <mergeCell ref="I665:L666"/>
    <mergeCell ref="B639:E640"/>
    <mergeCell ref="I639:L640"/>
    <mergeCell ref="D643:D648"/>
    <mergeCell ref="K643:K648"/>
    <mergeCell ref="B652:E653"/>
    <mergeCell ref="I652:L653"/>
    <mergeCell ref="D656:D661"/>
    <mergeCell ref="K656:K661"/>
    <mergeCell ref="D591:D596"/>
    <mergeCell ref="K591:K596"/>
    <mergeCell ref="B600:E601"/>
    <mergeCell ref="I600:L601"/>
    <mergeCell ref="D604:D609"/>
    <mergeCell ref="K604:K609"/>
    <mergeCell ref="B613:E614"/>
    <mergeCell ref="I613:L614"/>
    <mergeCell ref="D617:D622"/>
    <mergeCell ref="K617:K622"/>
    <mergeCell ref="B561:E562"/>
    <mergeCell ref="I561:L562"/>
    <mergeCell ref="D565:D570"/>
    <mergeCell ref="K565:K570"/>
    <mergeCell ref="B574:E575"/>
    <mergeCell ref="I574:L575"/>
    <mergeCell ref="D578:D583"/>
    <mergeCell ref="K578:K583"/>
    <mergeCell ref="B587:E588"/>
    <mergeCell ref="I587:L588"/>
    <mergeCell ref="D526:D531"/>
    <mergeCell ref="K526:K531"/>
    <mergeCell ref="B535:E536"/>
    <mergeCell ref="I535:L536"/>
    <mergeCell ref="D539:D544"/>
    <mergeCell ref="K539:K544"/>
    <mergeCell ref="B548:E549"/>
    <mergeCell ref="I548:L549"/>
    <mergeCell ref="D552:D557"/>
    <mergeCell ref="K552:K557"/>
    <mergeCell ref="D513:D518"/>
    <mergeCell ref="K513:K518"/>
    <mergeCell ref="D487:D492"/>
    <mergeCell ref="K487:K492"/>
    <mergeCell ref="B496:E497"/>
    <mergeCell ref="I496:L497"/>
    <mergeCell ref="D500:D505"/>
    <mergeCell ref="K500:K505"/>
    <mergeCell ref="B522:E523"/>
    <mergeCell ref="I522:L523"/>
    <mergeCell ref="D461:D466"/>
    <mergeCell ref="K461:K466"/>
    <mergeCell ref="B470:E471"/>
    <mergeCell ref="I470:L471"/>
    <mergeCell ref="D474:D479"/>
    <mergeCell ref="K474:K479"/>
    <mergeCell ref="B483:E484"/>
    <mergeCell ref="I483:L484"/>
    <mergeCell ref="B509:E510"/>
    <mergeCell ref="I509:L510"/>
    <mergeCell ref="B431:E432"/>
    <mergeCell ref="I431:L432"/>
    <mergeCell ref="D435:D440"/>
    <mergeCell ref="K435:K440"/>
    <mergeCell ref="B444:E445"/>
    <mergeCell ref="I444:L445"/>
    <mergeCell ref="D448:D453"/>
    <mergeCell ref="K448:K453"/>
    <mergeCell ref="B457:E458"/>
    <mergeCell ref="I457:L458"/>
    <mergeCell ref="B366:E367"/>
    <mergeCell ref="I366:L367"/>
    <mergeCell ref="D370:D375"/>
    <mergeCell ref="K370:K375"/>
    <mergeCell ref="D409:D414"/>
    <mergeCell ref="K409:K414"/>
    <mergeCell ref="B418:E419"/>
    <mergeCell ref="I418:L419"/>
    <mergeCell ref="D422:D427"/>
    <mergeCell ref="K422:K427"/>
    <mergeCell ref="B379:E380"/>
    <mergeCell ref="I379:L380"/>
    <mergeCell ref="D383:D388"/>
    <mergeCell ref="K383:K388"/>
    <mergeCell ref="B392:E393"/>
    <mergeCell ref="I392:L393"/>
    <mergeCell ref="D396:D401"/>
    <mergeCell ref="K396:K401"/>
    <mergeCell ref="B405:E406"/>
    <mergeCell ref="I405:L406"/>
    <mergeCell ref="D331:D336"/>
    <mergeCell ref="K331:K336"/>
    <mergeCell ref="B340:E341"/>
    <mergeCell ref="I340:L341"/>
    <mergeCell ref="B353:E354"/>
    <mergeCell ref="I353:L354"/>
    <mergeCell ref="D357:D362"/>
    <mergeCell ref="K357:K362"/>
    <mergeCell ref="D344:D349"/>
    <mergeCell ref="K344:K349"/>
    <mergeCell ref="B301:E302"/>
    <mergeCell ref="I301:L302"/>
    <mergeCell ref="D305:D310"/>
    <mergeCell ref="K305:K310"/>
    <mergeCell ref="B314:E315"/>
    <mergeCell ref="I314:L315"/>
    <mergeCell ref="D318:D323"/>
    <mergeCell ref="K318:K323"/>
    <mergeCell ref="B327:E328"/>
    <mergeCell ref="I327:L328"/>
    <mergeCell ref="D266:D271"/>
    <mergeCell ref="K266:K271"/>
    <mergeCell ref="B275:E276"/>
    <mergeCell ref="I275:L276"/>
    <mergeCell ref="D279:D284"/>
    <mergeCell ref="K279:K284"/>
    <mergeCell ref="B288:E289"/>
    <mergeCell ref="I288:L289"/>
    <mergeCell ref="D292:D297"/>
    <mergeCell ref="K292:K297"/>
    <mergeCell ref="B236:E237"/>
    <mergeCell ref="I236:L237"/>
    <mergeCell ref="D240:D245"/>
    <mergeCell ref="K240:K245"/>
    <mergeCell ref="B249:E250"/>
    <mergeCell ref="I249:L250"/>
    <mergeCell ref="D253:D258"/>
    <mergeCell ref="K253:K258"/>
    <mergeCell ref="B262:E263"/>
    <mergeCell ref="I262:L263"/>
    <mergeCell ref="D201:D206"/>
    <mergeCell ref="K201:K206"/>
    <mergeCell ref="B210:E211"/>
    <mergeCell ref="I210:L211"/>
    <mergeCell ref="D214:D219"/>
    <mergeCell ref="K214:K219"/>
    <mergeCell ref="B223:E224"/>
    <mergeCell ref="I223:L224"/>
    <mergeCell ref="D227:D232"/>
    <mergeCell ref="K227:K232"/>
    <mergeCell ref="D162:D167"/>
    <mergeCell ref="K162:K167"/>
    <mergeCell ref="B197:E198"/>
    <mergeCell ref="I197:L198"/>
    <mergeCell ref="B171:E172"/>
    <mergeCell ref="I171:L172"/>
    <mergeCell ref="D175:D180"/>
    <mergeCell ref="K175:K180"/>
    <mergeCell ref="B184:E185"/>
    <mergeCell ref="I184:L185"/>
    <mergeCell ref="D188:D193"/>
    <mergeCell ref="K188:K193"/>
    <mergeCell ref="B132:E133"/>
    <mergeCell ref="I132:L133"/>
    <mergeCell ref="D136:D141"/>
    <mergeCell ref="K136:K141"/>
    <mergeCell ref="B145:E146"/>
    <mergeCell ref="I145:L146"/>
    <mergeCell ref="D149:D154"/>
    <mergeCell ref="K149:K154"/>
    <mergeCell ref="B158:E159"/>
    <mergeCell ref="I158:L159"/>
    <mergeCell ref="D97:D102"/>
    <mergeCell ref="K97:K102"/>
    <mergeCell ref="B106:E107"/>
    <mergeCell ref="I106:L107"/>
    <mergeCell ref="D110:D115"/>
    <mergeCell ref="K110:K115"/>
    <mergeCell ref="B119:E120"/>
    <mergeCell ref="I119:L120"/>
    <mergeCell ref="D123:D128"/>
    <mergeCell ref="K123:K128"/>
    <mergeCell ref="B67:E68"/>
    <mergeCell ref="I67:L68"/>
    <mergeCell ref="D71:D76"/>
    <mergeCell ref="K71:K76"/>
    <mergeCell ref="B80:E81"/>
    <mergeCell ref="I80:L81"/>
    <mergeCell ref="D84:D89"/>
    <mergeCell ref="K84:K89"/>
    <mergeCell ref="B93:E94"/>
    <mergeCell ref="I93:L94"/>
    <mergeCell ref="D6:D11"/>
    <mergeCell ref="B2:E3"/>
    <mergeCell ref="I2:L3"/>
    <mergeCell ref="K6:K11"/>
    <mergeCell ref="I15:L16"/>
    <mergeCell ref="B54:E55"/>
    <mergeCell ref="I54:L55"/>
    <mergeCell ref="D58:D63"/>
    <mergeCell ref="K58:K63"/>
    <mergeCell ref="B41:E42"/>
    <mergeCell ref="I41:L42"/>
    <mergeCell ref="D45:D50"/>
    <mergeCell ref="K45:K50"/>
    <mergeCell ref="K19:K24"/>
    <mergeCell ref="B15:E16"/>
    <mergeCell ref="D19:D24"/>
    <mergeCell ref="B28:E29"/>
    <mergeCell ref="I28:L29"/>
    <mergeCell ref="D32:D37"/>
    <mergeCell ref="K32:K37"/>
    <mergeCell ref="B1211:E1212"/>
    <mergeCell ref="I1211:L1212"/>
    <mergeCell ref="D1215:D1220"/>
    <mergeCell ref="K1215:K1220"/>
    <mergeCell ref="B1224:E1225"/>
    <mergeCell ref="I1224:L1225"/>
    <mergeCell ref="D1228:D1233"/>
    <mergeCell ref="K1228:K1233"/>
    <mergeCell ref="B1237:E1238"/>
    <mergeCell ref="I1237:L1238"/>
    <mergeCell ref="D1241:D1246"/>
    <mergeCell ref="K1241:K1246"/>
    <mergeCell ref="B1250:E1251"/>
    <mergeCell ref="I1250:L1251"/>
    <mergeCell ref="D1254:D1259"/>
    <mergeCell ref="K1254:K1259"/>
    <mergeCell ref="B1263:E1264"/>
    <mergeCell ref="I1263:L1264"/>
    <mergeCell ref="D1267:D1272"/>
    <mergeCell ref="K1267:K1272"/>
  </mergeCells>
  <phoneticPr fontId="30" type="noConversion"/>
  <printOptions horizontalCentered="1" verticalCentered="1"/>
  <pageMargins left="0" right="0" top="0" bottom="0" header="0" footer="0"/>
  <pageSetup paperSize="9" scale="59" fitToHeight="80" orientation="landscape" horizontalDpi="0" verticalDpi="0"/>
  <rowBreaks count="49" manualBreakCount="49">
    <brk id="26" max="16383" man="1"/>
    <brk id="52" max="16383" man="1"/>
    <brk id="78" max="16383" man="1"/>
    <brk id="104" max="16383" man="1"/>
    <brk id="130" max="16383" man="1"/>
    <brk id="156" max="16383" man="1"/>
    <brk id="182" max="16383" man="1"/>
    <brk id="208" max="16383" man="1"/>
    <brk id="234" max="16383" man="1"/>
    <brk id="260" max="16383" man="1"/>
    <brk id="286" max="16383" man="1"/>
    <brk id="312" max="16383" man="1"/>
    <brk id="338" max="16383" man="1"/>
    <brk id="364" max="16383" man="1"/>
    <brk id="390" max="16383" man="1"/>
    <brk id="416" max="16383" man="1"/>
    <brk id="442" max="16383" man="1"/>
    <brk id="468" max="16383" man="1"/>
    <brk id="494" max="16383" man="1"/>
    <brk id="520" max="16383" man="1"/>
    <brk id="546" max="16383" man="1"/>
    <brk id="572" max="16383" man="1"/>
    <brk id="598" max="16383" man="1"/>
    <brk id="624" max="16383" man="1"/>
    <brk id="650" max="16383" man="1"/>
    <brk id="676" max="16383" man="1"/>
    <brk id="702" max="16383" man="1"/>
    <brk id="728" max="16383" man="1"/>
    <brk id="754" max="16383" man="1"/>
    <brk id="780" max="16383" man="1"/>
    <brk id="806" max="16383" man="1"/>
    <brk id="832" max="16383" man="1"/>
    <brk id="858" max="16383" man="1"/>
    <brk id="884" max="16383" man="1"/>
    <brk id="910" max="16383" man="1"/>
    <brk id="936" max="16383" man="1"/>
    <brk id="962" max="16383" man="1"/>
    <brk id="988" max="16383" man="1"/>
    <brk id="1014" max="16383" man="1"/>
    <brk id="1040" max="16383" man="1"/>
    <brk id="1066" max="16383" man="1"/>
    <brk id="1092" max="16383" man="1"/>
    <brk id="1118" max="16383" man="1"/>
    <brk id="1144" max="16383" man="1"/>
    <brk id="1170" max="16383" man="1"/>
    <brk id="1196" max="16383" man="1"/>
    <brk id="1222" max="16383" man="1"/>
    <brk id="1248" max="16383" man="1"/>
    <brk id="1274" max="16383" man="1"/>
  </rowBreaks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58</vt:i4>
      </vt:variant>
    </vt:vector>
  </HeadingPairs>
  <TitlesOfParts>
    <vt:vector size="65" baseType="lpstr">
      <vt:lpstr>Tabelas</vt:lpstr>
      <vt:lpstr>Jogos</vt:lpstr>
      <vt:lpstr>Geral</vt:lpstr>
      <vt:lpstr>Artilharia</vt:lpstr>
      <vt:lpstr>Regras - Quartas</vt:lpstr>
      <vt:lpstr>Regras - Semi</vt:lpstr>
      <vt:lpstr>Sumulas</vt:lpstr>
      <vt:lpstr>GM1_</vt:lpstr>
      <vt:lpstr>GM2_</vt:lpstr>
      <vt:lpstr>GM3_</vt:lpstr>
      <vt:lpstr>GM4_</vt:lpstr>
      <vt:lpstr>GM5_</vt:lpstr>
      <vt:lpstr>GM6_</vt:lpstr>
      <vt:lpstr>GM7_</vt:lpstr>
      <vt:lpstr>GM8_</vt:lpstr>
      <vt:lpstr>GM9_</vt:lpstr>
      <vt:lpstr>GV1_</vt:lpstr>
      <vt:lpstr>GV2_</vt:lpstr>
      <vt:lpstr>GV3_</vt:lpstr>
      <vt:lpstr>GV4_</vt:lpstr>
      <vt:lpstr>GV5_</vt:lpstr>
      <vt:lpstr>GV6_</vt:lpstr>
      <vt:lpstr>GV7_</vt:lpstr>
      <vt:lpstr>GV8_</vt:lpstr>
      <vt:lpstr>GV9_</vt:lpstr>
      <vt:lpstr>M1_</vt:lpstr>
      <vt:lpstr>M2_</vt:lpstr>
      <vt:lpstr>M3_</vt:lpstr>
      <vt:lpstr>M4_</vt:lpstr>
      <vt:lpstr>M5_</vt:lpstr>
      <vt:lpstr>M6_</vt:lpstr>
      <vt:lpstr>M7_</vt:lpstr>
      <vt:lpstr>M8_</vt:lpstr>
      <vt:lpstr>M9_</vt:lpstr>
      <vt:lpstr>Geral!POS.</vt:lpstr>
      <vt:lpstr>'Regras - Quartas'!POS.</vt:lpstr>
      <vt:lpstr>'Regras - Semi'!POS.</vt:lpstr>
      <vt:lpstr>POS.</vt:lpstr>
      <vt:lpstr>SM1_</vt:lpstr>
      <vt:lpstr>SM2_</vt:lpstr>
      <vt:lpstr>SM3_</vt:lpstr>
      <vt:lpstr>SM4_</vt:lpstr>
      <vt:lpstr>SM5_</vt:lpstr>
      <vt:lpstr>SM6_</vt:lpstr>
      <vt:lpstr>SM7_</vt:lpstr>
      <vt:lpstr>SM8_</vt:lpstr>
      <vt:lpstr>SM9_</vt:lpstr>
      <vt:lpstr>SV1_</vt:lpstr>
      <vt:lpstr>SV2_</vt:lpstr>
      <vt:lpstr>SV3_</vt:lpstr>
      <vt:lpstr>SV4_</vt:lpstr>
      <vt:lpstr>SV5_</vt:lpstr>
      <vt:lpstr>SV6_</vt:lpstr>
      <vt:lpstr>SV7_</vt:lpstr>
      <vt:lpstr>SV8_</vt:lpstr>
      <vt:lpstr>SV9_</vt:lpstr>
      <vt:lpstr>V1_</vt:lpstr>
      <vt:lpstr>V2_</vt:lpstr>
      <vt:lpstr>V3_</vt:lpstr>
      <vt:lpstr>V4_</vt:lpstr>
      <vt:lpstr>V5_</vt:lpstr>
      <vt:lpstr>V6_</vt:lpstr>
      <vt:lpstr>V7_</vt:lpstr>
      <vt:lpstr>V8_</vt:lpstr>
      <vt:lpstr>V9_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Microsoft Office</dc:creator>
  <cp:lastModifiedBy>grego</cp:lastModifiedBy>
  <cp:lastPrinted>2017-03-28T17:28:39Z</cp:lastPrinted>
  <dcterms:created xsi:type="dcterms:W3CDTF">2017-03-17T16:11:14Z</dcterms:created>
  <dcterms:modified xsi:type="dcterms:W3CDTF">2017-06-07T22:15:29Z</dcterms:modified>
</cp:coreProperties>
</file>